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4992C554-589A-483C-ADFB-7BBACB8A2D09}"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<sst xmlns="http://schemas.openxmlformats.org/spreadsheetml/2006/main" count="24488" uniqueCount="2452">
  <si>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</si>
  <si>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</si>
  <si>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</si>
  <si>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</si>
  <si>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</si>
  <si>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</si>
  <si>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</si>
  <si>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</si>
  <si>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</si>
  <si>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</si>
  <si>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</si>
  <si>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</si>
  <si>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</si>
  <si>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</si>
  <si>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</si>
  <si>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</si>
  <si>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</si>
  <si>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</si>
  <si>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</si>
  <si>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</si>
  <si>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</si>
  <si>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</si>
  <si>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</si>
  <si>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</si>
  <si>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</si>
  <si>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</si>
  <si>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</si>
  <si>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</si>
  <si>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</si>
  <si>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</si>
  <si>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</si>
  <si>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</si>
  <si>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</si>
  <si>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</si>
  <si>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</si>
  <si>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</si>
  <si>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</si>
  <si>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</si>
  <si>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</si>
  <si>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</si>
  <si>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</si>
  <si>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</si>
  <si>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</si>
  <si>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</si>
  <si>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</si>
  <si>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</si>
  <si>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</si>
  <si>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</si>
  <si>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</si>
  <si>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</si>
  <si>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</si>
  <si>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</si>
  <si>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</si>
  <si>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</si>
  <si>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</si>
  <si>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</si>
  <si>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</si>
  <si>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</si>
  <si>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</si>
  <si>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</si>
  <si>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</si>
  <si>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</si>
  <si>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</si>
  <si>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</si>
  <si>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</si>
  <si>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</si>
  <si>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</si>
  <si>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</si>
  <si>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</si>
  <si>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</si>
  <si>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</si>
  <si>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</si>
  <si>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</si>
  <si>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</si>
  <si>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</si>
  <si>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</si>
  <si>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</si>
  <si>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</si>
  <si>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</si>
  <si>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</si>
  <si>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</si>
  <si>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</si>
  <si>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</si>
  <si>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</si>
  <si>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</si>
  <si>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</si>
  <si>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</si>
  <si>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</si>
  <si>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</si>
  <si>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</si>
  <si>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</si>
  <si>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</si>
  <si>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</si>
  <si>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</si>
  <si>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</si>
  <si>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</si>
  <si>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</si>
  <si>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</si>
  <si>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</si>
  <si>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</si>
  <si>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</si>
  <si>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</si>
  <si>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</si>
  <si>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</si>
  <si>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</si>
  <si>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</si>
  <si>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</si>
  <si>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</si>
  <si>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</si>
  <si>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</si>
  <si>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</si>
  <si>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</si>
  <si>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</si>
  <si>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</si>
  <si>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</si>
  <si>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</si>
  <si>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</si>
  <si>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</si>
  <si>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</si>
  <si>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</si>
  <si>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</si>
  <si>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</si>
  <si>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</si>
  <si>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</si>
  <si>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</si>
  <si>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</si>
  <si>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</si>
  <si>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</si>
  <si>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</si>
  <si>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</si>
  <si>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</si>
  <si>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</si>
  <si>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</si>
  <si>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</si>
  <si>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</si>
  <si>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</si>
  <si>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</si>
  <si>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</si>
  <si>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</si>
  <si>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</si>
  <si>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</si>
  <si>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</si>
  <si>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</si>
  <si>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</si>
  <si>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</si>
  <si>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</si>
  <si>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</si>
  <si>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</si>
  <si>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</si>
  <si>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</si>
  <si>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</si>
  <si>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</si>
  <si>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</si>
  <si>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</si>
  <si>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</si>
  <si>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</si>
  <si>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</si>
  <si>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</si>
  <si>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</si>
  <si>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</si>
  <si>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</si>
  <si>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</si>
  <si>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</si>
  <si>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</si>
  <si>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</si>
  <si>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</si>
  <si>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</si>
  <si>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</si>
  <si>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</si>
  <si>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</si>
  <si>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</si>
  <si>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</si>
  <si>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</si>
  <si>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</si>
  <si>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</si>
  <si>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</si>
  <si>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</si>
  <si>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</si>
  <si>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</si>
  <si>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</si>
  <si>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</si>
  <si>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</si>
  <si>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</si>
  <si>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</si>
  <si>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</si>
  <si>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</si>
  <si>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</si>
  <si>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</si>
  <si>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</si>
  <si>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</si>
  <si>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</si>
  <si>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</si>
  <si>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</si>
  <si>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</si>
  <si>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</si>
  <si>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</si>
  <si>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</si>
  <si>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</si>
  <si>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</si>
  <si>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</si>
  <si>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</si>
  <si>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</si>
  <si>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</si>
  <si>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</si>
  <si>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</si>
  <si>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</si>
  <si>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</si>
  <si>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</si>
  <si>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</si>
  <si>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</si>
  <si>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</si>
  <si>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</si>
  <si>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</si>
  <si>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</si>
  <si>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</si>
  <si>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</si>
  <si>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</si>
  <si>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</si>
  <si>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</si>
  <si>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</si>
  <si>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</si>
  <si>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</si>
  <si>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</si>
  <si>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</si>
  <si>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</si>
  <si>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</si>
  <si>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</si>
  <si>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</si>
  <si>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</si>
  <si>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</si>
  <si>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</si>
  <si>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</si>
  <si>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</si>
  <si>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</si>
  <si>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</si>
  <si>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</si>
  <si>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</si>
  <si>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</si>
  <si>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</si>
  <si>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</si>
  <si>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</si>
  <si>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</si>
  <si>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</si>
  <si>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</si>
  <si>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</si>
  <si>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</si>
  <si>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</si>
  <si>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</si>
  <si>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</si>
  <si>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</si>
  <si>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</si>
  <si>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</si>
  <si>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</si>
  <si>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</si>
  <si>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</si>
  <si>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</si>
  <si>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</si>
  <si>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</si>
  <si>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</si>
  <si>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</si>
  <si>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</si>
  <si>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</si>
  <si>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</si>
  <si>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</si>
  <si>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</si>
  <si>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</si>
  <si>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</si>
  <si>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</si>
  <si>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</si>
  <si>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</si>
  <si>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</si>
  <si>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</si>
  <si>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</si>
  <si>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</si>
  <si>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</si>
  <si>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</si>
  <si>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</si>
  <si>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</si>
  <si>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</si>
  <si>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</si>
  <si>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</si>
  <si>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</si>
  <si>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</si>
  <si>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</si>
  <si>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</si>
  <si>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</si>
  <si>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</si>
  <si>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</si>
  <si>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</si>
  <si>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</si>
  <si>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</si>
  <si>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</si>
  <si>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</si>
  <si>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</si>
  <si>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</si>
  <si>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</si>
  <si>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</si>
  <si>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</si>
  <si>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</si>
  <si>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</si>
  <si>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</si>
  <si>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</si>
  <si>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</si>
  <si>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</si>
  <si>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</si>
  <si>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</si>
  <si>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</si>
  <si>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</si>
  <si>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</si>
  <si>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</si>
  <si>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</si>
  <si>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</si>
  <si>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</si>
  <si>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</si>
  <si>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</si>
  <si>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</si>
  <si>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</si>
  <si>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</si>
  <si>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</si>
  <si>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</si>
  <si>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</si>
  <si>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</si>
  <si>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</si>
  <si>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</si>
  <si>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</si>
  <si>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</si>
  <si>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</si>
  <si>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</si>
  <si>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</si>
  <si>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</si>
  <si>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</si>
  <si>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</si>
  <si>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</si>
  <si>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</si>
  <si>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</si>
  <si>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</si>
  <si>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</si>
  <si>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</si>
  <si>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</si>
  <si>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</si>
  <si>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</si>
  <si>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</si>
  <si>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</si>
  <si>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</si>
  <si>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</si>
  <si>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</si>
  <si>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</si>
  <si>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</si>
  <si>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</si>
  <si>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</si>
  <si>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</si>
  <si>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</si>
  <si>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</si>
  <si>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</si>
  <si>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</si>
  <si>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</si>
  <si>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</si>
  <si>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</si>
  <si>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</si>
  <si>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</si>
  <si>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</si>
  <si>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</si>
  <si>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</si>
  <si>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</si>
  <si>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</si>
  <si>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</si>
  <si>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</si>
  <si>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</si>
  <si>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</si>
  <si>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</si>
  <si>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</si>
  <si>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</si>
  <si>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</si>
  <si>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</si>
  <si>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</si>
  <si>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</si>
  <si>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</si>
  <si>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</si>
  <si>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</si>
  <si>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</si>
  <si>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</si>
  <si>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</si>
  <si>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</si>
  <si>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</si>
  <si>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</si>
  <si>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</si>
  <si>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</si>
  <si>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</si>
  <si>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</si>
  <si>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</si>
  <si>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</si>
  <si>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</si>
  <si>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</si>
  <si>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</si>
  <si>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</si>
  <si>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</si>
  <si>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</si>
  <si>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</si>
  <si>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</si>
  <si>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</si>
  <si>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</si>
  <si>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</si>
  <si>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</si>
  <si>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</si>
  <si>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</si>
  <si>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</si>
  <si>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</si>
  <si>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</si>
  <si>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</si>
  <si>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</si>
  <si>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</si>
  <si>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</si>
  <si>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</si>
  <si>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</si>
  <si>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</si>
  <si>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</si>
  <si>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</si>
  <si>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</si>
  <si>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</si>
  <si>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</si>
  <si>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</si>
  <si>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</si>
  <si>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</si>
  <si>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</si>
  <si>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</si>
  <si>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</si>
  <si>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</si>
  <si>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</si>
  <si>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</si>
  <si>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</si>
  <si>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</si>
  <si>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</si>
  <si>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</si>
  <si>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</si>
  <si>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</si>
  <si>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</si>
  <si>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</si>
  <si>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</si>
  <si>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</si>
  <si>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</si>
  <si>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</si>
  <si>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</si>
  <si>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</si>
  <si>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</si>
  <si>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</si>
  <si>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</si>
  <si>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</si>
  <si>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</si>
  <si>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</si>
  <si>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</si>
  <si>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</si>
  <si>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</si>
  <si>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</si>
  <si>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</si>
  <si>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</si>
  <si>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</si>
  <si>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</si>
  <si>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</si>
  <si>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</si>
  <si>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</si>
  <si>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</si>
  <si>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</si>
  <si>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</si>
  <si>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</si>
  <si>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</si>
  <si>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</si>
  <si>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</si>
  <si>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</si>
  <si>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</si>
  <si>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</si>
  <si>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</si>
  <si>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</si>
  <si>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</si>
  <si>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</si>
  <si>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</si>
  <si>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</si>
  <si>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</si>
  <si>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</si>
  <si>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</si>
  <si>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</si>
  <si>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</si>
  <si>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</si>
  <si>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</si>
  <si>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</si>
  <si>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</si>
  <si>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</si>
  <si>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</si>
  <si>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</si>
  <si>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</si>
  <si>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</si>
  <si>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</si>
  <si>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</si>
  <si>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</si>
  <si>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</si>
  <si>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</si>
  <si>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</si>
  <si>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</si>
  <si>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</si>
  <si>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</si>
  <si>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</si>
  <si>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</si>
  <si>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</si>
  <si>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</si>
  <si>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</si>
  <si>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</si>
  <si>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</si>
  <si>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</si>
  <si>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</si>
  <si>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</si>
  <si>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</si>
  <si>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</si>
  <si>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</si>
  <si>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</si>
  <si>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</si>
  <si>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</si>
  <si>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</si>
  <si>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</si>
  <si>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</si>
  <si>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</si>
  <si>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</si>
  <si>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</si>
  <si>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</si>
  <si>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</si>
  <si>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</si>
  <si>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</si>
  <si>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</si>
  <si>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</si>
  <si>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</si>
  <si>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</si>
  <si>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</si>
  <si>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</si>
  <si>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</si>
  <si>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</si>
  <si>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</si>
  <si>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</si>
  <si>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</si>
  <si>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</si>
  <si>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</si>
  <si>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</si>
  <si>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</si>
  <si>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</si>
  <si>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</si>
  <si>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</si>
  <si>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</si>
  <si>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</si>
  <si>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</si>
  <si>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</si>
  <si>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</si>
  <si>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</si>
  <si>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</si>
  <si>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</si>
  <si>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</si>
  <si>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</si>
  <si>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</si>
  <si>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</si>
  <si>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</si>
  <si>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</si>
  <si>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</si>
  <si>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</si>
  <si>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</si>
  <si>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</si>
  <si>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</si>
  <si>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</si>
  <si>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</si>
  <si>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</si>
  <si>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</si>
  <si>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</si>
  <si>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</si>
  <si>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</si>
  <si>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</si>
  <si>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</si>
  <si>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</si>
  <si>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</si>
  <si>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</si>
  <si>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</si>
  <si>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</si>
  <si>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</si>
  <si>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</si>
  <si>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</si>
  <si>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</si>
  <si>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</si>
  <si>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</si>
  <si>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</si>
  <si>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</si>
  <si>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</si>
  <si>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</si>
  <si>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</si>
  <si>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</si>
  <si>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</si>
  <si>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</si>
  <si>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</si>
  <si>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</si>
  <si>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</si>
  <si>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</si>
  <si>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</si>
  <si>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</si>
  <si>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</si>
  <si>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</si>
  <si>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</si>
  <si>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</si>
  <si>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</si>
  <si>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</si>
  <si>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</si>
  <si>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</si>
  <si>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</si>
  <si>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</si>
  <si>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</si>
  <si>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</si>
  <si>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</si>
  <si>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</si>
  <si>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</si>
  <si>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</si>
  <si>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</si>
  <si>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</si>
  <si>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</si>
  <si>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</si>
  <si>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</si>
  <si>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</si>
  <si>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</si>
  <si>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</si>
  <si>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</si>
  <si>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</si>
  <si>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</si>
  <si>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</si>
  <si>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</si>
  <si>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</si>
  <si>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</si>
  <si>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</si>
  <si>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</si>
  <si>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</si>
  <si>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</si>
  <si>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</si>
  <si>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</si>
  <si>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</si>
  <si>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</si>
  <si>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</si>
  <si>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</si>
  <si>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</si>
  <si>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</si>
  <si>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</si>
  <si>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</si>
  <si>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</si>
  <si>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</si>
  <si>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</si>
  <si>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</si>
  <si>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</si>
  <si>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</si>
  <si>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</si>
  <si>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</si>
  <si>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</si>
  <si>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</si>
  <si>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</si>
  <si>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</si>
  <si>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</si>
  <si>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</si>
  <si>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</si>
  <si>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</si>
  <si>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</si>
  <si>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</si>
  <si>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</si>
  <si>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</si>
  <si>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</si>
  <si>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</si>
  <si>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</si>
  <si>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</si>
  <si>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</si>
  <si>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</si>
  <si>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</si>
  <si>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</si>
  <si>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</si>
  <si>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</si>
  <si>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</si>
  <si>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</si>
  <si>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</si>
  <si>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</si>
  <si>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</si>
  <si>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</si>
  <si>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</si>
  <si>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</si>
  <si>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</si>
  <si>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</si>
  <si>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</si>
  <si>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</si>
  <si>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</si>
  <si>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</si>
  <si>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</si>
  <si>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</si>
  <si>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</si>
  <si>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</si>
  <si>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</si>
  <si>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</si>
  <si>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</si>
  <si>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</si>
  <si>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</si>
  <si>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</si>
  <si>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</si>
  <si>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</si>
  <si>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</si>
  <si>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</si>
  <si>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</si>
  <si>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</si>
  <si>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</si>
  <si>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</si>
  <si>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</si>
  <si>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</si>
  <si>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</si>
  <si>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</si>
  <si>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</si>
  <si>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</si>
  <si>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</si>
  <si>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</si>
  <si>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</si>
  <si>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</si>
  <si>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</si>
  <si>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</si>
  <si>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</si>
  <si>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</si>
  <si>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</si>
  <si>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</si>
  <si>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</si>
  <si>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</si>
  <si>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</si>
  <si>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</si>
  <si>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</si>
  <si>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</si>
  <si>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</si>
  <si>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</si>
  <si>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</si>
  <si>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</si>
  <si>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</si>
  <si>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</si>
  <si>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</si>
  <si>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</si>
  <si>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</si>
  <si>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</si>
  <si>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</si>
  <si>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</si>
  <si>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</si>
  <si>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</si>
  <si>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</si>
  <si>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</si>
  <si>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</si>
  <si>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</si>
  <si>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</si>
  <si>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</si>
  <si>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</si>
  <si>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</si>
  <si>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</si>
  <si>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</si>
  <si>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</si>
  <si>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</si>
  <si>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</si>
  <si>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</si>
  <si>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</si>
  <si>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</si>
  <si>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</si>
  <si>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</si>
  <si>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</si>
  <si>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</si>
  <si>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</si>
  <si>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</si>
  <si>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</si>
  <si>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</si>
  <si>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</si>
  <si>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</si>
  <si>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</si>
  <si>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</si>
  <si>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</si>
  <si>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</si>
  <si>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</si>
  <si>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</si>
  <si>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</si>
  <si>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</si>
  <si>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</si>
  <si>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</si>
  <si>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</si>
  <si>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</si>
  <si>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</si>
  <si>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</si>
  <si>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</si>
  <si>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</si>
  <si>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</si>
  <si>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</si>
  <si>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</si>
  <si>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</si>
  <si>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</si>
  <si>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</si>
  <si>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</si>
  <si>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</si>
  <si>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</si>
  <si>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</si>
  <si>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</si>
  <si>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</si>
  <si>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</si>
  <si>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</si>
  <si>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</si>
  <si>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</si>
  <si>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</si>
  <si>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</si>
  <si>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</si>
  <si>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</si>
  <si>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</si>
  <si>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</si>
  <si>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</si>
  <si>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</si>
  <si>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</si>
  <si>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</si>
  <si>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</si>
  <si>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</si>
  <si>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</si>
  <si>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</si>
  <si>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</si>
  <si>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</si>
  <si>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</si>
  <si>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</si>
  <si>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</si>
  <si>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</si>
  <si>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</si>
  <si>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</si>
  <si>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</si>
  <si>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</si>
  <si>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</si>
  <si>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</si>
  <si>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</si>
  <si>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</si>
  <si>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</si>
  <si>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</si>
  <si>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</si>
  <si>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</si>
  <si>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</si>
  <si>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</si>
  <si>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</si>
  <si>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</si>
  <si>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</si>
  <si>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</si>
  <si>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</si>
  <si>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</si>
  <si>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</si>
  <si>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</si>
  <si>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</si>
  <si>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</si>
  <si>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</si>
  <si>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</si>
  <si>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</si>
  <si>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</si>
  <si>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</si>
  <si>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</si>
  <si>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</si>
  <si>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</si>
  <si>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</si>
  <si>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</si>
  <si>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</si>
  <si>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</si>
  <si>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</si>
  <si>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</si>
  <si>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</si>
  <si>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</si>
  <si>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</si>
  <si>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</si>
  <si>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</si>
  <si>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</si>
  <si>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</si>
  <si>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</si>
  <si>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</si>
  <si>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</si>
  <si>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</si>
  <si>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</si>
  <si>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</si>
  <si>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</si>
  <si>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</si>
  <si>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</si>
  <si>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</si>
  <si>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</si>
  <si>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</si>
  <si>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</si>
  <si>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</si>
  <si>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</si>
  <si>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</si>
  <si>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</si>
  <si>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</si>
  <si>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</si>
  <si>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</si>
  <si>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</si>
  <si>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</si>
  <si>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</si>
  <si>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</si>
  <si>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</si>
  <si>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</si>
  <si>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</si>
  <si>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</si>
  <si>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</si>
  <si>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</si>
  <si>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</si>
  <si>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</si>
  <si>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</si>
  <si>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</si>
  <si>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</si>
  <si>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</si>
  <si>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</si>
  <si>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</si>
  <si>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</si>
  <si>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</si>
  <si>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</si>
  <si>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</si>
  <si>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</si>
  <si>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</si>
  <si>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</si>
  <si>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</si>
  <si>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</si>
  <si>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</si>
  <si>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</si>
  <si>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</si>
  <si>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</si>
  <si>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</si>
  <si>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</si>
  <si>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</si>
  <si>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</si>
  <si>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</si>
  <si>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</si>
  <si>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</si>
  <si>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</si>
  <si>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</si>
  <si>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</si>
  <si>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</si>
  <si>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</si>
  <si>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</si>
  <si>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</si>
  <si>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</si>
  <si>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</si>
  <si>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</si>
  <si>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</si>
  <si>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</si>
  <si>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</si>
  <si>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</si>
  <si>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</si>
  <si>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</si>
  <si>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</si>
  <si>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</si>
  <si>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</si>
  <si>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</si>
  <si>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</si>
  <si>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</si>
  <si>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</si>
  <si>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</si>
  <si>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</si>
  <si>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</si>
  <si>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</si>
  <si>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</si>
  <si>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</si>
  <si>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</si>
  <si>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</si>
  <si>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</si>
  <si>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</si>
  <si>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</si>
  <si>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</si>
  <si>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</si>
  <si>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</si>
  <si>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</si>
  <si>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</si>
  <si>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</si>
  <si>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</si>
  <si>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</si>
  <si>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</si>
  <si>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</si>
  <si>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</si>
  <si>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</si>
  <si>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</si>
  <si>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</si>
  <si>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</si>
  <si>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</si>
  <si>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</si>
  <si>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</si>
  <si>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</si>
  <si>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</si>
  <si>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</si>
  <si>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</si>
  <si>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</si>
  <si>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</si>
  <si>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</si>
  <si>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</si>
  <si>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</si>
  <si>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</si>
  <si>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</si>
  <si>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</si>
  <si>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</si>
  <si>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</si>
  <si>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</si>
  <si>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</si>
  <si>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</si>
  <si>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</si>
  <si>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</si>
  <si>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</si>
  <si>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</si>
  <si>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</si>
  <si>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</si>
  <si>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</si>
  <si>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</si>
  <si>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</si>
  <si>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</si>
  <si>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</si>
  <si>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</si>
  <si>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</si>
  <si>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</si>
  <si>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</si>
  <si>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</si>
  <si>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</si>
  <si>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</si>
  <si>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</si>
  <si>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</si>
  <si>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</si>
  <si>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</si>
  <si>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</si>
  <si>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</si>
  <si>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</si>
  <si>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</si>
  <si>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</si>
  <si>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</si>
  <si>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</si>
  <si>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</si>
  <si>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</si>
  <si>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</si>
  <si>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</si>
  <si>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</si>
  <si>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</si>
  <si>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</si>
  <si>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</si>
  <si>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</si>
  <si>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</si>
  <si>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</si>
  <si>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</si>
  <si>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</si>
  <si>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</si>
  <si>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</si>
  <si>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</si>
  <si>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</si>
  <si>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</si>
  <si>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</si>
  <si>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</si>
  <si>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</si>
  <si>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</si>
  <si>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</si>
  <si>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</si>
  <si>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</si>
  <si>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</si>
  <si>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</si>
  <si>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</si>
  <si>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</si>
  <si>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</si>
  <si>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</si>
  <si>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</si>
  <si>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</si>
  <si>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</si>
  <si>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</si>
  <si>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</si>
  <si>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</si>
  <si>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</si>
  <si>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</si>
  <si>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</si>
  <si>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</si>
  <si>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</si>
  <si>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</si>
  <si>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</si>
  <si>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</si>
  <si>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</si>
  <si>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</si>
  <si>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</si>
  <si>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</si>
  <si>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</si>
  <si>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</si>
  <si>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</si>
  <si>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</si>
  <si>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</si>
  <si>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</si>
  <si>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</si>
  <si>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</si>
  <si>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</si>
  <si>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</si>
  <si>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</si>
  <si>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</si>
  <si>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</si>
  <si>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</si>
  <si>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</si>
  <si>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</si>
  <si>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</si>
  <si>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</si>
  <si>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</si>
  <si>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</si>
  <si>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</si>
  <si>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</si>
  <si>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</si>
  <si>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</si>
  <si>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</si>
  <si>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</si>
  <si>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</si>
  <si>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</si>
  <si>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</si>
  <si>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</si>
  <si>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</si>
  <si>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</si>
  <si>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</si>
  <si>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</si>
  <si>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</si>
  <si>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</si>
  <si>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</si>
  <si>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</si>
  <si>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</si>
  <si>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</si>
  <si>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</si>
  <si>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</si>
  <si>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</si>
  <si>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</si>
  <si>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</si>
  <si>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</si>
  <si>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</si>
  <si>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</si>
  <si>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</si>
  <si>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</si>
  <si>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</si>
  <si>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</si>
  <si>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</si>
  <si>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</si>
  <si>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</si>
  <si>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</si>
  <si>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</si>
  <si>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</si>
  <si>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</si>
  <si>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</si>
  <si>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</si>
  <si>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</si>
  <si>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</si>
  <si>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</si>
  <si>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</si>
  <si>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</si>
  <si>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</si>
  <si>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</si>
  <si>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</si>
  <si>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</si>
  <si>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</si>
  <si>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</si>
  <si>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</si>
  <si>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</si>
  <si>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</si>
  <si>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</si>
  <si>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</si>
  <si>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</si>
  <si>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</si>
  <si>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</si>
  <si>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</si>
  <si>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</si>
  <si>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</si>
  <si>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</si>
  <si>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</si>
  <si>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</si>
  <si>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</si>
  <si>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</si>
  <si>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</si>
  <si>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</si>
  <si>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</si>
  <si>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</si>
  <si>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</si>
  <si>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</si>
  <si>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</si>
  <si>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</si>
  <si>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</si>
  <si>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</si>
  <si>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</si>
  <si>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</si>
  <si>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</si>
  <si>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</si>
  <si>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</si>
  <si>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</si>
  <si>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</si>
  <si>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</si>
  <si>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</si>
  <si>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</si>
  <si>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</si>
  <si>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</si>
  <si>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</si>
  <si>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</si>
  <si>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</si>
  <si>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</si>
  <si>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</si>
  <si>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</si>
  <si>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</si>
  <si>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</si>
  <si>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</si>
  <si>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</si>
  <si>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</si>
  <si>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</si>
  <si>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</si>
  <si>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</si>
  <si>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</si>
  <si>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</si>
  <si>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</si>
  <si>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</si>
  <si>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</si>
  <si>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</si>
  <si>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</si>
  <si>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</si>
  <si>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</si>
  <si>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</si>
  <si>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</si>
  <si>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</si>
  <si>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</si>
  <si>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</si>
  <si>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</si>
  <si>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</si>
  <si>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</si>
  <si>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</si>
  <si>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</si>
  <si>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</si>
  <si>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</si>
  <si>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</si>
  <si>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</si>
  <si>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</si>
  <si>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</si>
  <si>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</si>
  <si>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</si>
  <si>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</si>
  <si>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</si>
  <si>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</si>
  <si>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</si>
  <si>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</si>
  <si>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</si>
  <si>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</si>
  <si>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</si>
  <si>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</si>
  <si>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</si>
  <si>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</si>
  <si>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</si>
  <si>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</si>
  <si>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</si>
  <si>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</si>
  <si>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</si>
  <si>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</si>
  <si>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</si>
  <si>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</si>
  <si>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</si>
  <si>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</si>
  <si>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</si>
  <si>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</si>
  <si>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</si>
  <si>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</si>
  <si>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</si>
  <si>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</si>
  <si>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</si>
  <si>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</si>
  <si>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</si>
  <si>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</si>
  <si>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</si>
  <si>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</si>
  <si>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</si>
  <si>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</si>
  <si>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</si>
  <si>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</si>
  <si>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</si>
  <si>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</si>
  <si>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</si>
  <si>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</si>
  <si>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</si>
  <si>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</si>
  <si>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</si>
  <si>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</si>
  <si>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</si>
  <si>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</si>
  <si>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</si>
  <si>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</si>
  <si>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</si>
  <si>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</si>
  <si>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</si>
  <si>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</si>
  <si>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</si>
  <si>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</si>
  <si>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</si>
  <si>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</si>
  <si>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</si>
  <si>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</si>
  <si>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</si>
  <si>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</si>
  <si>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</si>
  <si>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</si>
  <si>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</si>
  <si>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</si>
  <si>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</si>
  <si>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</si>
  <si>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</si>
  <si>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</si>
  <si>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</si>
  <si>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</si>
  <si>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</si>
  <si>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</si>
  <si>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</si>
  <si>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</si>
  <si>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</si>
  <si>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</si>
  <si>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</si>
  <si>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</si>
  <si>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</si>
  <si>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</si>
  <si>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</si>
  <si>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</si>
  <si>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</si>
  <si>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</si>
  <si>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</si>
  <si>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</si>
  <si>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</si>
  <si>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</si>
  <si>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</si>
  <si>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</si>
  <si>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</si>
  <si>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</si>
  <si>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</si>
  <si>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</si>
  <si>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</si>
  <si>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</si>
  <si>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</si>
  <si>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</si>
  <si>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</si>
  <si>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</si>
  <si>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</si>
  <si>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</si>
  <si>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</si>
  <si>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</si>
  <si>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</si>
  <si>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</si>
  <si>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</si>
  <si>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</si>
  <si>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</si>
  <si>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</si>
  <si>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</si>
  <si>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</si>
  <si>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</si>
  <si>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</si>
  <si>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</si>
  <si>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</si>
  <si>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</si>
  <si>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</si>
  <si>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</si>
  <si>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</si>
  <si>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</si>
  <si>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</si>
  <si>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</si>
  <si>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</si>
  <si>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</si>
  <si>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</si>
  <si>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</si>
  <si>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</si>
  <si>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</si>
  <si>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</si>
  <si>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</si>
  <si>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</si>
  <si>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</si>
  <si>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</si>
  <si>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</si>
  <si>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</si>
  <si>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</si>
  <si>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</si>
  <si>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</si>
  <si>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</si>
  <si>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</si>
  <si>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</si>
  <si>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</si>
  <si>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</si>
  <si>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</si>
  <si>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</si>
  <si>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</si>
  <si>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</si>
  <si>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</si>
  <si>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</si>
  <si>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</si>
  <si>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</si>
  <si>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</si>
  <si>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</si>
  <si>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</si>
  <si>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</si>
  <si>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</si>
  <si>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</si>
  <si>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</si>
  <si>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</si>
  <si>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</si>
  <si>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</si>
  <si>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</si>
  <si>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</si>
  <si>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</si>
  <si>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</si>
  <si>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</si>
  <si>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</si>
  <si>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</si>
  <si>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</si>
  <si>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</si>
  <si>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</si>
  <si>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</si>
  <si>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</si>
  <si>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</si>
  <si>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</si>
  <si>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</si>
  <si>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</si>
  <si>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</si>
  <si>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</si>
  <si>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</si>
  <si>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</si>
  <si>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</si>
  <si>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</si>
  <si>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</si>
  <si>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</si>
  <si>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</si>
  <si>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</si>
  <si>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</si>
  <si>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</si>
  <si>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</si>
  <si>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</si>
  <si>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</si>
  <si>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</si>
  <si>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</si>
  <si>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</si>
  <si>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</si>
  <si>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</si>
  <si>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</si>
  <si>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</si>
  <si>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</si>
  <si>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</si>
  <si>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</si>
  <si>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</si>
  <si>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</si>
  <si>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</si>
  <si>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</si>
  <si>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</si>
  <si>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</si>
  <si>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</si>
  <si>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</si>
  <si>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</si>
  <si>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</si>
  <si>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</si>
  <si>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</si>
  <si>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</si>
  <si>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</si>
  <si>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</si>
  <si>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</si>
  <si>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</si>
  <si>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</si>
  <si>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</si>
  <si>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</si>
  <si>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</si>
  <si>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</si>
  <si>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</si>
  <si>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</si>
  <si>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</si>
  <si>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</si>
  <si>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</si>
  <si>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</si>
  <si>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</si>
  <si>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</si>
  <si>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</si>
  <si>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</si>
  <si>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</si>
  <si>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</si>
  <si>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</si>
  <si>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</si>
  <si>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</si>
  <si>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</si>
  <si>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</si>
  <si>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</si>
  <si>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</si>
  <si>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</si>
  <si>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</si>
  <si>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</si>
  <si>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</si>
  <si>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</si>
  <si>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</si>
  <si>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</si>
  <si>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</si>
  <si>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</si>
  <si>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</si>
  <si>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</si>
  <si>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</si>
  <si>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</si>
  <si>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</si>
  <si>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</si>
  <si>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</si>
  <si>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</si>
  <si>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</si>
  <si>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</si>
  <si>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</si>
  <si>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</si>
  <si>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</si>
  <si>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</si>
  <si>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</si>
  <si>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</si>
  <si>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</si>
  <si>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</si>
  <si>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</si>
  <si>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</si>
  <si>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</si>
  <si>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</si>
  <si>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</si>
  <si>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</si>
  <si>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</si>
  <si>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</si>
  <si>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</si>
  <si>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</si>
  <si>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</si>
  <si>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</si>
  <si>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</si>
  <si>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</si>
  <si>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</si>
  <si>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</si>
  <si>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</si>
  <si>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</si>
  <si>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</si>
  <si>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</si>
  <si>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</si>
  <si>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</si>
  <si>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</si>
  <si>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</si>
  <si>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</si>
  <si>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</si>
  <si>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</si>
  <si>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</si>
  <si>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</si>
  <si>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</si>
  <si>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</si>
  <si>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</si>
  <si>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</si>
  <si>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</si>
  <si>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</si>
  <si>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</si>
  <si>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</si>
  <si>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</si>
  <si>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</si>
  <si>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</si>
  <si>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</si>
  <si>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</si>
  <si>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</si>
  <si>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</si>
  <si>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</si>
  <si>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</si>
  <si>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</si>
  <si>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</si>
  <si>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</si>
  <si>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</si>
  <si>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</si>
  <si>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</si>
  <si>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</si>
  <si>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</si>
  <si>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</si>
  <si>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</si>
  <si>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</si>
  <si>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</si>
  <si>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</si>
  <si>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</si>
  <si>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</si>
  <si>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</si>
  <si>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</si>
  <si>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</si>
  <si>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</si>
  <si>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</si>
  <si>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</si>
  <si>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</si>
  <si>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</si>
  <si>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</si>
  <si>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</si>
  <si>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</si>
  <si>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</si>
  <si>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</si>
  <si>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</si>
  <si>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</si>
  <si>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</si>
  <si>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</si>
  <si>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</si>
  <si>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</si>
  <si>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</si>
  <si>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</si>
  <si>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</si>
  <si>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</si>
  <si>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</si>
  <si>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</si>
  <si>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</si>
  <si>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</si>
  <si>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</si>
  <si>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</si>
  <si>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</si>
  <si>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</si>
  <si>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</si>
  <si>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</si>
  <si>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</si>
  <si>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</si>
  <si>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</si>
  <si>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</si>
  <si>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</si>
  <si>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</si>
  <si>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</si>
  <si>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</si>
  <si>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</si>
  <si>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</si>
  <si>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</si>
  <si>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</si>
  <si>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</si>
  <si>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02412</t>
  </si>
  <si>
    <t>おいらせ町</t>
  </si>
  <si>
    <t>市区町村コード_令和3年度</t>
  </si>
  <si>
    <t>_令和3年度</t>
  </si>
  <si>
    <t>02412_令和3年度</t>
  </si>
  <si>
    <t>02412_令和4年度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</si>
  <si>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</si>
  <si>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</si>
  <si>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</si>
  <si>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</si>
  <si>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</si>
  <si>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</si>
  <si>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</si>
  <si>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</si>
  <si>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</si>
  <si>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</si>
  <si>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</si>
  <si>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</si>
  <si>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</si>
  <si>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</si>
  <si>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</si>
  <si>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</si>
  <si>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</si>
  <si>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</si>
  <si>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</si>
  <si>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</si>
  <si>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</si>
  <si>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</si>
  <si>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</si>
  <si>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</si>
  <si>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</si>
  <si>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</si>
  <si>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</si>
  <si>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</si>
  <si>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</si>
  <si>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</si>
  <si>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</si>
  <si>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</si>
  <si>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</si>
  <si>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</si>
  <si>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</si>
  <si>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</si>
  <si>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</si>
  <si>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</si>
  <si>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</si>
  <si>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</si>
  <si>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</si>
  <si>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</si>
  <si>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</si>
  <si>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</si>
  <si>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</si>
  <si>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</si>
  <si>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</si>
  <si>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</si>
  <si>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</si>
  <si>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</si>
  <si>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</si>
  <si>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</si>
  <si>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</si>
  <si>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</si>
  <si>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</si>
  <si>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46201</t>
  </si>
  <si>
    <t>鹿児島市</t>
  </si>
  <si>
    <t>46201_令和3年度</t>
  </si>
  <si>
    <t>46201_令和4年度</t>
  </si>
  <si>
    <t>46203</t>
  </si>
  <si>
    <t>鹿屋市</t>
  </si>
  <si>
    <t>46203_令和3年度</t>
  </si>
  <si>
    <t>46203_令和4年度</t>
  </si>
  <si>
    <t>01221_令和4年度</t>
  </si>
  <si>
    <t>01221</t>
  </si>
  <si>
    <t>名寄市</t>
  </si>
  <si>
    <t>01221_令和3年度</t>
  </si>
  <si>
    <t>46225</t>
  </si>
  <si>
    <t>姶良市</t>
  </si>
  <si>
    <t>46225_令和3年度</t>
  </si>
  <si>
    <t>46225_令和4年度</t>
  </si>
  <si>
    <t>01643_令和4年度</t>
  </si>
  <si>
    <t>01643</t>
  </si>
  <si>
    <t>幕別町</t>
  </si>
  <si>
    <t>01643_令和3年度</t>
  </si>
  <si>
    <t>46490</t>
  </si>
  <si>
    <t>錦江町</t>
  </si>
  <si>
    <t>46490_令和3年度</t>
  </si>
  <si>
    <t>46490_令和4年度</t>
  </si>
  <si>
    <t>46529</t>
  </si>
  <si>
    <t>喜界町</t>
  </si>
  <si>
    <t>46529_令和3年度</t>
  </si>
  <si>
    <t>46529_令和4年度</t>
  </si>
  <si>
    <t>46223</t>
  </si>
  <si>
    <t>南九州市</t>
  </si>
  <si>
    <t>46223_令和3年度</t>
  </si>
  <si>
    <t>46223_令和4年度</t>
  </si>
  <si>
    <t>46220</t>
  </si>
  <si>
    <t>南さつま市</t>
  </si>
  <si>
    <t>46220_令和3年度</t>
  </si>
  <si>
    <t>46220_令和4年度</t>
  </si>
  <si>
    <t>46392</t>
  </si>
  <si>
    <t>さつま町</t>
  </si>
  <si>
    <t>46392_令和3年度</t>
  </si>
  <si>
    <t>46392_令和4年度</t>
  </si>
  <si>
    <t>46206</t>
  </si>
  <si>
    <t>阿久根市</t>
  </si>
  <si>
    <t>46206_令和3年度</t>
  </si>
  <si>
    <t>46206_令和4年度</t>
  </si>
  <si>
    <t>46505</t>
  </si>
  <si>
    <t>屋久島町</t>
  </si>
  <si>
    <t>46505_令和3年度</t>
  </si>
  <si>
    <t>46505_令和4年度</t>
  </si>
  <si>
    <t>46218</t>
  </si>
  <si>
    <t>霧島市</t>
  </si>
  <si>
    <t>46218_令和3年度</t>
  </si>
  <si>
    <t>46218_令和4年度</t>
  </si>
  <si>
    <t>46404</t>
  </si>
  <si>
    <t>長島町</t>
  </si>
  <si>
    <t>46404_令和3年度</t>
  </si>
  <si>
    <t>46404_令和4年度</t>
  </si>
  <si>
    <t>46204</t>
  </si>
  <si>
    <t>枕崎市</t>
  </si>
  <si>
    <t>46204_令和3年度</t>
  </si>
  <si>
    <t>46204_令和4年度</t>
  </si>
  <si>
    <t>21341_平成2年度</t>
  </si>
  <si>
    <t>21341</t>
  </si>
  <si>
    <t>養老町</t>
  </si>
  <si>
    <t>21341_平成17年度</t>
  </si>
  <si>
    <t>21341_平成18年度</t>
  </si>
  <si>
    <t>21341_平成19年度</t>
  </si>
  <si>
    <t>21341_平成20年度</t>
  </si>
  <si>
    <t>21341_平成21年度</t>
  </si>
  <si>
    <t>21341_平成22年度</t>
  </si>
  <si>
    <t>21341_平成23年度</t>
  </si>
  <si>
    <t>21341_平成24年度</t>
  </si>
  <si>
    <t>21341_平成25年度</t>
  </si>
  <si>
    <t>21341_平成26年度</t>
  </si>
  <si>
    <t>21341_平成27年度</t>
  </si>
  <si>
    <t>21341_平成28年度</t>
  </si>
  <si>
    <t>21341_平成29年度</t>
  </si>
  <si>
    <t>21341_平成30年度</t>
  </si>
  <si>
    <t>21341_令和元年度</t>
  </si>
  <si>
    <t>21341_令和2年度</t>
  </si>
  <si>
    <t>21341_令和3年度</t>
  </si>
  <si>
    <t>21341_令和4年度</t>
  </si>
  <si>
    <t>19430_平成2年度</t>
  </si>
  <si>
    <t>19430</t>
  </si>
  <si>
    <t>富士河口湖町</t>
  </si>
  <si>
    <t>19430_平成17年度</t>
  </si>
  <si>
    <t>19430_平成18年度</t>
  </si>
  <si>
    <t>19430_平成19年度</t>
  </si>
  <si>
    <t>19430_平成20年度</t>
  </si>
  <si>
    <t>19430_平成21年度</t>
  </si>
  <si>
    <t>19430_平成22年度</t>
  </si>
  <si>
    <t>19430_平成23年度</t>
  </si>
  <si>
    <t>19430_平成24年度</t>
  </si>
  <si>
    <t>19430_平成25年度</t>
  </si>
  <si>
    <t>19430_平成26年度</t>
  </si>
  <si>
    <t>19430_平成27年度</t>
  </si>
  <si>
    <t>19430_平成28年度</t>
  </si>
  <si>
    <t>19430_平成29年度</t>
  </si>
  <si>
    <t>19430_平成30年度</t>
  </si>
  <si>
    <t>19430_令和元年度</t>
  </si>
  <si>
    <t>19430_令和2年度</t>
  </si>
  <si>
    <t>19430_令和3年度</t>
  </si>
  <si>
    <t>19430_令和4年度</t>
  </si>
  <si>
    <t>40226_平成2年度</t>
  </si>
  <si>
    <t>40226</t>
  </si>
  <si>
    <t>宮若市</t>
  </si>
  <si>
    <t>40226_平成17年度</t>
  </si>
  <si>
    <t>40226_平成18年度</t>
  </si>
  <si>
    <t>40226_平成19年度</t>
  </si>
  <si>
    <t>40226_平成20年度</t>
  </si>
  <si>
    <t>40226_平成21年度</t>
  </si>
  <si>
    <t>40226_平成22年度</t>
  </si>
  <si>
    <t>40226_平成23年度</t>
  </si>
  <si>
    <t>40226_平成24年度</t>
  </si>
  <si>
    <t>40226_平成25年度</t>
  </si>
  <si>
    <t>40226_平成26年度</t>
  </si>
  <si>
    <t>40226_平成27年度</t>
  </si>
  <si>
    <t>40226_平成28年度</t>
  </si>
  <si>
    <t>40226_平成29年度</t>
  </si>
  <si>
    <t>40226_平成30年度</t>
  </si>
  <si>
    <t>40226_令和元年度</t>
  </si>
  <si>
    <t>40226_令和2年度</t>
  </si>
  <si>
    <t>40226_令和3年度</t>
  </si>
  <si>
    <t>40226_令和4年度</t>
  </si>
  <si>
    <t>03322_平成2年度</t>
  </si>
  <si>
    <t>03322</t>
  </si>
  <si>
    <t>矢巾町</t>
  </si>
  <si>
    <t>03322_平成17年度</t>
  </si>
  <si>
    <t>03322_平成18年度</t>
  </si>
  <si>
    <t>03322_平成19年度</t>
  </si>
  <si>
    <t>03322_平成20年度</t>
  </si>
  <si>
    <t>03322_平成21年度</t>
  </si>
  <si>
    <t>03322_平成22年度</t>
  </si>
  <si>
    <t>03322_平成23年度</t>
  </si>
  <si>
    <t>03322_平成24年度</t>
  </si>
  <si>
    <t>03322_平成25年度</t>
  </si>
  <si>
    <t>03322_平成26年度</t>
  </si>
  <si>
    <t>03322_平成27年度</t>
  </si>
  <si>
    <t>03322_平成28年度</t>
  </si>
  <si>
    <t>03322_平成29年度</t>
  </si>
  <si>
    <t>03322_平成30年度</t>
  </si>
  <si>
    <t>03322_令和元年度</t>
  </si>
  <si>
    <t>03322_令和2年度</t>
  </si>
  <si>
    <t>03322_令和3年度</t>
  </si>
  <si>
    <t>03322_令和4年度</t>
  </si>
  <si>
    <t>46219_平成2年度</t>
  </si>
  <si>
    <t>46219</t>
  </si>
  <si>
    <t>いちき串木野市</t>
  </si>
  <si>
    <t>46219_平成17年度</t>
  </si>
  <si>
    <t>46219_平成18年度</t>
  </si>
  <si>
    <t>46219_平成19年度</t>
  </si>
  <si>
    <t>46219_平成20年度</t>
  </si>
  <si>
    <t>46219_平成21年度</t>
  </si>
  <si>
    <t>46219_平成22年度</t>
  </si>
  <si>
    <t>46219_平成23年度</t>
  </si>
  <si>
    <t>46219_平成24年度</t>
  </si>
  <si>
    <t>46219_平成25年度</t>
  </si>
  <si>
    <t>46219_平成26年度</t>
  </si>
  <si>
    <t>46219_平成27年度</t>
  </si>
  <si>
    <t>46219_平成28年度</t>
  </si>
  <si>
    <t>46219_平成29年度</t>
  </si>
  <si>
    <t>46219_平成30年度</t>
  </si>
  <si>
    <t>46219_令和元年度</t>
  </si>
  <si>
    <t>46219_令和2年度</t>
  </si>
  <si>
    <t>46219_令和3年度</t>
  </si>
  <si>
    <t>46219_令和4年度</t>
  </si>
  <si>
    <t>39205_平成2年度</t>
  </si>
  <si>
    <t>39205</t>
  </si>
  <si>
    <t>土佐市</t>
  </si>
  <si>
    <t>39205_平成17年度</t>
  </si>
  <si>
    <t>39205_平成18年度</t>
  </si>
  <si>
    <t>39205_平成19年度</t>
  </si>
  <si>
    <t>39205_平成20年度</t>
  </si>
  <si>
    <t>39205_平成21年度</t>
  </si>
  <si>
    <t>39205_平成22年度</t>
  </si>
  <si>
    <t>39205_平成23年度</t>
  </si>
  <si>
    <t>39205_平成24年度</t>
  </si>
  <si>
    <t>39205_平成25年度</t>
  </si>
  <si>
    <t>39205_平成26年度</t>
  </si>
  <si>
    <t>39205_平成27年度</t>
  </si>
  <si>
    <t>39205_平成28年度</t>
  </si>
  <si>
    <t>39205_平成29年度</t>
  </si>
  <si>
    <t>39205_平成30年度</t>
  </si>
  <si>
    <t>39205_令和元年度</t>
  </si>
  <si>
    <t>39205_令和2年度</t>
  </si>
  <si>
    <t>39205_令和3年度</t>
  </si>
  <si>
    <t>39205_令和4年度</t>
  </si>
  <si>
    <t>21361_平成2年度</t>
  </si>
  <si>
    <t>21361</t>
  </si>
  <si>
    <t>垂井町</t>
  </si>
  <si>
    <t>21361_平成17年度</t>
  </si>
  <si>
    <t>21361_平成18年度</t>
  </si>
  <si>
    <t>21361_平成19年度</t>
  </si>
  <si>
    <t>21361_平成20年度</t>
  </si>
  <si>
    <t>21361_平成21年度</t>
  </si>
  <si>
    <t>21361_平成22年度</t>
  </si>
  <si>
    <t>21361_平成23年度</t>
  </si>
  <si>
    <t>21361_平成24年度</t>
  </si>
  <si>
    <t>21361_平成25年度</t>
  </si>
  <si>
    <t>21361_平成26年度</t>
  </si>
  <si>
    <t>21361_平成27年度</t>
  </si>
  <si>
    <t>21361_平成28年度</t>
  </si>
  <si>
    <t>21361_平成29年度</t>
  </si>
  <si>
    <t>21361_平成30年度</t>
  </si>
  <si>
    <t>21361_令和元年度</t>
  </si>
  <si>
    <t>21361_令和2年度</t>
  </si>
  <si>
    <t>21361_令和3年度</t>
  </si>
  <si>
    <t>21361_令和4年度</t>
  </si>
  <si>
    <t>21302_平成2年度</t>
  </si>
  <si>
    <t>21302</t>
  </si>
  <si>
    <t>岐南町</t>
  </si>
  <si>
    <t>21302_平成17年度</t>
  </si>
  <si>
    <t>21302_平成18年度</t>
  </si>
  <si>
    <t>21302_平成19年度</t>
  </si>
  <si>
    <t>21302_平成20年度</t>
  </si>
  <si>
    <t>21302_平成21年度</t>
  </si>
  <si>
    <t>21302_平成22年度</t>
  </si>
  <si>
    <t>21302_平成23年度</t>
  </si>
  <si>
    <t>21302_平成24年度</t>
  </si>
  <si>
    <t>21302_平成25年度</t>
  </si>
  <si>
    <t>21302_平成26年度</t>
  </si>
  <si>
    <t>21302_平成27年度</t>
  </si>
  <si>
    <t>21302_平成28年度</t>
  </si>
  <si>
    <t>21302_平成29年度</t>
  </si>
  <si>
    <t>21302_平成30年度</t>
  </si>
  <si>
    <t>21302_令和元年度</t>
  </si>
  <si>
    <t>21302_令和2年度</t>
  </si>
  <si>
    <t>21302_令和3年度</t>
  </si>
  <si>
    <t>21302_令和4年度</t>
  </si>
  <si>
    <t>30204_平成2年度</t>
  </si>
  <si>
    <t>30204</t>
  </si>
  <si>
    <t>有田市</t>
  </si>
  <si>
    <t>30204_平成17年度</t>
  </si>
  <si>
    <t>30204_平成18年度</t>
  </si>
  <si>
    <t>30204_平成19年度</t>
  </si>
  <si>
    <t>30204_平成20年度</t>
  </si>
  <si>
    <t>30204_平成21年度</t>
  </si>
  <si>
    <t>30204_平成22年度</t>
  </si>
  <si>
    <t>30204_平成23年度</t>
  </si>
  <si>
    <t>30204_平成24年度</t>
  </si>
  <si>
    <t>30204_平成25年度</t>
  </si>
  <si>
    <t>30204_平成26年度</t>
  </si>
  <si>
    <t>30204_平成27年度</t>
  </si>
  <si>
    <t>30204_平成28年度</t>
  </si>
  <si>
    <t>30204_平成29年度</t>
  </si>
  <si>
    <t>30204_平成30年度</t>
  </si>
  <si>
    <t>30204_令和元年度</t>
  </si>
  <si>
    <t>30204_令和2年度</t>
  </si>
  <si>
    <t>30204_令和3年度</t>
  </si>
  <si>
    <t>30204_令和4年度</t>
  </si>
  <si>
    <t>44214_平成2年度</t>
  </si>
  <si>
    <t>44214</t>
  </si>
  <si>
    <t>国東市</t>
  </si>
  <si>
    <t>44214_平成17年度</t>
  </si>
  <si>
    <t>44214_平成18年度</t>
  </si>
  <si>
    <t>44214_平成19年度</t>
  </si>
  <si>
    <t>44214_平成20年度</t>
  </si>
  <si>
    <t>44214_平成21年度</t>
  </si>
  <si>
    <t>44214_平成22年度</t>
  </si>
  <si>
    <t>44214_平成23年度</t>
  </si>
  <si>
    <t>44214_平成24年度</t>
  </si>
  <si>
    <t>44214_平成25年度</t>
  </si>
  <si>
    <t>44214_平成26年度</t>
  </si>
  <si>
    <t>44214_平成27年度</t>
  </si>
  <si>
    <t>44214_平成28年度</t>
  </si>
  <si>
    <t>44214_平成29年度</t>
  </si>
  <si>
    <t>44214_平成30年度</t>
  </si>
  <si>
    <t>44214_令和元年度</t>
  </si>
  <si>
    <t>44214_令和2年度</t>
  </si>
  <si>
    <t>44214_令和3年度</t>
  </si>
  <si>
    <t>44214_令和4年度</t>
  </si>
  <si>
    <t>17365_平成2年度</t>
  </si>
  <si>
    <t>17365</t>
  </si>
  <si>
    <t>内灘町</t>
  </si>
  <si>
    <t>17365_平成17年度</t>
  </si>
  <si>
    <t>17365_平成18年度</t>
  </si>
  <si>
    <t>17365_平成19年度</t>
  </si>
  <si>
    <t>17365_平成20年度</t>
  </si>
  <si>
    <t>17365_平成21年度</t>
  </si>
  <si>
    <t>17365_平成22年度</t>
  </si>
  <si>
    <t>17365_平成23年度</t>
  </si>
  <si>
    <t>17365_平成24年度</t>
  </si>
  <si>
    <t>17365_平成25年度</t>
  </si>
  <si>
    <t>17365_平成26年度</t>
  </si>
  <si>
    <t>17365_平成27年度</t>
  </si>
  <si>
    <t>17365_平成28年度</t>
  </si>
  <si>
    <t>17365_平成29年度</t>
  </si>
  <si>
    <t>17365_平成30年度</t>
  </si>
  <si>
    <t>17365_令和元年度</t>
  </si>
  <si>
    <t>17365_令和2年度</t>
  </si>
  <si>
    <t>17365_令和3年度</t>
  </si>
  <si>
    <t>17365_令和4年度</t>
  </si>
  <si>
    <t>20212_平成2年度</t>
  </si>
  <si>
    <t>20212</t>
  </si>
  <si>
    <t>大町市</t>
  </si>
  <si>
    <t>20212_平成17年度</t>
  </si>
  <si>
    <t>20212_平成18年度</t>
  </si>
  <si>
    <t>20212_平成19年度</t>
  </si>
  <si>
    <t>20212_平成20年度</t>
  </si>
  <si>
    <t>20212_平成21年度</t>
  </si>
  <si>
    <t>20212_平成22年度</t>
  </si>
  <si>
    <t>20212_平成23年度</t>
  </si>
  <si>
    <t>20212_平成24年度</t>
  </si>
  <si>
    <t>20212_平成25年度</t>
  </si>
  <si>
    <t>20212_平成26年度</t>
  </si>
  <si>
    <t>20212_平成27年度</t>
  </si>
  <si>
    <t>20212_平成28年度</t>
  </si>
  <si>
    <t>20212_平成29年度</t>
  </si>
  <si>
    <t>20212_平成30年度</t>
  </si>
  <si>
    <t>20212_令和元年度</t>
  </si>
  <si>
    <t>20212_令和2年度</t>
  </si>
  <si>
    <t>20212_令和3年度</t>
  </si>
  <si>
    <t>20212_令和4年度</t>
  </si>
  <si>
    <t>34211_平成2年度</t>
  </si>
  <si>
    <t>34211</t>
  </si>
  <si>
    <t>大竹市</t>
  </si>
  <si>
    <t>34211_平成17年度</t>
  </si>
  <si>
    <t>34211_平成18年度</t>
  </si>
  <si>
    <t>34211_平成19年度</t>
  </si>
  <si>
    <t>34211_平成20年度</t>
  </si>
  <si>
    <t>34211_平成21年度</t>
  </si>
  <si>
    <t>34211_平成22年度</t>
  </si>
  <si>
    <t>34211_平成23年度</t>
  </si>
  <si>
    <t>34211_平成24年度</t>
  </si>
  <si>
    <t>34211_平成25年度</t>
  </si>
  <si>
    <t>34211_平成26年度</t>
  </si>
  <si>
    <t>34211_平成27年度</t>
  </si>
  <si>
    <t>34211_平成28年度</t>
  </si>
  <si>
    <t>34211_平成29年度</t>
  </si>
  <si>
    <t>34211_平成30年度</t>
  </si>
  <si>
    <t>34211_令和元年度</t>
  </si>
  <si>
    <t>34211_令和2年度</t>
  </si>
  <si>
    <t>34211_令和3年度</t>
  </si>
  <si>
    <t>34211_令和4年度</t>
  </si>
  <si>
    <t>33215_平成2年度</t>
  </si>
  <si>
    <t>33215</t>
  </si>
  <si>
    <t>美作市</t>
  </si>
  <si>
    <t>33215_平成17年度</t>
  </si>
  <si>
    <t>33215_平成18年度</t>
  </si>
  <si>
    <t>33215_平成19年度</t>
  </si>
  <si>
    <t>33215_平成20年度</t>
  </si>
  <si>
    <t>33215_平成21年度</t>
  </si>
  <si>
    <t>33215_平成22年度</t>
  </si>
  <si>
    <t>33215_平成23年度</t>
  </si>
  <si>
    <t>33215_平成24年度</t>
  </si>
  <si>
    <t>33215_平成25年度</t>
  </si>
  <si>
    <t>33215_平成26年度</t>
  </si>
  <si>
    <t>33215_平成27年度</t>
  </si>
  <si>
    <t>33215_平成28年度</t>
  </si>
  <si>
    <t>33215_平成29年度</t>
  </si>
  <si>
    <t>33215_平成30年度</t>
  </si>
  <si>
    <t>33215_令和元年度</t>
  </si>
  <si>
    <t>33215_令和2年度</t>
  </si>
  <si>
    <t>33215_令和3年度</t>
  </si>
  <si>
    <t>33215_令和4年度</t>
  </si>
  <si>
    <t>01221_平成2年度</t>
  </si>
  <si>
    <t>01221_平成17年度</t>
  </si>
  <si>
    <t>01221_平成18年度</t>
  </si>
  <si>
    <t>01221_平成19年度</t>
  </si>
  <si>
    <t>01221_平成20年度</t>
  </si>
  <si>
    <t>01221_平成21年度</t>
  </si>
  <si>
    <t>01221_平成22年度</t>
  </si>
  <si>
    <t>01221_平成23年度</t>
  </si>
  <si>
    <t>01221_平成24年度</t>
  </si>
  <si>
    <t>01221_平成25年度</t>
  </si>
  <si>
    <t>01221_平成26年度</t>
  </si>
  <si>
    <t>01221_平成27年度</t>
  </si>
  <si>
    <t>01221_平成28年度</t>
  </si>
  <si>
    <t>01221_平成29年度</t>
  </si>
  <si>
    <t>01221_平成30年度</t>
  </si>
  <si>
    <t>01221_令和元年度</t>
  </si>
  <si>
    <t>01221_令和2年度</t>
  </si>
  <si>
    <t>45341_平成2年度</t>
  </si>
  <si>
    <t>45341</t>
  </si>
  <si>
    <t>三股町</t>
  </si>
  <si>
    <t>45341_平成17年度</t>
  </si>
  <si>
    <t>45341_平成18年度</t>
  </si>
  <si>
    <t>45341_平成19年度</t>
  </si>
  <si>
    <t>45341_平成20年度</t>
  </si>
  <si>
    <t>45341_平成21年度</t>
  </si>
  <si>
    <t>45341_平成22年度</t>
  </si>
  <si>
    <t>45341_平成23年度</t>
  </si>
  <si>
    <t>45341_平成24年度</t>
  </si>
  <si>
    <t>45341_平成25年度</t>
  </si>
  <si>
    <t>45341_平成26年度</t>
  </si>
  <si>
    <t>45341_平成27年度</t>
  </si>
  <si>
    <t>45341_平成28年度</t>
  </si>
  <si>
    <t>45341_平成29年度</t>
  </si>
  <si>
    <t>45341_平成30年度</t>
  </si>
  <si>
    <t>45341_令和元年度</t>
  </si>
  <si>
    <t>45341_令和2年度</t>
  </si>
  <si>
    <t>45341_令和3年度</t>
  </si>
  <si>
    <t>45341_令和4年度</t>
  </si>
  <si>
    <t>24324_平成2年度</t>
  </si>
  <si>
    <t>24324</t>
  </si>
  <si>
    <t>東員町</t>
  </si>
  <si>
    <t>24324_平成17年度</t>
  </si>
  <si>
    <t>24324_平成18年度</t>
  </si>
  <si>
    <t>24324_平成19年度</t>
  </si>
  <si>
    <t>24324_平成20年度</t>
  </si>
  <si>
    <t>24324_平成21年度</t>
  </si>
  <si>
    <t>24324_平成22年度</t>
  </si>
  <si>
    <t>24324_平成23年度</t>
  </si>
  <si>
    <t>24324_平成24年度</t>
  </si>
  <si>
    <t>24324_平成25年度</t>
  </si>
  <si>
    <t>24324_平成26年度</t>
  </si>
  <si>
    <t>24324_平成27年度</t>
  </si>
  <si>
    <t>24324_平成28年度</t>
  </si>
  <si>
    <t>24324_平成29年度</t>
  </si>
  <si>
    <t>24324_平成30年度</t>
  </si>
  <si>
    <t>24324_令和元年度</t>
  </si>
  <si>
    <t>24324_令和2年度</t>
  </si>
  <si>
    <t>24324_令和3年度</t>
  </si>
  <si>
    <t>24324_令和4年度</t>
  </si>
  <si>
    <t>01643_平成2年度</t>
  </si>
  <si>
    <t>01643_平成17年度</t>
  </si>
  <si>
    <t>01643_平成18年度</t>
  </si>
  <si>
    <t>01643_平成19年度</t>
  </si>
  <si>
    <t>01643_平成20年度</t>
  </si>
  <si>
    <t>01643_平成21年度</t>
  </si>
  <si>
    <t>01643_平成22年度</t>
  </si>
  <si>
    <t>01643_平成23年度</t>
  </si>
  <si>
    <t>01643_平成24年度</t>
  </si>
  <si>
    <t>01643_平成25年度</t>
  </si>
  <si>
    <t>01643_平成26年度</t>
  </si>
  <si>
    <t>01643_平成27年度</t>
  </si>
  <si>
    <t>01643_平成28年度</t>
  </si>
  <si>
    <t>01643_平成29年度</t>
  </si>
  <si>
    <t>01643_平成30年度</t>
  </si>
  <si>
    <t>01643_令和元年度</t>
  </si>
  <si>
    <t>01643_令和2年度</t>
  </si>
  <si>
    <t>10525_平成2年度</t>
  </si>
  <si>
    <t>10525</t>
  </si>
  <si>
    <t>邑楽町</t>
  </si>
  <si>
    <t>10525_平成17年度</t>
  </si>
  <si>
    <t>10525_平成18年度</t>
  </si>
  <si>
    <t>10525_平成19年度</t>
  </si>
  <si>
    <t>10525_平成20年度</t>
  </si>
  <si>
    <t>10525_平成21年度</t>
  </si>
  <si>
    <t>10525_平成22年度</t>
  </si>
  <si>
    <t>10525_平成23年度</t>
  </si>
  <si>
    <t>10525_平成24年度</t>
  </si>
  <si>
    <t>10525_平成25年度</t>
  </si>
  <si>
    <t>10525_平成26年度</t>
  </si>
  <si>
    <t>10525_平成27年度</t>
  </si>
  <si>
    <t>10525_平成28年度</t>
  </si>
  <si>
    <t>10525_平成29年度</t>
  </si>
  <si>
    <t>10525_平成30年度</t>
  </si>
  <si>
    <t>10525_令和元年度</t>
  </si>
  <si>
    <t>10525_令和2年度</t>
  </si>
  <si>
    <t>10525_令和3年度</t>
  </si>
  <si>
    <t>10525_令和4年度</t>
  </si>
  <si>
    <t>41346_平成2年度</t>
  </si>
  <si>
    <t>41346</t>
  </si>
  <si>
    <t>みやき町</t>
  </si>
  <si>
    <t>41346_平成17年度</t>
  </si>
  <si>
    <t>41346_平成18年度</t>
  </si>
  <si>
    <t>41346_平成19年度</t>
  </si>
  <si>
    <t>41346_平成20年度</t>
  </si>
  <si>
    <t>41346_平成21年度</t>
  </si>
  <si>
    <t>41346_平成22年度</t>
  </si>
  <si>
    <t>41346_平成23年度</t>
  </si>
  <si>
    <t>41346_平成24年度</t>
  </si>
  <si>
    <t>41346_平成25年度</t>
  </si>
  <si>
    <t>41346_平成26年度</t>
  </si>
  <si>
    <t>41346_平成27年度</t>
  </si>
  <si>
    <t>41346_平成28年度</t>
  </si>
  <si>
    <t>41346_平成29年度</t>
  </si>
  <si>
    <t>41346_平成30年度</t>
  </si>
  <si>
    <t>41346_令和元年度</t>
  </si>
  <si>
    <t>41346_令和2年度</t>
  </si>
  <si>
    <t>41346_令和3年度</t>
  </si>
  <si>
    <t>41346_令和4年度</t>
  </si>
  <si>
    <t>42212_平成2年度</t>
  </si>
  <si>
    <t>42212</t>
  </si>
  <si>
    <t>西海市</t>
  </si>
  <si>
    <t>42212_平成17年度</t>
  </si>
  <si>
    <t>42212_平成18年度</t>
  </si>
  <si>
    <t>42212_平成19年度</t>
  </si>
  <si>
    <t>42212_平成20年度</t>
  </si>
  <si>
    <t>42212_平成21年度</t>
  </si>
  <si>
    <t>42212_平成22年度</t>
  </si>
  <si>
    <t>42212_平成23年度</t>
  </si>
  <si>
    <t>42212_平成24年度</t>
  </si>
  <si>
    <t>42212_平成25年度</t>
  </si>
  <si>
    <t>42212_平成26年度</t>
  </si>
  <si>
    <t>42212_平成27年度</t>
  </si>
  <si>
    <t>42212_平成28年度</t>
  </si>
  <si>
    <t>42212_平成29年度</t>
  </si>
  <si>
    <t>42212_平成30年度</t>
  </si>
  <si>
    <t>42212_令和元年度</t>
  </si>
  <si>
    <t>42212_令和2年度</t>
  </si>
  <si>
    <t>42212_令和3年度</t>
  </si>
  <si>
    <t>42212_令和4年度</t>
  </si>
  <si>
    <t>30366_平成2年度</t>
  </si>
  <si>
    <t>30366</t>
  </si>
  <si>
    <t>有田川町</t>
  </si>
  <si>
    <t>30366_平成17年度</t>
  </si>
  <si>
    <t>30366_平成18年度</t>
  </si>
  <si>
    <t>30366_平成19年度</t>
  </si>
  <si>
    <t>30366_平成20年度</t>
  </si>
  <si>
    <t>30366_平成21年度</t>
  </si>
  <si>
    <t>30366_平成22年度</t>
  </si>
  <si>
    <t>30366_平成23年度</t>
  </si>
  <si>
    <t>30366_平成24年度</t>
  </si>
  <si>
    <t>30366_平成25年度</t>
  </si>
  <si>
    <t>30366_平成26年度</t>
  </si>
  <si>
    <t>30366_平成27年度</t>
  </si>
  <si>
    <t>30366_平成28年度</t>
  </si>
  <si>
    <t>30366_平成29年度</t>
  </si>
  <si>
    <t>30366_平成30年度</t>
  </si>
  <si>
    <t>30366_令和元年度</t>
  </si>
  <si>
    <t>30366_令和2年度</t>
  </si>
  <si>
    <t>30366_令和3年度</t>
  </si>
  <si>
    <t>30366_令和4年度</t>
  </si>
  <si>
    <t>21215_平成2年度</t>
  </si>
  <si>
    <t>21215</t>
  </si>
  <si>
    <t>山県市</t>
  </si>
  <si>
    <t>21215_平成17年度</t>
  </si>
  <si>
    <t>21215_平成18年度</t>
  </si>
  <si>
    <t>21215_平成19年度</t>
  </si>
  <si>
    <t>21215_平成20年度</t>
  </si>
  <si>
    <t>21215_平成21年度</t>
  </si>
  <si>
    <t>21215_平成22年度</t>
  </si>
  <si>
    <t>21215_平成23年度</t>
  </si>
  <si>
    <t>21215_平成24年度</t>
  </si>
  <si>
    <t>21215_平成25年度</t>
  </si>
  <si>
    <t>21215_平成26年度</t>
  </si>
  <si>
    <t>21215_平成27年度</t>
  </si>
  <si>
    <t>21215_平成28年度</t>
  </si>
  <si>
    <t>21215_平成29年度</t>
  </si>
  <si>
    <t>21215_平成30年度</t>
  </si>
  <si>
    <t>21215_令和元年度</t>
  </si>
  <si>
    <t>21215_令和2年度</t>
  </si>
  <si>
    <t>21215_令和3年度</t>
  </si>
  <si>
    <t>21215_令和4年度</t>
  </si>
  <si>
    <t>39212_平成2年度</t>
  </si>
  <si>
    <t>39212</t>
  </si>
  <si>
    <t>香美市</t>
  </si>
  <si>
    <t>39212_平成17年度</t>
  </si>
  <si>
    <t>39212_平成18年度</t>
  </si>
  <si>
    <t>39212_平成19年度</t>
  </si>
  <si>
    <t>39212_平成20年度</t>
  </si>
  <si>
    <t>39212_平成21年度</t>
  </si>
  <si>
    <t>39212_平成22年度</t>
  </si>
  <si>
    <t>39212_平成23年度</t>
  </si>
  <si>
    <t>39212_平成24年度</t>
  </si>
  <si>
    <t>39212_平成25年度</t>
  </si>
  <si>
    <t>39212_平成26年度</t>
  </si>
  <si>
    <t>39212_平成27年度</t>
  </si>
  <si>
    <t>39212_平成28年度</t>
  </si>
  <si>
    <t>39212_平成29年度</t>
  </si>
  <si>
    <t>39212_平成30年度</t>
  </si>
  <si>
    <t>39212_令和元年度</t>
  </si>
  <si>
    <t>39212_令和2年度</t>
  </si>
  <si>
    <t>39212_令和3年度</t>
  </si>
  <si>
    <t>39212_令和4年度</t>
  </si>
  <si>
    <t>02412_平成2年度</t>
  </si>
  <si>
    <t>02412_平成17年度</t>
  </si>
  <si>
    <t>02412_平成18年度</t>
  </si>
  <si>
    <t>02412_平成19年度</t>
  </si>
  <si>
    <t>02412_平成20年度</t>
  </si>
  <si>
    <t>02412_平成21年度</t>
  </si>
  <si>
    <t>02412_平成22年度</t>
  </si>
  <si>
    <t>02412_平成23年度</t>
  </si>
  <si>
    <t>02412_平成24年度</t>
  </si>
  <si>
    <t>02412_平成25年度</t>
  </si>
  <si>
    <t>02412_平成26年度</t>
  </si>
  <si>
    <t>02412_平成27年度</t>
  </si>
  <si>
    <t>02412_平成28年度</t>
  </si>
  <si>
    <t>02412_平成29年度</t>
  </si>
  <si>
    <t>02412_平成30年度</t>
  </si>
  <si>
    <t>02412_令和元年度</t>
  </si>
  <si>
    <t>02412_令和2年度</t>
  </si>
  <si>
    <t>06209_平成2年度</t>
  </si>
  <si>
    <t>06209</t>
  </si>
  <si>
    <t>長井市</t>
  </si>
  <si>
    <t>06209_平成17年度</t>
  </si>
  <si>
    <t>06209_平成18年度</t>
  </si>
  <si>
    <t>06209_平成19年度</t>
  </si>
  <si>
    <t>06209_平成20年度</t>
  </si>
  <si>
    <t>06209_平成21年度</t>
  </si>
  <si>
    <t>06209_平成22年度</t>
  </si>
  <si>
    <t>06209_平成23年度</t>
  </si>
  <si>
    <t>06209_平成24年度</t>
  </si>
  <si>
    <t>06209_平成25年度</t>
  </si>
  <si>
    <t>06209_平成26年度</t>
  </si>
  <si>
    <t>06209_平成27年度</t>
  </si>
  <si>
    <t>06209_平成28年度</t>
  </si>
  <si>
    <t>06209_平成29年度</t>
  </si>
  <si>
    <t>06209_平成30年度</t>
  </si>
  <si>
    <t>06209_令和元年度</t>
  </si>
  <si>
    <t>06209_令和2年度</t>
  </si>
  <si>
    <t>06209_令和3年度</t>
  </si>
  <si>
    <t>06209_令和4年度</t>
  </si>
  <si>
    <t>09364_平成2年度</t>
  </si>
  <si>
    <t>09364</t>
  </si>
  <si>
    <t>野木町</t>
  </si>
  <si>
    <t>09364_平成17年度</t>
  </si>
  <si>
    <t>09364_平成18年度</t>
  </si>
  <si>
    <t>09364_平成19年度</t>
  </si>
  <si>
    <t>09364_平成20年度</t>
  </si>
  <si>
    <t>09364_平成21年度</t>
  </si>
  <si>
    <t>09364_平成22年度</t>
  </si>
  <si>
    <t>09364_平成23年度</t>
  </si>
  <si>
    <t>09364_平成24年度</t>
  </si>
  <si>
    <t>09364_平成25年度</t>
  </si>
  <si>
    <t>09364_平成26年度</t>
  </si>
  <si>
    <t>09364_平成27年度</t>
  </si>
  <si>
    <t>09364_平成28年度</t>
  </si>
  <si>
    <t>09364_平成29年度</t>
  </si>
  <si>
    <t>09364_平成30年度</t>
  </si>
  <si>
    <t>09364_令和元年度</t>
  </si>
  <si>
    <t>09364_令和2年度</t>
  </si>
  <si>
    <t>09364_令和3年度</t>
  </si>
  <si>
    <t>09364_令和4年度</t>
  </si>
  <si>
    <t>03213_平成2年度</t>
  </si>
  <si>
    <t>03213</t>
  </si>
  <si>
    <t>二戸市</t>
  </si>
  <si>
    <t>03213_平成17年度</t>
  </si>
  <si>
    <t>03213_平成18年度</t>
  </si>
  <si>
    <t>03213_平成19年度</t>
  </si>
  <si>
    <t>03213_平成20年度</t>
  </si>
  <si>
    <t>03213_平成21年度</t>
  </si>
  <si>
    <t>03213_平成22年度</t>
  </si>
  <si>
    <t>03213_平成23年度</t>
  </si>
  <si>
    <t>03213_平成24年度</t>
  </si>
  <si>
    <t>03213_平成25年度</t>
  </si>
  <si>
    <t>03213_平成26年度</t>
  </si>
  <si>
    <t>03213_平成27年度</t>
  </si>
  <si>
    <t>03213_平成28年度</t>
  </si>
  <si>
    <t>03213_平成29年度</t>
  </si>
  <si>
    <t>03213_平成30年度</t>
  </si>
  <si>
    <t>03213_令和元年度</t>
  </si>
  <si>
    <t>03213_令和2年度</t>
  </si>
  <si>
    <t>03213_令和3年度</t>
  </si>
  <si>
    <t>03213_令和4年度</t>
  </si>
  <si>
    <t>36341_平成2年度</t>
  </si>
  <si>
    <t>36341</t>
  </si>
  <si>
    <t>石井町</t>
  </si>
  <si>
    <t>36341_平成17年度</t>
  </si>
  <si>
    <t>36341_平成18年度</t>
  </si>
  <si>
    <t>36341_平成19年度</t>
  </si>
  <si>
    <t>36341_平成20年度</t>
  </si>
  <si>
    <t>36341_平成21年度</t>
  </si>
  <si>
    <t>36341_平成22年度</t>
  </si>
  <si>
    <t>36341_平成23年度</t>
  </si>
  <si>
    <t>36341_平成24年度</t>
  </si>
  <si>
    <t>36341_平成25年度</t>
  </si>
  <si>
    <t>36341_平成26年度</t>
  </si>
  <si>
    <t>36341_平成27年度</t>
  </si>
  <si>
    <t>36341_平成28年度</t>
  </si>
  <si>
    <t>36341_平成29年度</t>
  </si>
  <si>
    <t>36341_平成30年度</t>
  </si>
  <si>
    <t>36341_令和元年度</t>
  </si>
  <si>
    <t>36341_令和2年度</t>
  </si>
  <si>
    <t>36341_令和3年度</t>
  </si>
  <si>
    <t>36341_令和4年度</t>
  </si>
  <si>
    <t>46501</t>
  </si>
  <si>
    <t>中種子町</t>
  </si>
  <si>
    <t>46501_令和3年度</t>
  </si>
  <si>
    <t>46501_令和4年度</t>
  </si>
  <si>
    <t>46224</t>
  </si>
  <si>
    <t>伊佐市</t>
  </si>
  <si>
    <t>46224_令和3年度</t>
  </si>
  <si>
    <t>46224_令和4年度</t>
  </si>
  <si>
    <t>46210</t>
  </si>
  <si>
    <t>指宿市</t>
  </si>
  <si>
    <t>46210_令和3年度</t>
  </si>
  <si>
    <t>46210_令和4年度</t>
  </si>
  <si>
    <t>46216</t>
  </si>
  <si>
    <t>日置市</t>
  </si>
  <si>
    <t>46216_令和3年度</t>
  </si>
  <si>
    <t>46216_令和4年度</t>
  </si>
  <si>
    <t>46482</t>
  </si>
  <si>
    <t>東串良町</t>
  </si>
  <si>
    <t>46482_令和3年度</t>
  </si>
  <si>
    <t>46482_令和4年度</t>
  </si>
  <si>
    <t>46491</t>
  </si>
  <si>
    <t>南大隅町</t>
  </si>
  <si>
    <t>46491_令和3年度</t>
  </si>
  <si>
    <t>46491_令和4年度</t>
  </si>
  <si>
    <t>46532</t>
  </si>
  <si>
    <t>伊仙町</t>
  </si>
  <si>
    <t>46532_令和3年度</t>
  </si>
  <si>
    <t>46532_令和4年度</t>
  </si>
  <si>
    <t>46533</t>
  </si>
  <si>
    <t>和泊町</t>
  </si>
  <si>
    <t>46533_令和3年度</t>
  </si>
  <si>
    <t>46533_令和4年度</t>
  </si>
  <si>
    <t>46492</t>
  </si>
  <si>
    <t>肝付町</t>
  </si>
  <si>
    <t>46492_令和3年度</t>
  </si>
  <si>
    <t>46492_令和4年度</t>
  </si>
  <si>
    <t>46214</t>
  </si>
  <si>
    <t>垂水市</t>
  </si>
  <si>
    <t>46214_令和3年度</t>
  </si>
  <si>
    <t>46214_令和4年度</t>
  </si>
  <si>
    <t>46502</t>
  </si>
  <si>
    <t>南種子町</t>
  </si>
  <si>
    <t>46502_令和3年度</t>
  </si>
  <si>
    <t>46502_令和4年度</t>
  </si>
  <si>
    <t>46535</t>
  </si>
  <si>
    <t>与論町</t>
  </si>
  <si>
    <t>46535_令和3年度</t>
  </si>
  <si>
    <t>46535_令和4年度</t>
  </si>
  <si>
    <t>46524</t>
  </si>
  <si>
    <t>宇検村</t>
  </si>
  <si>
    <t>46524_令和3年度</t>
  </si>
  <si>
    <t>46524_令和4年度</t>
  </si>
  <si>
    <t>46523</t>
  </si>
  <si>
    <t>大和村</t>
  </si>
  <si>
    <t>46523_令和3年度</t>
  </si>
  <si>
    <t>46523_令和4年度</t>
  </si>
  <si>
    <t>46304</t>
  </si>
  <si>
    <t>十島村</t>
  </si>
  <si>
    <t>46304_令和3年度</t>
  </si>
  <si>
    <t>46304_令和4年度</t>
  </si>
  <si>
    <t>46303</t>
  </si>
  <si>
    <t>三島村</t>
  </si>
  <si>
    <t>46303_令和3年度</t>
  </si>
  <si>
    <t>46303_令和4年度</t>
  </si>
  <si>
    <t>46530</t>
  </si>
  <si>
    <t>徳之島町</t>
  </si>
  <si>
    <t>46530_令和3年度</t>
  </si>
  <si>
    <t>46530_令和4年度</t>
  </si>
  <si>
    <t>46452</t>
  </si>
  <si>
    <t>湧水町</t>
  </si>
  <si>
    <t>46452_令和3年度</t>
  </si>
  <si>
    <t>46452_令和4年度</t>
  </si>
  <si>
    <t>46525</t>
  </si>
  <si>
    <t>瀬戸内町</t>
  </si>
  <si>
    <t>46525_令和3年度</t>
  </si>
  <si>
    <t>46525_令和4年度</t>
  </si>
  <si>
    <t>46527</t>
  </si>
  <si>
    <t>龍郷町</t>
  </si>
  <si>
    <t>46527_令和3年度</t>
  </si>
  <si>
    <t>46527_令和4年度</t>
  </si>
  <si>
    <t>46534</t>
  </si>
  <si>
    <t>知名町</t>
  </si>
  <si>
    <t>46534_令和3年度</t>
  </si>
  <si>
    <t>46534_令和4年度</t>
  </si>
  <si>
    <t>46531</t>
  </si>
  <si>
    <t>天城町</t>
  </si>
  <si>
    <t>46531_令和3年度</t>
  </si>
  <si>
    <t>46531_令和4年度</t>
  </si>
  <si>
    <t>46213</t>
  </si>
  <si>
    <t>西之表市</t>
  </si>
  <si>
    <t>46213_令和3年度</t>
  </si>
  <si>
    <t>46213_令和4年度</t>
  </si>
  <si>
    <t>46208</t>
  </si>
  <si>
    <t>出水市</t>
  </si>
  <si>
    <t>46208_令和3年度</t>
  </si>
  <si>
    <t>46208_令和4年度</t>
  </si>
  <si>
    <t>46221</t>
  </si>
  <si>
    <t>志布志市</t>
  </si>
  <si>
    <t>46221_令和3年度</t>
  </si>
  <si>
    <t>46221_令和4年度</t>
  </si>
  <si>
    <t>46468</t>
  </si>
  <si>
    <t>大崎町</t>
  </si>
  <si>
    <t>46468_令和3年度</t>
  </si>
  <si>
    <t>46468_令和4年度</t>
  </si>
  <si>
    <t>46217</t>
  </si>
  <si>
    <t>曽於市</t>
  </si>
  <si>
    <t>46217_令和3年度</t>
  </si>
  <si>
    <t>46217_令和4年度</t>
  </si>
  <si>
    <t>46215</t>
  </si>
  <si>
    <t>薩摩川内市</t>
  </si>
  <si>
    <t>46215_令和3年度</t>
  </si>
  <si>
    <t>46215_令和4年度</t>
  </si>
  <si>
    <t>46222</t>
  </si>
  <si>
    <t>奄美市</t>
  </si>
  <si>
    <t>46222_令和3年度</t>
  </si>
  <si>
    <t>46222_令和4年度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</si>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</sst>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3.1439441736099996</c:v>
                </c:pt>
                <c:pt idx="1">
                  <c:v>2.6572390988000008</c:v>
                </c:pt>
                <c:pt idx="2">
                  <c:v>2.4019962193799995</c:v>
                </c:pt>
                <c:pt idx="3">
                  <c:v>2.6652584389499996</c:v>
                </c:pt>
                <c:pt idx="4">
                  <c:v>2.6848785113599996</c:v>
                </c:pt>
                <c:pt idx="5">
                  <c:v>2.4520332614399996</c:v>
                </c:pt>
                <c:pt idx="6">
                  <c:v>2.1826736959999997</c:v>
                </c:pt>
                <c:pt idx="7">
                  <c:v>2.6324457162300003</c:v>
                </c:pt>
                <c:pt idx="8">
                  <c:v>2.7363838278000001</c:v>
                </c:pt>
                <c:pt idx="9">
                  <c:v>2.4927400520000003</c:v>
                </c:pt>
                <c:pt idx="10">
                  <c:v>2.9283539520000006</c:v>
                </c:pt>
                <c:pt idx="11">
                  <c:v>2.8917181083999997</c:v>
                </c:pt>
                <c:pt idx="12">
                  <c:v>2.9118551616000001</c:v>
                </c:pt>
                <c:pt idx="13">
                  <c:v>2.586845041440001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73.694047049635856</c:v>
                </c:pt>
                <c:pt idx="1">
                  <c:v>71.944290628264312</c:v>
                </c:pt>
                <c:pt idx="2">
                  <c:v>71.971506841519442</c:v>
                </c:pt>
                <c:pt idx="3">
                  <c:v>70.604803924384157</c:v>
                </c:pt>
                <c:pt idx="4">
                  <c:v>70.164649119596731</c:v>
                </c:pt>
                <c:pt idx="5">
                  <c:v>68.669584509937408</c:v>
                </c:pt>
                <c:pt idx="6">
                  <c:v>65.514942668374431</c:v>
                </c:pt>
                <c:pt idx="7">
                  <c:v>64.505982385582911</c:v>
                </c:pt>
                <c:pt idx="8">
                  <c:v>63.38167234496045</c:v>
                </c:pt>
                <c:pt idx="9">
                  <c:v>62.323411190611075</c:v>
                </c:pt>
                <c:pt idx="10">
                  <c:v>61.310961253847978</c:v>
                </c:pt>
                <c:pt idx="11">
                  <c:v>59.60052856744521</c:v>
                </c:pt>
                <c:pt idx="12">
                  <c:v>54.036505185341674</c:v>
                </c:pt>
                <c:pt idx="13">
                  <c:v>53.892202035288364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30.081501976893879</c:v>
                </c:pt>
                <c:pt idx="1">
                  <c:v>28.27768982305437</c:v>
                </c:pt>
                <c:pt idx="2">
                  <c:v>33.111556601653263</c:v>
                </c:pt>
                <c:pt idx="3">
                  <c:v>40.968888796576636</c:v>
                </c:pt>
                <c:pt idx="4">
                  <c:v>42.240713684610924</c:v>
                </c:pt>
                <c:pt idx="5">
                  <c:v>45.394552593899277</c:v>
                </c:pt>
                <c:pt idx="6">
                  <c:v>43.636937957813785</c:v>
                </c:pt>
                <c:pt idx="7">
                  <c:v>37.997774755799831</c:v>
                </c:pt>
                <c:pt idx="8">
                  <c:v>34.834214404074203</c:v>
                </c:pt>
                <c:pt idx="9">
                  <c:v>35.737972820182129</c:v>
                </c:pt>
                <c:pt idx="10">
                  <c:v>25.11096066036426</c:v>
                </c:pt>
                <c:pt idx="11">
                  <c:v>27.542741181767916</c:v>
                </c:pt>
                <c:pt idx="12">
                  <c:v>26.735888265917325</c:v>
                </c:pt>
                <c:pt idx="13">
                  <c:v>22.058010670448542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34.723624778701627</c:v>
                </c:pt>
                <c:pt idx="1">
                  <c:v>33.217954451072778</c:v>
                </c:pt>
                <c:pt idx="2">
                  <c:v>35.801991771223705</c:v>
                </c:pt>
                <c:pt idx="3">
                  <c:v>42.61468863919859</c:v>
                </c:pt>
                <c:pt idx="4">
                  <c:v>47.667353153072426</c:v>
                </c:pt>
                <c:pt idx="5">
                  <c:v>47.744683552395749</c:v>
                </c:pt>
                <c:pt idx="6">
                  <c:v>41.478873708342419</c:v>
                </c:pt>
                <c:pt idx="7">
                  <c:v>41.51733110822029</c:v>
                </c:pt>
                <c:pt idx="8">
                  <c:v>32.265358919625065</c:v>
                </c:pt>
                <c:pt idx="9">
                  <c:v>29.224045984062496</c:v>
                </c:pt>
                <c:pt idx="10">
                  <c:v>26.124898575851272</c:v>
                </c:pt>
                <c:pt idx="11">
                  <c:v>28.208671049557953</c:v>
                </c:pt>
                <c:pt idx="12">
                  <c:v>26.378462391876731</c:v>
                </c:pt>
                <c:pt idx="13">
                  <c:v>24.696369568056507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104.58117216694683</c:v>
                </c:pt>
                <c:pt idx="1">
                  <c:v>78.004640166095371</c:v>
                </c:pt>
                <c:pt idx="2">
                  <c:v>70.558847889018367</c:v>
                </c:pt>
                <c:pt idx="3">
                  <c:v>88.8565078275887</c:v>
                </c:pt>
                <c:pt idx="4">
                  <c:v>91.584155785348628</c:v>
                </c:pt>
                <c:pt idx="5">
                  <c:v>95.280900782567812</c:v>
                </c:pt>
                <c:pt idx="6">
                  <c:v>71.309989677017711</c:v>
                </c:pt>
                <c:pt idx="7">
                  <c:v>68.960184095870417</c:v>
                </c:pt>
                <c:pt idx="8">
                  <c:v>56.645772065101752</c:v>
                </c:pt>
                <c:pt idx="9">
                  <c:v>50.884542202042205</c:v>
                </c:pt>
                <c:pt idx="10">
                  <c:v>46.187925254619444</c:v>
                </c:pt>
                <c:pt idx="11">
                  <c:v>51.110399713788382</c:v>
                </c:pt>
                <c:pt idx="12">
                  <c:v>53.569201233570936</c:v>
                </c:pt>
                <c:pt idx="13">
                  <c:v>44.973075027471495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54.9773927356729</c:v>
                </c:pt>
                <c:pt idx="2">
                  <c:v>3.1407868033450033</c:v>
                </c:pt>
                <c:pt idx="3">
                  <c:v>104.64638696841384</c:v>
                </c:pt>
                <c:pt idx="4">
                  <c:v>32.658193358741592</c:v>
                </c:pt>
                <c:pt idx="5">
                  <c:v>33.821123429241972</c:v>
                </c:pt>
                <c:pt idx="7">
                  <c:v>68.974514059548738</c:v>
                </c:pt>
                <c:pt idx="8">
                  <c:v>1.9329946829378832</c:v>
                </c:pt>
                <c:pt idx="9">
                  <c:v>6.9186217483163182</c:v>
                </c:pt>
                <c:pt idx="10">
                  <c:v>2.8369644206400002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162.76456650743174</c:v>
                </c:pt>
                <c:pt idx="4" formatCode="#,##0">
                  <c:v>32.658193358741592</c:v>
                </c:pt>
                <c:pt idx="5" formatCode="#,##0">
                  <c:v>33.821123429241972</c:v>
                </c:pt>
                <c:pt idx="6" formatCode="#,##0">
                  <c:v>77.826130490802939</c:v>
                </c:pt>
                <c:pt idx="10" formatCode="#,##0">
                  <c:v>2.8369644206400002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57.244178472884442</c:v>
                </c:pt>
                <c:pt idx="2">
                  <c:v>2.8349032120023887</c:v>
                </c:pt>
                <c:pt idx="3">
                  <c:v>35.201819097680982</c:v>
                </c:pt>
                <c:pt idx="4">
                  <c:v>47.744683552395749</c:v>
                </c:pt>
                <c:pt idx="5">
                  <c:v>45.394552593899277</c:v>
                </c:pt>
                <c:pt idx="7">
                  <c:v>59.988726385157761</c:v>
                </c:pt>
                <c:pt idx="8">
                  <c:v>2.3377048363637476</c:v>
                </c:pt>
                <c:pt idx="9">
                  <c:v>6.3431532884158983</c:v>
                </c:pt>
                <c:pt idx="10">
                  <c:v>2.4520332614399996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95.280900782567812</c:v>
                </c:pt>
                <c:pt idx="4" formatCode="#,##0">
                  <c:v>47.744683552395749</c:v>
                </c:pt>
                <c:pt idx="5" formatCode="#,##0">
                  <c:v>45.394552593899277</c:v>
                </c:pt>
                <c:pt idx="6" formatCode="#,##0">
                  <c:v>68.669584509937408</c:v>
                </c:pt>
                <c:pt idx="10" formatCode="#,##0">
                  <c:v>2.4520332614399996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31.9446822213899</c:v>
                </c:pt>
                <c:pt idx="2">
                  <c:v>1.9534920515575416</c:v>
                </c:pt>
                <c:pt idx="3">
                  <c:v>11.07490075452405</c:v>
                </c:pt>
                <c:pt idx="4">
                  <c:v>24.696369568056507</c:v>
                </c:pt>
                <c:pt idx="5">
                  <c:v>22.058010670448542</c:v>
                </c:pt>
                <c:pt idx="7">
                  <c:v>47.34637271907399</c:v>
                </c:pt>
                <c:pt idx="8">
                  <c:v>1.5991768214003999</c:v>
                </c:pt>
                <c:pt idx="9">
                  <c:v>4.9466524948139767</c:v>
                </c:pt>
                <c:pt idx="10">
                  <c:v>2.586845041440001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44.973075027471495</c:v>
                </c:pt>
                <c:pt idx="4">
                  <c:v>24.696369568056507</c:v>
                </c:pt>
                <c:pt idx="5">
                  <c:v>22.058010670448542</c:v>
                </c:pt>
                <c:pt idx="6">
                  <c:v>53.892202035288364</c:v>
                </c:pt>
                <c:pt idx="10">
                  <c:v>2.586845041440001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いちき串木野市</c:v>
                </c:pt>
              </c:strCache>
            </c:strRef>
          </c:cat>
          <c:val>
            <c:numRef>
              <c:f>①CO2排出量の現状把握!$AX$43:$AX$45</c:f>
              <c:numCache>
                <c:formatCode>0%</c:formatCode>
                <c:ptCount val="3"/>
                <c:pt idx="0">
                  <c:v>0.44203583680298503</c:v>
                </c:pt>
                <c:pt idx="1">
                  <c:v>0.18025807537746164</c:v>
                </c:pt>
                <c:pt idx="2">
                  <c:v>0.3034487307680882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いちき串木野市</c:v>
                </c:pt>
              </c:strCache>
            </c:strRef>
          </c:cat>
          <c:val>
            <c:numRef>
              <c:f>①CO2排出量の現状把握!$AY$43:$AY$45</c:f>
              <c:numCache>
                <c:formatCode>0%</c:formatCode>
                <c:ptCount val="3"/>
                <c:pt idx="0">
                  <c:v>0.19220740382343474</c:v>
                </c:pt>
                <c:pt idx="1">
                  <c:v>0.20695282232759454</c:v>
                </c:pt>
                <c:pt idx="2">
                  <c:v>0.16663485864439284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いちき串木野市</c:v>
                </c:pt>
              </c:strCache>
            </c:strRef>
          </c:cat>
          <c:val>
            <c:numRef>
              <c:f>①CO2排出量の現状把握!$AZ$43:$AZ$45</c:f>
              <c:numCache>
                <c:formatCode>0%</c:formatCode>
                <c:ptCount val="3"/>
                <c:pt idx="0">
                  <c:v>0.1618007278049024</c:v>
                </c:pt>
                <c:pt idx="1">
                  <c:v>0.15355110567416833</c:v>
                </c:pt>
                <c:pt idx="2">
                  <c:v>0.1488329480945631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いちき串木野市</c:v>
                </c:pt>
              </c:strCache>
            </c:strRef>
          </c:cat>
          <c:val>
            <c:numRef>
              <c:f>①CO2排出量の現状把握!$BA$43:$BA$45</c:f>
              <c:numCache>
                <c:formatCode>0%</c:formatCode>
                <c:ptCount val="3"/>
                <c:pt idx="0">
                  <c:v>0.18830241870300451</c:v>
                </c:pt>
                <c:pt idx="1">
                  <c:v>0.4431908595306554</c:v>
                </c:pt>
                <c:pt idx="2">
                  <c:v>0.36362913356305293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いちき串木野市</c:v>
                </c:pt>
              </c:strCache>
            </c:strRef>
          </c:cat>
          <c:val>
            <c:numRef>
              <c:f>①CO2排出量の現状把握!$BB$43:$BB$45</c:f>
              <c:numCache>
                <c:formatCode>0%</c:formatCode>
                <c:ptCount val="3"/>
                <c:pt idx="0">
                  <c:v>1.5653612865673284E-2</c:v>
                </c:pt>
                <c:pt idx="1">
                  <c:v>1.6047137090120192E-2</c:v>
                </c:pt>
                <c:pt idx="2">
                  <c:v>1.7454328929902934E-2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8187</c:v>
                </c:pt>
                <c:pt idx="1">
                  <c:v>8729</c:v>
                </c:pt>
                <c:pt idx="2">
                  <c:v>8729</c:v>
                </c:pt>
                <c:pt idx="3">
                  <c:v>8729</c:v>
                </c:pt>
                <c:pt idx="4">
                  <c:v>8729</c:v>
                </c:pt>
                <c:pt idx="5">
                  <c:v>8729</c:v>
                </c:pt>
                <c:pt idx="6">
                  <c:v>8170</c:v>
                </c:pt>
                <c:pt idx="7">
                  <c:v>8170</c:v>
                </c:pt>
                <c:pt idx="8">
                  <c:v>8170</c:v>
                </c:pt>
                <c:pt idx="9">
                  <c:v>8170</c:v>
                </c:pt>
                <c:pt idx="10">
                  <c:v>8170</c:v>
                </c:pt>
                <c:pt idx="11">
                  <c:v>8170</c:v>
                </c:pt>
                <c:pt idx="12">
                  <c:v>7810</c:v>
                </c:pt>
                <c:pt idx="13">
                  <c:v>7810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3.1439441736099996</c:v>
                </c:pt>
                <c:pt idx="1">
                  <c:v>2.6572390988000008</c:v>
                </c:pt>
                <c:pt idx="2">
                  <c:v>2.4019962193799995</c:v>
                </c:pt>
                <c:pt idx="3">
                  <c:v>2.6652584389499996</c:v>
                </c:pt>
                <c:pt idx="4">
                  <c:v>2.6848785113599996</c:v>
                </c:pt>
                <c:pt idx="5">
                  <c:v>2.4520332614399996</c:v>
                </c:pt>
                <c:pt idx="6">
                  <c:v>2.1826736959999997</c:v>
                </c:pt>
                <c:pt idx="7">
                  <c:v>2.6324457162300003</c:v>
                </c:pt>
                <c:pt idx="8">
                  <c:v>2.7363838278000001</c:v>
                </c:pt>
                <c:pt idx="9">
                  <c:v>2.4927400519999998</c:v>
                </c:pt>
                <c:pt idx="10">
                  <c:v>2.928353952000001</c:v>
                </c:pt>
                <c:pt idx="11">
                  <c:v>2.8917181084000001</c:v>
                </c:pt>
                <c:pt idx="12">
                  <c:v>2.9118551616000001</c:v>
                </c:pt>
                <c:pt idx="13">
                  <c:v>2.586845041440001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1303439</c:v>
                </c:pt>
                <c:pt idx="1">
                  <c:v>1163592</c:v>
                </c:pt>
                <c:pt idx="2">
                  <c:v>1083062</c:v>
                </c:pt>
                <c:pt idx="3">
                  <c:v>1108852</c:v>
                </c:pt>
                <c:pt idx="4">
                  <c:v>1027078</c:v>
                </c:pt>
                <c:pt idx="5">
                  <c:v>1051516</c:v>
                </c:pt>
                <c:pt idx="6">
                  <c:v>905502</c:v>
                </c:pt>
                <c:pt idx="7">
                  <c:v>900146</c:v>
                </c:pt>
                <c:pt idx="8">
                  <c:v>873873.27230346343</c:v>
                </c:pt>
                <c:pt idx="9">
                  <c:v>885351.99999999977</c:v>
                </c:pt>
                <c:pt idx="10">
                  <c:v>879067.99999999988</c:v>
                </c:pt>
                <c:pt idx="11">
                  <c:v>864840</c:v>
                </c:pt>
                <c:pt idx="12">
                  <c:v>837397.99999999988</c:v>
                </c:pt>
                <c:pt idx="13">
                  <c:v>849882.99999999988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31525</c:v>
                </c:pt>
                <c:pt idx="1">
                  <c:v>31243</c:v>
                </c:pt>
                <c:pt idx="2">
                  <c:v>30858</c:v>
                </c:pt>
                <c:pt idx="3">
                  <c:v>30632</c:v>
                </c:pt>
                <c:pt idx="4">
                  <c:v>30366</c:v>
                </c:pt>
                <c:pt idx="5">
                  <c:v>30220</c:v>
                </c:pt>
                <c:pt idx="6">
                  <c:v>29836</c:v>
                </c:pt>
                <c:pt idx="7">
                  <c:v>29386</c:v>
                </c:pt>
                <c:pt idx="8">
                  <c:v>28916</c:v>
                </c:pt>
                <c:pt idx="9">
                  <c:v>28485</c:v>
                </c:pt>
                <c:pt idx="10">
                  <c:v>28097</c:v>
                </c:pt>
                <c:pt idx="11">
                  <c:v>27725</c:v>
                </c:pt>
                <c:pt idx="12">
                  <c:v>27251</c:v>
                </c:pt>
                <c:pt idx="13">
                  <c:v>26800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17267</c:v>
                </c:pt>
                <c:pt idx="1">
                  <c:v>17370</c:v>
                </c:pt>
                <c:pt idx="2">
                  <c:v>17431</c:v>
                </c:pt>
                <c:pt idx="3">
                  <c:v>17508</c:v>
                </c:pt>
                <c:pt idx="4">
                  <c:v>17724</c:v>
                </c:pt>
                <c:pt idx="5">
                  <c:v>17825</c:v>
                </c:pt>
                <c:pt idx="6">
                  <c:v>17854</c:v>
                </c:pt>
                <c:pt idx="7">
                  <c:v>17923</c:v>
                </c:pt>
                <c:pt idx="8">
                  <c:v>17967</c:v>
                </c:pt>
                <c:pt idx="9">
                  <c:v>17975</c:v>
                </c:pt>
                <c:pt idx="10">
                  <c:v>18018</c:v>
                </c:pt>
                <c:pt idx="11">
                  <c:v>17925</c:v>
                </c:pt>
                <c:pt idx="12">
                  <c:v>17872</c:v>
                </c:pt>
                <c:pt idx="13">
                  <c:v>17707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6107</c:v>
                </c:pt>
                <c:pt idx="1">
                  <c:v>5927</c:v>
                </c:pt>
                <c:pt idx="2">
                  <c:v>5803</c:v>
                </c:pt>
                <c:pt idx="3">
                  <c:v>5730</c:v>
                </c:pt>
                <c:pt idx="4">
                  <c:v>5609</c:v>
                </c:pt>
                <c:pt idx="5">
                  <c:v>5478</c:v>
                </c:pt>
                <c:pt idx="6">
                  <c:v>5343</c:v>
                </c:pt>
                <c:pt idx="7">
                  <c:v>5227</c:v>
                </c:pt>
                <c:pt idx="8">
                  <c:v>5284</c:v>
                </c:pt>
                <c:pt idx="9">
                  <c:v>5226</c:v>
                </c:pt>
                <c:pt idx="10">
                  <c:v>5208</c:v>
                </c:pt>
                <c:pt idx="11">
                  <c:v>5057</c:v>
                </c:pt>
                <c:pt idx="12">
                  <c:v>5120</c:v>
                </c:pt>
                <c:pt idx="13">
                  <c:v>5122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13470</c:v>
                </c:pt>
                <c:pt idx="1">
                  <c:v>13482</c:v>
                </c:pt>
                <c:pt idx="2">
                  <c:v>13395</c:v>
                </c:pt>
                <c:pt idx="3">
                  <c:v>13460</c:v>
                </c:pt>
                <c:pt idx="4">
                  <c:v>13464</c:v>
                </c:pt>
                <c:pt idx="5">
                  <c:v>13483</c:v>
                </c:pt>
                <c:pt idx="6">
                  <c:v>13523</c:v>
                </c:pt>
                <c:pt idx="7">
                  <c:v>13495</c:v>
                </c:pt>
                <c:pt idx="8">
                  <c:v>13458</c:v>
                </c:pt>
                <c:pt idx="9">
                  <c:v>13388</c:v>
                </c:pt>
                <c:pt idx="10">
                  <c:v>13315</c:v>
                </c:pt>
                <c:pt idx="11">
                  <c:v>13267</c:v>
                </c:pt>
                <c:pt idx="12">
                  <c:v>13199</c:v>
                </c:pt>
                <c:pt idx="13">
                  <c:v>13091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957</c:v>
                </c:pt>
                <c:pt idx="1">
                  <c:v>749</c:v>
                </c:pt>
                <c:pt idx="2">
                  <c:v>749</c:v>
                </c:pt>
                <c:pt idx="3">
                  <c:v>749</c:v>
                </c:pt>
                <c:pt idx="4">
                  <c:v>749</c:v>
                </c:pt>
                <c:pt idx="5">
                  <c:v>749</c:v>
                </c:pt>
                <c:pt idx="6">
                  <c:v>394</c:v>
                </c:pt>
                <c:pt idx="7">
                  <c:v>394</c:v>
                </c:pt>
                <c:pt idx="8">
                  <c:v>394</c:v>
                </c:pt>
                <c:pt idx="9">
                  <c:v>394</c:v>
                </c:pt>
                <c:pt idx="10">
                  <c:v>394</c:v>
                </c:pt>
                <c:pt idx="11">
                  <c:v>394</c:v>
                </c:pt>
                <c:pt idx="12">
                  <c:v>301</c:v>
                </c:pt>
                <c:pt idx="13">
                  <c:v>301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1066</c:v>
                </c:pt>
                <c:pt idx="1">
                  <c:v>1037</c:v>
                </c:pt>
                <c:pt idx="2">
                  <c:v>1037</c:v>
                </c:pt>
                <c:pt idx="3">
                  <c:v>1037</c:v>
                </c:pt>
                <c:pt idx="4">
                  <c:v>1037</c:v>
                </c:pt>
                <c:pt idx="5">
                  <c:v>1037</c:v>
                </c:pt>
                <c:pt idx="6">
                  <c:v>844</c:v>
                </c:pt>
                <c:pt idx="7">
                  <c:v>844</c:v>
                </c:pt>
                <c:pt idx="8">
                  <c:v>844</c:v>
                </c:pt>
                <c:pt idx="9">
                  <c:v>844</c:v>
                </c:pt>
                <c:pt idx="10">
                  <c:v>844</c:v>
                </c:pt>
                <c:pt idx="11">
                  <c:v>844</c:v>
                </c:pt>
                <c:pt idx="12">
                  <c:v>783</c:v>
                </c:pt>
                <c:pt idx="13">
                  <c:v>783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649.80359999999996</c:v>
                </c:pt>
                <c:pt idx="1">
                  <c:v>625.91800000000001</c:v>
                </c:pt>
                <c:pt idx="2">
                  <c:v>583.52959999999996</c:v>
                </c:pt>
                <c:pt idx="3">
                  <c:v>587.5412</c:v>
                </c:pt>
                <c:pt idx="4">
                  <c:v>595.94929999999999</c:v>
                </c:pt>
                <c:pt idx="5">
                  <c:v>614.32240000000002</c:v>
                </c:pt>
                <c:pt idx="6">
                  <c:v>626.24749999999995</c:v>
                </c:pt>
                <c:pt idx="7">
                  <c:v>672.74519999999995</c:v>
                </c:pt>
                <c:pt idx="8">
                  <c:v>568.7604</c:v>
                </c:pt>
                <c:pt idx="9">
                  <c:v>579.43330000000003</c:v>
                </c:pt>
                <c:pt idx="10">
                  <c:v>620.46849999999995</c:v>
                </c:pt>
                <c:pt idx="11">
                  <c:v>674.03020000000004</c:v>
                </c:pt>
                <c:pt idx="12">
                  <c:v>773.71169999999995</c:v>
                </c:pt>
                <c:pt idx="13">
                  <c:v>822.96360000000004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17.981000000000002</c:v>
                </c:pt>
                <c:pt idx="1">
                  <c:v>17.722999999999999</c:v>
                </c:pt>
                <c:pt idx="2">
                  <c:v>22.149000000000001</c:v>
                </c:pt>
                <c:pt idx="3">
                  <c:v>24.475999999999999</c:v>
                </c:pt>
                <c:pt idx="4">
                  <c:v>25.08</c:v>
                </c:pt>
                <c:pt idx="5">
                  <c:v>29.501999999999999</c:v>
                </c:pt>
                <c:pt idx="6">
                  <c:v>22.959</c:v>
                </c:pt>
                <c:pt idx="7">
                  <c:v>23.001000000000001</c:v>
                </c:pt>
                <c:pt idx="8">
                  <c:v>22.527999999999999</c:v>
                </c:pt>
                <c:pt idx="9">
                  <c:v>18.446999999999999</c:v>
                </c:pt>
                <c:pt idx="10">
                  <c:v>19.904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17.981000000000002</c:v>
                </c:pt>
                <c:pt idx="1">
                  <c:v>17.722999999999999</c:v>
                </c:pt>
                <c:pt idx="2">
                  <c:v>22.149000000000001</c:v>
                </c:pt>
                <c:pt idx="3">
                  <c:v>24.475999999999999</c:v>
                </c:pt>
                <c:pt idx="4">
                  <c:v>25.08</c:v>
                </c:pt>
                <c:pt idx="5">
                  <c:v>29.501999999999999</c:v>
                </c:pt>
                <c:pt idx="6">
                  <c:v>22.959</c:v>
                </c:pt>
                <c:pt idx="7">
                  <c:v>23.001000000000001</c:v>
                </c:pt>
                <c:pt idx="8">
                  <c:v>22.527999999999999</c:v>
                </c:pt>
                <c:pt idx="9">
                  <c:v>18.446999999999999</c:v>
                </c:pt>
                <c:pt idx="10">
                  <c:v>19.904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35.801991771223705</c:v>
                </c:pt>
                <c:pt idx="1">
                  <c:v>42.61468863919859</c:v>
                </c:pt>
                <c:pt idx="2">
                  <c:v>47.667353153072426</c:v>
                </c:pt>
                <c:pt idx="3">
                  <c:v>47.744683552395749</c:v>
                </c:pt>
                <c:pt idx="4">
                  <c:v>41.478873708342419</c:v>
                </c:pt>
                <c:pt idx="5">
                  <c:v>41.51733110822029</c:v>
                </c:pt>
                <c:pt idx="6">
                  <c:v>32.265358919625065</c:v>
                </c:pt>
                <c:pt idx="7">
                  <c:v>29.224045984062496</c:v>
                </c:pt>
                <c:pt idx="8">
                  <c:v>26.124898575851272</c:v>
                </c:pt>
                <c:pt idx="9">
                  <c:v>28.208671049557953</c:v>
                </c:pt>
                <c:pt idx="10">
                  <c:v>26.378462391876731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70.558847889018367</c:v>
                </c:pt>
                <c:pt idx="1">
                  <c:v>88.8565078275887</c:v>
                </c:pt>
                <c:pt idx="2">
                  <c:v>91.584155785348628</c:v>
                </c:pt>
                <c:pt idx="3">
                  <c:v>95.280900782567812</c:v>
                </c:pt>
                <c:pt idx="4">
                  <c:v>71.309989677017711</c:v>
                </c:pt>
                <c:pt idx="5">
                  <c:v>68.960184095870417</c:v>
                </c:pt>
                <c:pt idx="6">
                  <c:v>56.645772065101752</c:v>
                </c:pt>
                <c:pt idx="7">
                  <c:v>50.884542202042205</c:v>
                </c:pt>
                <c:pt idx="8">
                  <c:v>46.187925254619444</c:v>
                </c:pt>
                <c:pt idx="9">
                  <c:v>51.110399713788382</c:v>
                </c:pt>
                <c:pt idx="10">
                  <c:v>53.569201233570936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0.25483692744363146</c:v>
                </c:pt>
                <c:pt idx="1">
                  <c:v>0.19945640936495657</c:v>
                </c:pt>
                <c:pt idx="2">
                  <c:v>0.24184314208138757</c:v>
                </c:pt>
                <c:pt idx="3">
                  <c:v>0.25688254203069022</c:v>
                </c:pt>
                <c:pt idx="4">
                  <c:v>0.35170387926844643</c:v>
                </c:pt>
                <c:pt idx="5">
                  <c:v>0.42781208296928958</c:v>
                </c:pt>
                <c:pt idx="6">
                  <c:v>0.40530827214454279</c:v>
                </c:pt>
                <c:pt idx="7">
                  <c:v>0.45202332583974542</c:v>
                </c:pt>
                <c:pt idx="8">
                  <c:v>0.48774652413612973</c:v>
                </c:pt>
                <c:pt idx="9">
                  <c:v>0.36092458879799044</c:v>
                </c:pt>
                <c:pt idx="10">
                  <c:v>0.37155678153973465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19.904</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19.904</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10：飲料・たばこ・飼料製造業(N=1)</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13.396000000000001</c:v>
                </c:pt>
                <c:pt idx="6">
                  <c:v>6.508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19.904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19.904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いちき串木野市</c:v>
                </c:pt>
              </c:strCache>
            </c:strRef>
          </c:tx>
          <c:spPr>
            <a:solidFill>
              <a:srgbClr val="FF0066"/>
            </a:solidFill>
            <a:ln>
              <a:noFill/>
            </a:ln>
          </c:spPr>
          <c:invertIfNegative val="0"/>
          <c:cat>
            <c:strRef>
              <c:f>③特定事業所の現状把握!$BD$21:$BD$38</c:f>
              <c:strCache>
                <c:ptCount val="18"/>
                <c:pt idx="0">
                  <c:v>9：食料品製造業(N=2)</c:v>
                </c:pt>
                <c:pt idx="1">
                  <c:v>10：飲料・たばこ・飼料製造業(N=1)</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6.6980000000000004</c:v>
                </c:pt>
                <c:pt idx="1">
                  <c:v>6.508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9：食料品製造業(N=2)</c:v>
                </c:pt>
                <c:pt idx="1">
                  <c:v>10：飲料・たばこ・飼料製造業(N=1)</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いちき串木野市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いちき串木野市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いちき串木野市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46,882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5704.0560000000023</c:v>
                </c:pt>
                <c:pt idx="1">
                  <c:v>19599.880000000016</c:v>
                </c:pt>
                <c:pt idx="2">
                  <c:v>21578</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79,649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6845.5516867200031</c:v>
                </c:pt>
                <c:pt idx="1">
                  <c:v>25925.937268800019</c:v>
                </c:pt>
                <c:pt idx="2">
                  <c:v>46877.773439999997</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いちき串木野市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16.33080438</c:v>
                </c:pt>
                <c:pt idx="1">
                  <c:v>6.8247486000000013</c:v>
                </c:pt>
                <c:pt idx="2">
                  <c:v>0.48996889199999993</c:v>
                </c:pt>
                <c:pt idx="3">
                  <c:v>0</c:v>
                </c:pt>
                <c:pt idx="4">
                  <c:v>2.5649005699999998</c:v>
                </c:pt>
                <c:pt idx="5">
                  <c:v>12.14598704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435,957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いちき串木野市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363553</c:v>
                </c:pt>
                <c:pt idx="1">
                  <c:v>70200</c:v>
                </c:pt>
                <c:pt idx="2">
                  <c:v>2204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21500</c:v>
                </c:pt>
                <c:pt idx="1">
                  <c:v>21500</c:v>
                </c:pt>
                <c:pt idx="2">
                  <c:v>21500</c:v>
                </c:pt>
                <c:pt idx="3">
                  <c:v>21500</c:v>
                </c:pt>
                <c:pt idx="4">
                  <c:v>21578</c:v>
                </c:pt>
                <c:pt idx="5">
                  <c:v>21578</c:v>
                </c:pt>
                <c:pt idx="6">
                  <c:v>21578</c:v>
                </c:pt>
                <c:pt idx="7">
                  <c:v>21578</c:v>
                </c:pt>
                <c:pt idx="8">
                  <c:v>21578</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10752.18</c:v>
                </c:pt>
                <c:pt idx="1">
                  <c:v>14191.88</c:v>
                </c:pt>
                <c:pt idx="2">
                  <c:v>15152.48</c:v>
                </c:pt>
                <c:pt idx="3">
                  <c:v>15936.28</c:v>
                </c:pt>
                <c:pt idx="4">
                  <c:v>16242.08</c:v>
                </c:pt>
                <c:pt idx="5">
                  <c:v>16995.38</c:v>
                </c:pt>
                <c:pt idx="6">
                  <c:v>17767.780000000021</c:v>
                </c:pt>
                <c:pt idx="7">
                  <c:v>18873.180000000018</c:v>
                </c:pt>
                <c:pt idx="8">
                  <c:v>19599.880000000016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3874.7060000000001</c:v>
                </c:pt>
                <c:pt idx="1">
                  <c:v>4124.7060000000001</c:v>
                </c:pt>
                <c:pt idx="2">
                  <c:v>4369.2060000000001</c:v>
                </c:pt>
                <c:pt idx="3">
                  <c:v>4628.4059999999999</c:v>
                </c:pt>
                <c:pt idx="4">
                  <c:v>4774.2660000000014</c:v>
                </c:pt>
                <c:pt idx="5">
                  <c:v>5076.8559999999998</c:v>
                </c:pt>
                <c:pt idx="6">
                  <c:v>5235.8059999999996</c:v>
                </c:pt>
                <c:pt idx="7">
                  <c:v>5469.5660000000007</c:v>
                </c:pt>
                <c:pt idx="8">
                  <c:v>5704.0560000000023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0.36581558654036594</c:v>
                </c:pt>
                <c:pt idx="1">
                  <c:v>0.39413392886235216</c:v>
                </c:pt>
                <c:pt idx="2">
                  <c:v>0.43033232634673019</c:v>
                </c:pt>
                <c:pt idx="3">
                  <c:v>0.43340716230661042</c:v>
                </c:pt>
                <c:pt idx="4">
                  <c:v>0.44139569843112025</c:v>
                </c:pt>
                <c:pt idx="5">
                  <c:v>0.4290910108498352</c:v>
                </c:pt>
                <c:pt idx="6">
                  <c:v>0.4481846173108015</c:v>
                </c:pt>
                <c:pt idx="7">
                  <c:v>0.45618533865773653</c:v>
                </c:pt>
                <c:pt idx="8">
                  <c:v>0.46341541823903765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882</c:v>
                </c:pt>
                <c:pt idx="1">
                  <c:v>920</c:v>
                </c:pt>
                <c:pt idx="2">
                  <c:v>965</c:v>
                </c:pt>
                <c:pt idx="3">
                  <c:v>1007</c:v>
                </c:pt>
                <c:pt idx="4">
                  <c:v>1035</c:v>
                </c:pt>
                <c:pt idx="5">
                  <c:v>1086</c:v>
                </c:pt>
                <c:pt idx="6">
                  <c:v>1114</c:v>
                </c:pt>
                <c:pt idx="7">
                  <c:v>1153</c:v>
                </c:pt>
                <c:pt idx="8">
                  <c:v>1195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171874.43330691161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79649.262395520025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656820.05200000003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453633.45500000002</c:v>
                </c:pt>
                <c:pt idx="1">
                  <c:v>189576.35000000003</c:v>
                </c:pt>
                <c:pt idx="2">
                  <c:v>13610.246999999999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32771.488955520021</c:v>
                </c:pt>
                <c:pt idx="1">
                  <c:v>46877.773439999997</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排出量比較シート!$DN$21:$DN$50</c:f>
              <c:numCache>
                <c:formatCode>0.0%;;</c:formatCode>
                <c:ptCount val="30"/>
                <c:pt idx="0">
                  <c:v>0.49</c:v>
                </c:pt>
                <c:pt idx="1">
                  <c:v>1</c:v>
                </c:pt>
                <c:pt idx="2">
                  <c:v>1</c:v>
                </c:pt>
                <c:pt idx="3">
                  <c:v>7.0000000000000007E-2</c:v>
                </c:pt>
                <c:pt idx="4">
                  <c:v>1</c:v>
                </c:pt>
                <c:pt idx="5">
                  <c:v>1</c:v>
                </c:pt>
                <c:pt idx="6">
                  <c:v>1</c:v>
                </c:pt>
                <c:pt idx="7">
                  <c:v>0</c:v>
                </c:pt>
                <c:pt idx="8">
                  <c:v>0.01</c:v>
                </c:pt>
                <c:pt idx="9">
                  <c:v>1</c:v>
                </c:pt>
                <c:pt idx="10">
                  <c:v>0</c:v>
                </c:pt>
                <c:pt idx="11">
                  <c:v>0.9</c:v>
                </c:pt>
                <c:pt idx="12">
                  <c:v>1</c:v>
                </c:pt>
                <c:pt idx="13">
                  <c:v>1</c:v>
                </c:pt>
                <c:pt idx="14">
                  <c:v>0.93</c:v>
                </c:pt>
                <c:pt idx="15">
                  <c:v>0</c:v>
                </c:pt>
                <c:pt idx="16">
                  <c:v>0.98</c:v>
                </c:pt>
                <c:pt idx="17">
                  <c:v>0</c:v>
                </c:pt>
                <c:pt idx="18">
                  <c:v>1</c:v>
                </c:pt>
                <c:pt idx="19">
                  <c:v>0.44</c:v>
                </c:pt>
                <c:pt idx="20">
                  <c:v>0.43</c:v>
                </c:pt>
                <c:pt idx="21">
                  <c:v>1</c:v>
                </c:pt>
                <c:pt idx="22">
                  <c:v>1</c:v>
                </c:pt>
                <c:pt idx="23">
                  <c:v>0.49</c:v>
                </c:pt>
                <c:pt idx="24">
                  <c:v>1</c:v>
                </c:pt>
                <c:pt idx="25">
                  <c:v>1</c:v>
                </c:pt>
                <c:pt idx="26">
                  <c:v>1</c:v>
                </c:pt>
                <c:pt idx="27">
                  <c:v>0.53</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排出量比較シート!$DQ$21:$DQ$50</c:f>
              <c:numCache>
                <c:formatCode>0.0%;;</c:formatCode>
                <c:ptCount val="30"/>
                <c:pt idx="0">
                  <c:v>0.51</c:v>
                </c:pt>
                <c:pt idx="1">
                  <c:v>0</c:v>
                </c:pt>
                <c:pt idx="2">
                  <c:v>0</c:v>
                </c:pt>
                <c:pt idx="3">
                  <c:v>0.93</c:v>
                </c:pt>
                <c:pt idx="4">
                  <c:v>0</c:v>
                </c:pt>
                <c:pt idx="5">
                  <c:v>0</c:v>
                </c:pt>
                <c:pt idx="6">
                  <c:v>0</c:v>
                </c:pt>
                <c:pt idx="7">
                  <c:v>0</c:v>
                </c:pt>
                <c:pt idx="8">
                  <c:v>0</c:v>
                </c:pt>
                <c:pt idx="9">
                  <c:v>0</c:v>
                </c:pt>
                <c:pt idx="10">
                  <c:v>1</c:v>
                </c:pt>
                <c:pt idx="11">
                  <c:v>0</c:v>
                </c:pt>
                <c:pt idx="12">
                  <c:v>0</c:v>
                </c:pt>
                <c:pt idx="13">
                  <c:v>0</c:v>
                </c:pt>
                <c:pt idx="14">
                  <c:v>7.0000000000000007E-2</c:v>
                </c:pt>
                <c:pt idx="15">
                  <c:v>1</c:v>
                </c:pt>
                <c:pt idx="16">
                  <c:v>0.02</c:v>
                </c:pt>
                <c:pt idx="17">
                  <c:v>0</c:v>
                </c:pt>
                <c:pt idx="18">
                  <c:v>0</c:v>
                </c:pt>
                <c:pt idx="19">
                  <c:v>0.56000000000000005</c:v>
                </c:pt>
                <c:pt idx="20">
                  <c:v>0</c:v>
                </c:pt>
                <c:pt idx="21">
                  <c:v>0</c:v>
                </c:pt>
                <c:pt idx="22">
                  <c:v>0</c:v>
                </c:pt>
                <c:pt idx="23">
                  <c:v>0.51</c:v>
                </c:pt>
                <c:pt idx="24">
                  <c:v>0</c:v>
                </c:pt>
                <c:pt idx="25">
                  <c:v>0</c:v>
                </c:pt>
                <c:pt idx="26">
                  <c:v>0</c:v>
                </c:pt>
                <c:pt idx="27">
                  <c:v>0.47</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0.99</c:v>
                </c:pt>
                <c:pt idx="9">
                  <c:v>0</c:v>
                </c:pt>
                <c:pt idx="10">
                  <c:v>0</c:v>
                </c:pt>
                <c:pt idx="11">
                  <c:v>0</c:v>
                </c:pt>
                <c:pt idx="12">
                  <c:v>0</c:v>
                </c:pt>
                <c:pt idx="13">
                  <c:v>0</c:v>
                </c:pt>
                <c:pt idx="14">
                  <c:v>0</c:v>
                </c:pt>
                <c:pt idx="15">
                  <c:v>0</c:v>
                </c:pt>
                <c:pt idx="16">
                  <c:v>0</c:v>
                </c:pt>
                <c:pt idx="17">
                  <c:v>0</c:v>
                </c:pt>
                <c:pt idx="18">
                  <c:v>0</c:v>
                </c:pt>
                <c:pt idx="19">
                  <c:v>0</c:v>
                </c:pt>
                <c:pt idx="20">
                  <c:v>0.56999999999999995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排出量比較シート!$DF$21:$DF$50</c:f>
              <c:numCache>
                <c:formatCode>#,##0;;</c:formatCode>
                <c:ptCount val="30"/>
                <c:pt idx="0">
                  <c:v>3</c:v>
                </c:pt>
                <c:pt idx="1">
                  <c:v>3</c:v>
                </c:pt>
                <c:pt idx="2">
                  <c:v>11</c:v>
                </c:pt>
                <c:pt idx="3">
                  <c:v>1</c:v>
                </c:pt>
                <c:pt idx="4">
                  <c:v>3</c:v>
                </c:pt>
                <c:pt idx="5">
                  <c:v>3</c:v>
                </c:pt>
                <c:pt idx="6">
                  <c:v>7</c:v>
                </c:pt>
                <c:pt idx="7">
                  <c:v>0</c:v>
                </c:pt>
                <c:pt idx="8">
                  <c:v>1</c:v>
                </c:pt>
                <c:pt idx="9">
                  <c:v>3</c:v>
                </c:pt>
                <c:pt idx="10">
                  <c:v>0</c:v>
                </c:pt>
                <c:pt idx="11">
                  <c:v>6</c:v>
                </c:pt>
                <c:pt idx="12">
                  <c:v>9</c:v>
                </c:pt>
                <c:pt idx="13">
                  <c:v>3</c:v>
                </c:pt>
                <c:pt idx="14">
                  <c:v>1</c:v>
                </c:pt>
                <c:pt idx="15">
                  <c:v>0</c:v>
                </c:pt>
                <c:pt idx="16">
                  <c:v>2</c:v>
                </c:pt>
                <c:pt idx="17">
                  <c:v>0</c:v>
                </c:pt>
                <c:pt idx="18">
                  <c:v>7</c:v>
                </c:pt>
                <c:pt idx="19">
                  <c:v>5</c:v>
                </c:pt>
                <c:pt idx="20">
                  <c:v>2</c:v>
                </c:pt>
                <c:pt idx="21">
                  <c:v>1</c:v>
                </c:pt>
                <c:pt idx="22">
                  <c:v>1</c:v>
                </c:pt>
                <c:pt idx="23">
                  <c:v>1</c:v>
                </c:pt>
                <c:pt idx="24">
                  <c:v>4</c:v>
                </c:pt>
                <c:pt idx="25">
                  <c:v>2</c:v>
                </c:pt>
                <c:pt idx="26">
                  <c:v>12</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排出量比較シート!$DI$21:$DI$50</c:f>
              <c:numCache>
                <c:formatCode>#,##0;;</c:formatCode>
                <c:ptCount val="30"/>
                <c:pt idx="0">
                  <c:v>1</c:v>
                </c:pt>
                <c:pt idx="1">
                  <c:v>0</c:v>
                </c:pt>
                <c:pt idx="2">
                  <c:v>0</c:v>
                </c:pt>
                <c:pt idx="3">
                  <c:v>3</c:v>
                </c:pt>
                <c:pt idx="4">
                  <c:v>0</c:v>
                </c:pt>
                <c:pt idx="5">
                  <c:v>0</c:v>
                </c:pt>
                <c:pt idx="6">
                  <c:v>0</c:v>
                </c:pt>
                <c:pt idx="7">
                  <c:v>0</c:v>
                </c:pt>
                <c:pt idx="8">
                  <c:v>0</c:v>
                </c:pt>
                <c:pt idx="9">
                  <c:v>0</c:v>
                </c:pt>
                <c:pt idx="10">
                  <c:v>1</c:v>
                </c:pt>
                <c:pt idx="11">
                  <c:v>0</c:v>
                </c:pt>
                <c:pt idx="12">
                  <c:v>1</c:v>
                </c:pt>
                <c:pt idx="13">
                  <c:v>0</c:v>
                </c:pt>
                <c:pt idx="14">
                  <c:v>2</c:v>
                </c:pt>
                <c:pt idx="15">
                  <c:v>1</c:v>
                </c:pt>
                <c:pt idx="16">
                  <c:v>1</c:v>
                </c:pt>
                <c:pt idx="17">
                  <c:v>0</c:v>
                </c:pt>
                <c:pt idx="18">
                  <c:v>0</c:v>
                </c:pt>
                <c:pt idx="19">
                  <c:v>2</c:v>
                </c:pt>
                <c:pt idx="20">
                  <c:v>0</c:v>
                </c:pt>
                <c:pt idx="21">
                  <c:v>0</c:v>
                </c:pt>
                <c:pt idx="22">
                  <c:v>0</c:v>
                </c:pt>
                <c:pt idx="23">
                  <c:v>1</c:v>
                </c:pt>
                <c:pt idx="24">
                  <c:v>0</c:v>
                </c:pt>
                <c:pt idx="25">
                  <c:v>0</c:v>
                </c:pt>
                <c:pt idx="26">
                  <c:v>0</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排出量比較シート!$DL$21:$DL$50</c:f>
              <c:numCache>
                <c:formatCode>#,##0;;</c:formatCode>
                <c:ptCount val="30"/>
                <c:pt idx="0">
                  <c:v>4</c:v>
                </c:pt>
                <c:pt idx="1">
                  <c:v>3</c:v>
                </c:pt>
                <c:pt idx="2">
                  <c:v>11</c:v>
                </c:pt>
                <c:pt idx="3">
                  <c:v>4</c:v>
                </c:pt>
                <c:pt idx="4">
                  <c:v>3</c:v>
                </c:pt>
                <c:pt idx="5">
                  <c:v>3</c:v>
                </c:pt>
                <c:pt idx="6">
                  <c:v>7</c:v>
                </c:pt>
                <c:pt idx="7">
                  <c:v>0</c:v>
                </c:pt>
                <c:pt idx="8">
                  <c:v>2</c:v>
                </c:pt>
                <c:pt idx="9">
                  <c:v>3</c:v>
                </c:pt>
                <c:pt idx="10">
                  <c:v>1</c:v>
                </c:pt>
                <c:pt idx="11">
                  <c:v>7</c:v>
                </c:pt>
                <c:pt idx="12">
                  <c:v>10</c:v>
                </c:pt>
                <c:pt idx="13">
                  <c:v>3</c:v>
                </c:pt>
                <c:pt idx="14">
                  <c:v>3</c:v>
                </c:pt>
                <c:pt idx="15">
                  <c:v>1</c:v>
                </c:pt>
                <c:pt idx="16">
                  <c:v>3</c:v>
                </c:pt>
                <c:pt idx="17">
                  <c:v>0</c:v>
                </c:pt>
                <c:pt idx="18">
                  <c:v>7</c:v>
                </c:pt>
                <c:pt idx="19">
                  <c:v>7</c:v>
                </c:pt>
                <c:pt idx="20">
                  <c:v>3</c:v>
                </c:pt>
                <c:pt idx="21">
                  <c:v>1</c:v>
                </c:pt>
                <c:pt idx="22">
                  <c:v>1</c:v>
                </c:pt>
                <c:pt idx="23">
                  <c:v>2</c:v>
                </c:pt>
                <c:pt idx="24">
                  <c:v>4</c:v>
                </c:pt>
                <c:pt idx="25">
                  <c:v>2</c:v>
                </c:pt>
                <c:pt idx="26">
                  <c:v>12</c:v>
                </c:pt>
                <c:pt idx="27">
                  <c:v>4</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排出量比較シート!$CX$21:$CX$50</c:f>
              <c:numCache>
                <c:formatCode>[=0]#;[&lt;1]0.00;#,##0</c:formatCode>
                <c:ptCount val="30"/>
                <c:pt idx="0">
                  <c:v>14.004</c:v>
                </c:pt>
                <c:pt idx="1">
                  <c:v>19.253</c:v>
                </c:pt>
                <c:pt idx="2">
                  <c:v>165.96700000000001</c:v>
                </c:pt>
                <c:pt idx="3">
                  <c:v>3.6219999999999999</c:v>
                </c:pt>
                <c:pt idx="4">
                  <c:v>19.904</c:v>
                </c:pt>
                <c:pt idx="5">
                  <c:v>16.521999999999998</c:v>
                </c:pt>
                <c:pt idx="6">
                  <c:v>61.494999999999997</c:v>
                </c:pt>
                <c:pt idx="7">
                  <c:v>0</c:v>
                </c:pt>
                <c:pt idx="8">
                  <c:v>4.8550000000000004</c:v>
                </c:pt>
                <c:pt idx="9">
                  <c:v>31.01</c:v>
                </c:pt>
                <c:pt idx="10">
                  <c:v>0</c:v>
                </c:pt>
                <c:pt idx="11">
                  <c:v>83.938000000000002</c:v>
                </c:pt>
                <c:pt idx="12">
                  <c:v>2107.3029999999999</c:v>
                </c:pt>
                <c:pt idx="13">
                  <c:v>18.678999999999998</c:v>
                </c:pt>
                <c:pt idx="14">
                  <c:v>166.286</c:v>
                </c:pt>
                <c:pt idx="15">
                  <c:v>0</c:v>
                </c:pt>
                <c:pt idx="16">
                  <c:v>136.72399999999999</c:v>
                </c:pt>
                <c:pt idx="17">
                  <c:v>0</c:v>
                </c:pt>
                <c:pt idx="18">
                  <c:v>60.648000000000003</c:v>
                </c:pt>
                <c:pt idx="19">
                  <c:v>21.709</c:v>
                </c:pt>
                <c:pt idx="20">
                  <c:v>219.589</c:v>
                </c:pt>
                <c:pt idx="21">
                  <c:v>1.952</c:v>
                </c:pt>
                <c:pt idx="22">
                  <c:v>9.109</c:v>
                </c:pt>
                <c:pt idx="23">
                  <c:v>3.3820000000000001</c:v>
                </c:pt>
                <c:pt idx="24">
                  <c:v>29.434999999999999</c:v>
                </c:pt>
                <c:pt idx="25">
                  <c:v>10.577999999999999</c:v>
                </c:pt>
                <c:pt idx="26">
                  <c:v>59.722000000000001</c:v>
                </c:pt>
                <c:pt idx="27">
                  <c:v>9.7430000000000003</c:v>
                </c:pt>
                <c:pt idx="28">
                  <c:v>10.9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9.2769999999999992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排出量比較シート!$DA$21:$DA$50</c:f>
              <c:numCache>
                <c:formatCode>[=0]#;[&lt;1]0.00;#,##0</c:formatCode>
                <c:ptCount val="30"/>
                <c:pt idx="0">
                  <c:v>14.481999999999999</c:v>
                </c:pt>
                <c:pt idx="1">
                  <c:v>0</c:v>
                </c:pt>
                <c:pt idx="2">
                  <c:v>0</c:v>
                </c:pt>
                <c:pt idx="3">
                  <c:v>51.968000000000004</c:v>
                </c:pt>
                <c:pt idx="4">
                  <c:v>0</c:v>
                </c:pt>
                <c:pt idx="5">
                  <c:v>0</c:v>
                </c:pt>
                <c:pt idx="6">
                  <c:v>0</c:v>
                </c:pt>
                <c:pt idx="7">
                  <c:v>0</c:v>
                </c:pt>
                <c:pt idx="8">
                  <c:v>0</c:v>
                </c:pt>
                <c:pt idx="9">
                  <c:v>0</c:v>
                </c:pt>
                <c:pt idx="10">
                  <c:v>24.975000000000001</c:v>
                </c:pt>
                <c:pt idx="11">
                  <c:v>0</c:v>
                </c:pt>
                <c:pt idx="12">
                  <c:v>3.6259999999999999</c:v>
                </c:pt>
                <c:pt idx="13">
                  <c:v>0</c:v>
                </c:pt>
                <c:pt idx="14">
                  <c:v>12.242000000000001</c:v>
                </c:pt>
                <c:pt idx="15">
                  <c:v>3.8279999999999998</c:v>
                </c:pt>
                <c:pt idx="16">
                  <c:v>2.2269999999999999</c:v>
                </c:pt>
                <c:pt idx="17">
                  <c:v>0</c:v>
                </c:pt>
                <c:pt idx="18">
                  <c:v>0</c:v>
                </c:pt>
                <c:pt idx="19">
                  <c:v>27.596</c:v>
                </c:pt>
                <c:pt idx="20">
                  <c:v>0</c:v>
                </c:pt>
                <c:pt idx="21">
                  <c:v>0</c:v>
                </c:pt>
                <c:pt idx="22">
                  <c:v>0</c:v>
                </c:pt>
                <c:pt idx="23">
                  <c:v>3.496</c:v>
                </c:pt>
                <c:pt idx="24">
                  <c:v>0</c:v>
                </c:pt>
                <c:pt idx="25">
                  <c:v>0</c:v>
                </c:pt>
                <c:pt idx="26">
                  <c:v>0</c:v>
                </c:pt>
                <c:pt idx="27">
                  <c:v>8.786999999999999</c:v>
                </c:pt>
                <c:pt idx="28">
                  <c:v>2.4900000000000002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959.32600000000002</c:v>
                </c:pt>
                <c:pt idx="9">
                  <c:v>0</c:v>
                </c:pt>
                <c:pt idx="10">
                  <c:v>0</c:v>
                </c:pt>
                <c:pt idx="11">
                  <c:v>0</c:v>
                </c:pt>
                <c:pt idx="12">
                  <c:v>0</c:v>
                </c:pt>
                <c:pt idx="13">
                  <c:v>0</c:v>
                </c:pt>
                <c:pt idx="14">
                  <c:v>0</c:v>
                </c:pt>
                <c:pt idx="15">
                  <c:v>0</c:v>
                </c:pt>
                <c:pt idx="16">
                  <c:v>0</c:v>
                </c:pt>
                <c:pt idx="17">
                  <c:v>0</c:v>
                </c:pt>
                <c:pt idx="18">
                  <c:v>0</c:v>
                </c:pt>
                <c:pt idx="19">
                  <c:v>0</c:v>
                </c:pt>
                <c:pt idx="20">
                  <c:v>289.81799999999998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排出量比較シート!$DD$21:$DD$50</c:f>
              <c:numCache>
                <c:formatCode>[=0]#;[&lt;1]0.00;#,##0</c:formatCode>
                <c:ptCount val="30"/>
                <c:pt idx="0">
                  <c:v>28.485999999999997</c:v>
                </c:pt>
                <c:pt idx="1">
                  <c:v>19.253</c:v>
                </c:pt>
                <c:pt idx="2">
                  <c:v>165.96700000000001</c:v>
                </c:pt>
                <c:pt idx="3">
                  <c:v>55.59</c:v>
                </c:pt>
                <c:pt idx="4">
                  <c:v>19.904</c:v>
                </c:pt>
                <c:pt idx="5">
                  <c:v>16.521999999999998</c:v>
                </c:pt>
                <c:pt idx="6">
                  <c:v>61.494999999999997</c:v>
                </c:pt>
                <c:pt idx="7">
                  <c:v>0</c:v>
                </c:pt>
                <c:pt idx="8">
                  <c:v>964.18100000000004</c:v>
                </c:pt>
                <c:pt idx="9">
                  <c:v>31.01</c:v>
                </c:pt>
                <c:pt idx="10">
                  <c:v>24.975000000000001</c:v>
                </c:pt>
                <c:pt idx="11">
                  <c:v>93.215000000000003</c:v>
                </c:pt>
                <c:pt idx="12">
                  <c:v>2110.9290000000001</c:v>
                </c:pt>
                <c:pt idx="13">
                  <c:v>18.678999999999998</c:v>
                </c:pt>
                <c:pt idx="14">
                  <c:v>178.52799999999999</c:v>
                </c:pt>
                <c:pt idx="15">
                  <c:v>3.8279999999999998</c:v>
                </c:pt>
                <c:pt idx="16">
                  <c:v>138.95099999999999</c:v>
                </c:pt>
                <c:pt idx="17">
                  <c:v>0</c:v>
                </c:pt>
                <c:pt idx="18">
                  <c:v>60.648000000000003</c:v>
                </c:pt>
                <c:pt idx="19">
                  <c:v>49.305</c:v>
                </c:pt>
                <c:pt idx="20">
                  <c:v>509.40699999999998</c:v>
                </c:pt>
                <c:pt idx="21">
                  <c:v>1.952</c:v>
                </c:pt>
                <c:pt idx="22">
                  <c:v>9.109</c:v>
                </c:pt>
                <c:pt idx="23">
                  <c:v>6.8780000000000001</c:v>
                </c:pt>
                <c:pt idx="24">
                  <c:v>29.434999999999999</c:v>
                </c:pt>
                <c:pt idx="25">
                  <c:v>10.577999999999999</c:v>
                </c:pt>
                <c:pt idx="26">
                  <c:v>59.722000000000001</c:v>
                </c:pt>
                <c:pt idx="27">
                  <c:v>18.53</c:v>
                </c:pt>
                <c:pt idx="28">
                  <c:v>13.39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排出量比較シート!$CU$21:$CU$50</c:f>
              <c:numCache>
                <c:formatCode>\(0%\);;</c:formatCode>
                <c:ptCount val="30"/>
                <c:pt idx="0">
                  <c:v>0.58035930196085428</c:v>
                </c:pt>
                <c:pt idx="1">
                  <c:v>0</c:v>
                </c:pt>
                <c:pt idx="2">
                  <c:v>0</c:v>
                </c:pt>
                <c:pt idx="3">
                  <c:v>0.78163634508617552</c:v>
                </c:pt>
                <c:pt idx="4">
                  <c:v>0</c:v>
                </c:pt>
                <c:pt idx="5">
                  <c:v>0</c:v>
                </c:pt>
                <c:pt idx="6">
                  <c:v>0</c:v>
                </c:pt>
                <c:pt idx="7">
                  <c:v>0</c:v>
                </c:pt>
                <c:pt idx="8">
                  <c:v>0</c:v>
                </c:pt>
                <c:pt idx="9">
                  <c:v>0</c:v>
                </c:pt>
                <c:pt idx="10">
                  <c:v>1</c:v>
                </c:pt>
                <c:pt idx="11">
                  <c:v>0</c:v>
                </c:pt>
                <c:pt idx="12">
                  <c:v>9.758529551373761E-2</c:v>
                </c:pt>
                <c:pt idx="13">
                  <c:v>0</c:v>
                </c:pt>
                <c:pt idx="14">
                  <c:v>0.22373163328832821</c:v>
                </c:pt>
                <c:pt idx="15">
                  <c:v>0.18829242024665935</c:v>
                </c:pt>
                <c:pt idx="16">
                  <c:v>9.3398010682226251E-2</c:v>
                </c:pt>
                <c:pt idx="17">
                  <c:v>0</c:v>
                </c:pt>
                <c:pt idx="18">
                  <c:v>0</c:v>
                </c:pt>
                <c:pt idx="19">
                  <c:v>1</c:v>
                </c:pt>
                <c:pt idx="20">
                  <c:v>0</c:v>
                </c:pt>
                <c:pt idx="21">
                  <c:v>0</c:v>
                </c:pt>
                <c:pt idx="22">
                  <c:v>0</c:v>
                </c:pt>
                <c:pt idx="23">
                  <c:v>0.10862186332173829</c:v>
                </c:pt>
                <c:pt idx="24">
                  <c:v>0</c:v>
                </c:pt>
                <c:pt idx="25">
                  <c:v>0</c:v>
                </c:pt>
                <c:pt idx="26">
                  <c:v>0</c:v>
                </c:pt>
                <c:pt idx="27">
                  <c:v>0.28024220210176742</c:v>
                </c:pt>
                <c:pt idx="28">
                  <c:v>9.2343365556561849E-2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排出量比較シート!$CM$21:$CM$50</c:f>
              <c:numCache>
                <c:formatCode>\(0%\);;</c:formatCode>
                <c:ptCount val="30"/>
                <c:pt idx="0">
                  <c:v>0.16386600372349927</c:v>
                </c:pt>
                <c:pt idx="1">
                  <c:v>0.69006112172490874</c:v>
                </c:pt>
                <c:pt idx="2">
                  <c:v>7.7884203193586812E-2</c:v>
                </c:pt>
                <c:pt idx="3">
                  <c:v>6.7368526062888456E-2</c:v>
                </c:pt>
                <c:pt idx="4">
                  <c:v>0.37155678153973465</c:v>
                </c:pt>
                <c:pt idx="5">
                  <c:v>0.19610031449791512</c:v>
                </c:pt>
                <c:pt idx="6">
                  <c:v>0.50695336413740733</c:v>
                </c:pt>
                <c:pt idx="7">
                  <c:v>0</c:v>
                </c:pt>
                <c:pt idx="8">
                  <c:v>3.5406372473616894E-3</c:v>
                </c:pt>
                <c:pt idx="9">
                  <c:v>5.9514930646857721E-2</c:v>
                </c:pt>
                <c:pt idx="10">
                  <c:v>0</c:v>
                </c:pt>
                <c:pt idx="11">
                  <c:v>1</c:v>
                </c:pt>
                <c:pt idx="12">
                  <c:v>1</c:v>
                </c:pt>
                <c:pt idx="13">
                  <c:v>8.9205939722843672E-2</c:v>
                </c:pt>
                <c:pt idx="14">
                  <c:v>1</c:v>
                </c:pt>
                <c:pt idx="15">
                  <c:v>0</c:v>
                </c:pt>
                <c:pt idx="16">
                  <c:v>0.80210531463412804</c:v>
                </c:pt>
                <c:pt idx="17">
                  <c:v>0</c:v>
                </c:pt>
                <c:pt idx="18">
                  <c:v>0.37640836768060593</c:v>
                </c:pt>
                <c:pt idx="19">
                  <c:v>0.62012759853370458</c:v>
                </c:pt>
                <c:pt idx="20">
                  <c:v>1</c:v>
                </c:pt>
                <c:pt idx="21">
                  <c:v>1.2545602697093591E-2</c:v>
                </c:pt>
                <c:pt idx="22">
                  <c:v>0.16743519557580977</c:v>
                </c:pt>
                <c:pt idx="23">
                  <c:v>2.7262457960447031E-2</c:v>
                </c:pt>
                <c:pt idx="24">
                  <c:v>0.2712340071370602</c:v>
                </c:pt>
                <c:pt idx="25">
                  <c:v>0.27104104451989097</c:v>
                </c:pt>
                <c:pt idx="26">
                  <c:v>0.63066312245012079</c:v>
                </c:pt>
                <c:pt idx="27">
                  <c:v>0.20050806804574497</c:v>
                </c:pt>
                <c:pt idx="28">
                  <c:v>0.24175923777401923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排出量比較シート!$BV$21:$BV$50</c:f>
              <c:numCache>
                <c:formatCode>0%</c:formatCode>
                <c:ptCount val="30"/>
                <c:pt idx="0">
                  <c:v>0.42111133303252157</c:v>
                </c:pt>
                <c:pt idx="1">
                  <c:v>0.18386536860686678</c:v>
                </c:pt>
                <c:pt idx="2">
                  <c:v>0.94833897734231187</c:v>
                </c:pt>
                <c:pt idx="3">
                  <c:v>0.22710748786658227</c:v>
                </c:pt>
                <c:pt idx="4">
                  <c:v>0.32737624648396824</c:v>
                </c:pt>
                <c:pt idx="5">
                  <c:v>0.40092741617459221</c:v>
                </c:pt>
                <c:pt idx="6">
                  <c:v>0.5481068383034311</c:v>
                </c:pt>
                <c:pt idx="7">
                  <c:v>0.17238648786574906</c:v>
                </c:pt>
                <c:pt idx="8">
                  <c:v>0.91182184999485294</c:v>
                </c:pt>
                <c:pt idx="9">
                  <c:v>0.80971813836593298</c:v>
                </c:pt>
                <c:pt idx="10">
                  <c:v>5.9655278907908914E-2</c:v>
                </c:pt>
                <c:pt idx="11">
                  <c:v>0.28758487115482084</c:v>
                </c:pt>
                <c:pt idx="12">
                  <c:v>0.84685394693206817</c:v>
                </c:pt>
                <c:pt idx="13">
                  <c:v>0.61157468443439855</c:v>
                </c:pt>
                <c:pt idx="14">
                  <c:v>0.26025634044395535</c:v>
                </c:pt>
                <c:pt idx="15">
                  <c:v>0.25290154938127191</c:v>
                </c:pt>
                <c:pt idx="16">
                  <c:v>0.64100806926705456</c:v>
                </c:pt>
                <c:pt idx="17">
                  <c:v>0.35355524477517375</c:v>
                </c:pt>
                <c:pt idx="18">
                  <c:v>0.61459887729424478</c:v>
                </c:pt>
                <c:pt idx="19">
                  <c:v>0.25382085011666716</c:v>
                </c:pt>
                <c:pt idx="20">
                  <c:v>0.43674842621158327</c:v>
                </c:pt>
                <c:pt idx="21">
                  <c:v>0.58141341592558604</c:v>
                </c:pt>
                <c:pt idx="22">
                  <c:v>0.33243512604318087</c:v>
                </c:pt>
                <c:pt idx="23">
                  <c:v>0.50383229383740591</c:v>
                </c:pt>
                <c:pt idx="24">
                  <c:v>0.47769158693901786</c:v>
                </c:pt>
                <c:pt idx="25">
                  <c:v>0.23771527615110374</c:v>
                </c:pt>
                <c:pt idx="26">
                  <c:v>0.51489778489876803</c:v>
                </c:pt>
                <c:pt idx="27">
                  <c:v>0.25801928837797111</c:v>
                </c:pt>
                <c:pt idx="28">
                  <c:v>0.28175997432992933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排出量比較シート!$BZ$21:$BZ$50</c:f>
              <c:numCache>
                <c:formatCode>0%</c:formatCode>
                <c:ptCount val="30"/>
                <c:pt idx="0">
                  <c:v>0.12296040452513091</c:v>
                </c:pt>
                <c:pt idx="1">
                  <c:v>0.28299289829691721</c:v>
                </c:pt>
                <c:pt idx="2">
                  <c:v>1.5039700256336179E-2</c:v>
                </c:pt>
                <c:pt idx="3">
                  <c:v>0.28084798415176149</c:v>
                </c:pt>
                <c:pt idx="4">
                  <c:v>0.16120609990464602</c:v>
                </c:pt>
                <c:pt idx="5">
                  <c:v>0.14880667081480967</c:v>
                </c:pt>
                <c:pt idx="6">
                  <c:v>9.6371615852290718E-2</c:v>
                </c:pt>
                <c:pt idx="7">
                  <c:v>0.27106106626807575</c:v>
                </c:pt>
                <c:pt idx="8">
                  <c:v>1.4195437337407652E-2</c:v>
                </c:pt>
                <c:pt idx="9">
                  <c:v>3.9741111054211693E-2</c:v>
                </c:pt>
                <c:pt idx="10">
                  <c:v>0.22921432916326903</c:v>
                </c:pt>
                <c:pt idx="11">
                  <c:v>0.14812781678578499</c:v>
                </c:pt>
                <c:pt idx="12">
                  <c:v>4.8832421103856258E-2</c:v>
                </c:pt>
                <c:pt idx="13">
                  <c:v>8.0575562841280743E-2</c:v>
                </c:pt>
                <c:pt idx="14">
                  <c:v>0.24192902868874103</c:v>
                </c:pt>
                <c:pt idx="15">
                  <c:v>0.16357401903014565</c:v>
                </c:pt>
                <c:pt idx="16">
                  <c:v>8.9667017769425636E-2</c:v>
                </c:pt>
                <c:pt idx="17">
                  <c:v>0.12758121331524946</c:v>
                </c:pt>
                <c:pt idx="18">
                  <c:v>7.884998560844371E-2</c:v>
                </c:pt>
                <c:pt idx="19">
                  <c:v>0.17524799110260958</c:v>
                </c:pt>
                <c:pt idx="20">
                  <c:v>9.7538521472988637E-2</c:v>
                </c:pt>
                <c:pt idx="21">
                  <c:v>8.0553807143948983E-2</c:v>
                </c:pt>
                <c:pt idx="22">
                  <c:v>0.1290574291959416</c:v>
                </c:pt>
                <c:pt idx="23">
                  <c:v>0.13071685244660097</c:v>
                </c:pt>
                <c:pt idx="24">
                  <c:v>0.10071873727337156</c:v>
                </c:pt>
                <c:pt idx="25">
                  <c:v>0.18416090660751983</c:v>
                </c:pt>
                <c:pt idx="26">
                  <c:v>0.10382762556390615</c:v>
                </c:pt>
                <c:pt idx="27">
                  <c:v>0.16649393297151549</c:v>
                </c:pt>
                <c:pt idx="28">
                  <c:v>0.16851149326054732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排出量比較シート!$CA$21:$CA$50</c:f>
              <c:numCache>
                <c:formatCode>0%</c:formatCode>
                <c:ptCount val="30"/>
                <c:pt idx="0">
                  <c:v>0.15398380950138393</c:v>
                </c:pt>
                <c:pt idx="1">
                  <c:v>0.2052776217282816</c:v>
                </c:pt>
                <c:pt idx="2">
                  <c:v>1.1167714856828968E-2</c:v>
                </c:pt>
                <c:pt idx="3">
                  <c:v>0.17525382839105061</c:v>
                </c:pt>
                <c:pt idx="4">
                  <c:v>0.16339042855516042</c:v>
                </c:pt>
                <c:pt idx="5">
                  <c:v>0.18365297136302466</c:v>
                </c:pt>
                <c:pt idx="6">
                  <c:v>0.14339232650773989</c:v>
                </c:pt>
                <c:pt idx="7">
                  <c:v>0.19626693120647506</c:v>
                </c:pt>
                <c:pt idx="8">
                  <c:v>1.6691735332106938E-2</c:v>
                </c:pt>
                <c:pt idx="9">
                  <c:v>4.7401359184589098E-2</c:v>
                </c:pt>
                <c:pt idx="10">
                  <c:v>0.36709686039316863</c:v>
                </c:pt>
                <c:pt idx="11">
                  <c:v>0.21836750021136619</c:v>
                </c:pt>
                <c:pt idx="12">
                  <c:v>4.9401162499838606E-2</c:v>
                </c:pt>
                <c:pt idx="13">
                  <c:v>0.11218915629760969</c:v>
                </c:pt>
                <c:pt idx="14">
                  <c:v>0.2829752816458625</c:v>
                </c:pt>
                <c:pt idx="15">
                  <c:v>0.19736178746173688</c:v>
                </c:pt>
                <c:pt idx="16">
                  <c:v>0.10680569381832786</c:v>
                </c:pt>
                <c:pt idx="17">
                  <c:v>0.24706437942907158</c:v>
                </c:pt>
                <c:pt idx="18">
                  <c:v>0.10373208072837606</c:v>
                </c:pt>
                <c:pt idx="19">
                  <c:v>0.20341109600885782</c:v>
                </c:pt>
                <c:pt idx="20">
                  <c:v>0.11605928045519377</c:v>
                </c:pt>
                <c:pt idx="21">
                  <c:v>8.5039419881090525E-2</c:v>
                </c:pt>
                <c:pt idx="22">
                  <c:v>0.1994070874003141</c:v>
                </c:pt>
                <c:pt idx="23">
                  <c:v>0.16252743289149452</c:v>
                </c:pt>
                <c:pt idx="24">
                  <c:v>0.21123201878913275</c:v>
                </c:pt>
                <c:pt idx="25">
                  <c:v>0.23820163321591467</c:v>
                </c:pt>
                <c:pt idx="26">
                  <c:v>0.17457242581147672</c:v>
                </c:pt>
                <c:pt idx="27">
                  <c:v>0.24182994116309886</c:v>
                </c:pt>
                <c:pt idx="28">
                  <c:v>0.25466532224179994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排出量比較シート!$CB$21:$CB$50</c:f>
              <c:numCache>
                <c:formatCode>0%</c:formatCode>
                <c:ptCount val="30"/>
                <c:pt idx="0">
                  <c:v>0.27756330653736128</c:v>
                </c:pt>
                <c:pt idx="1">
                  <c:v>0.32786411136793431</c:v>
                </c:pt>
                <c:pt idx="2">
                  <c:v>2.5453607544523089E-2</c:v>
                </c:pt>
                <c:pt idx="3">
                  <c:v>0.29692007286699401</c:v>
                </c:pt>
                <c:pt idx="4">
                  <c:v>0.33023207054284848</c:v>
                </c:pt>
                <c:pt idx="5">
                  <c:v>0.24833025696068892</c:v>
                </c:pt>
                <c:pt idx="6">
                  <c:v>0.19307219218130345</c:v>
                </c:pt>
                <c:pt idx="7">
                  <c:v>0.36028551465970016</c:v>
                </c:pt>
                <c:pt idx="8">
                  <c:v>5.4779983097043267E-2</c:v>
                </c:pt>
                <c:pt idx="9">
                  <c:v>9.8486533332637155E-2</c:v>
                </c:pt>
                <c:pt idx="10">
                  <c:v>0.32201157504267058</c:v>
                </c:pt>
                <c:pt idx="11">
                  <c:v>0.330520429737584</c:v>
                </c:pt>
                <c:pt idx="12">
                  <c:v>5.4912469464237008E-2</c:v>
                </c:pt>
                <c:pt idx="13">
                  <c:v>0.18568030822162787</c:v>
                </c:pt>
                <c:pt idx="14">
                  <c:v>0.21210635146717274</c:v>
                </c:pt>
                <c:pt idx="15">
                  <c:v>0.38616264412684553</c:v>
                </c:pt>
                <c:pt idx="16">
                  <c:v>0.15022760225247953</c:v>
                </c:pt>
                <c:pt idx="17">
                  <c:v>0.26366371605926175</c:v>
                </c:pt>
                <c:pt idx="18">
                  <c:v>0.19057242699851507</c:v>
                </c:pt>
                <c:pt idx="19">
                  <c:v>0.33965458067025805</c:v>
                </c:pt>
                <c:pt idx="20">
                  <c:v>0.34102509644697038</c:v>
                </c:pt>
                <c:pt idx="21">
                  <c:v>0.2426260251025617</c:v>
                </c:pt>
                <c:pt idx="22">
                  <c:v>0.30969562600560685</c:v>
                </c:pt>
                <c:pt idx="23">
                  <c:v>0.18879611033797988</c:v>
                </c:pt>
                <c:pt idx="24">
                  <c:v>0.1980792622777415</c:v>
                </c:pt>
                <c:pt idx="25">
                  <c:v>0.31752383581356614</c:v>
                </c:pt>
                <c:pt idx="26">
                  <c:v>0.1888154537921439</c:v>
                </c:pt>
                <c:pt idx="27">
                  <c:v>0.31228122710484635</c:v>
                </c:pt>
                <c:pt idx="28">
                  <c:v>0.27973726443199043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排出量比較シート!$CH$21:$CH$50</c:f>
              <c:numCache>
                <c:formatCode>0%</c:formatCode>
                <c:ptCount val="30"/>
                <c:pt idx="0">
                  <c:v>2.4381146403602293E-2</c:v>
                </c:pt>
                <c:pt idx="1">
                  <c:v>0</c:v>
                </c:pt>
                <c:pt idx="2">
                  <c:v>0</c:v>
                </c:pt>
                <c:pt idx="3">
                  <c:v>1.9870626723611513E-2</c:v>
                </c:pt>
                <c:pt idx="4">
                  <c:v>1.7795154513376928E-2</c:v>
                </c:pt>
                <c:pt idx="5">
                  <c:v>1.8282684686884633E-2</c:v>
                </c:pt>
                <c:pt idx="6">
                  <c:v>1.9057027155234874E-2</c:v>
                </c:pt>
                <c:pt idx="7">
                  <c:v>0</c:v>
                </c:pt>
                <c:pt idx="8">
                  <c:v>2.5109942385892433E-3</c:v>
                </c:pt>
                <c:pt idx="9">
                  <c:v>4.652858062629041E-3</c:v>
                </c:pt>
                <c:pt idx="10">
                  <c:v>2.2021956492982796E-2</c:v>
                </c:pt>
                <c:pt idx="11">
                  <c:v>1.5399382110443945E-2</c:v>
                </c:pt>
                <c:pt idx="12">
                  <c:v>0</c:v>
                </c:pt>
                <c:pt idx="13">
                  <c:v>9.980288205083114E-3</c:v>
                </c:pt>
                <c:pt idx="14">
                  <c:v>2.7329977542683739E-3</c:v>
                </c:pt>
                <c:pt idx="15">
                  <c:v>0</c:v>
                </c:pt>
                <c:pt idx="16">
                  <c:v>1.2291616892712572E-2</c:v>
                </c:pt>
                <c:pt idx="17">
                  <c:v>8.1354464212434648E-3</c:v>
                </c:pt>
                <c:pt idx="18">
                  <c:v>1.2246629370420519E-2</c:v>
                </c:pt>
                <c:pt idx="19">
                  <c:v>2.7865482101607591E-2</c:v>
                </c:pt>
                <c:pt idx="20">
                  <c:v>8.6286754132640104E-3</c:v>
                </c:pt>
                <c:pt idx="21">
                  <c:v>1.0367331946812832E-2</c:v>
                </c:pt>
                <c:pt idx="22">
                  <c:v>2.9404731354956526E-2</c:v>
                </c:pt>
                <c:pt idx="23">
                  <c:v>1.4127310486518748E-2</c:v>
                </c:pt>
                <c:pt idx="24">
                  <c:v>1.227839472073624E-2</c:v>
                </c:pt>
                <c:pt idx="25">
                  <c:v>2.2398348211895704E-2</c:v>
                </c:pt>
                <c:pt idx="26">
                  <c:v>1.7886709933705097E-2</c:v>
                </c:pt>
                <c:pt idx="27">
                  <c:v>2.1375610382568209E-2</c:v>
                </c:pt>
                <c:pt idx="28">
                  <c:v>1.5325945735732939E-2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extLst>
                      <c:ext uri="{02D57815-91ED-43cb-92C2-25804820EDAC}">
                        <c15:formulaRef>
                          <c15:sqref>排出量比較シート!$BW$21:$BW$50</c15:sqref>
                        </c15:formulaRef>
                      </c:ext>
                    </c:extLst>
                    <c:numCache>
                      <c:formatCode>0%</c:formatCode>
                      <c:ptCount val="30"/>
                      <c:pt idx="0">
                        <c:v>0.37184638437170153</c:v>
                      </c:pt>
                      <c:pt idx="1">
                        <c:v>0.16421899243244617</c:v>
                      </c:pt>
                      <c:pt idx="2">
                        <c:v>0.94642447586769107</c:v>
                      </c:pt>
                      <c:pt idx="3">
                        <c:v>0.17626039843542027</c:v>
                      </c:pt>
                      <c:pt idx="4">
                        <c:v>0.23827386944495996</c:v>
                      </c:pt>
                      <c:pt idx="5">
                        <c:v>0.3109523541723227</c:v>
                      </c:pt>
                      <c:pt idx="6">
                        <c:v>0.52645971857654605</c:v>
                      </c:pt>
                      <c:pt idx="7">
                        <c:v>0.15778479709768276</c:v>
                      </c:pt>
                      <c:pt idx="8">
                        <c:v>0.89376959683239587</c:v>
                      </c:pt>
                      <c:pt idx="9">
                        <c:v>0.76908176091875646</c:v>
                      </c:pt>
                      <c:pt idx="10">
                        <c:v>1.4224605612482255E-2</c:v>
                      </c:pt>
                      <c:pt idx="11">
                        <c:v>0.22329954964997861</c:v>
                      </c:pt>
                      <c:pt idx="12">
                        <c:v>0.84335296751715128</c:v>
                      </c:pt>
                      <c:pt idx="13">
                        <c:v>0.58304778707243643</c:v>
                      </c:pt>
                      <c:pt idx="14">
                        <c:v>0.20407660398328059</c:v>
                      </c:pt>
                      <c:pt idx="15">
                        <c:v>0.17956316881186574</c:v>
                      </c:pt>
                      <c:pt idx="16">
                        <c:v>0.62433476942310295</c:v>
                      </c:pt>
                      <c:pt idx="17">
                        <c:v>0.20237615784657628</c:v>
                      </c:pt>
                      <c:pt idx="18">
                        <c:v>0.60544818683801926</c:v>
                      </c:pt>
                      <c:pt idx="19">
                        <c:v>0.20500917448025005</c:v>
                      </c:pt>
                      <c:pt idx="20">
                        <c:v>0.28797906433471943</c:v>
                      </c:pt>
                      <c:pt idx="21">
                        <c:v>0.51235144356155993</c:v>
                      </c:pt>
                      <c:pt idx="22">
                        <c:v>0.29611189061028836</c:v>
                      </c:pt>
                      <c:pt idx="23">
                        <c:v>0.423770961252184</c:v>
                      </c:pt>
                      <c:pt idx="24">
                        <c:v>0.34619286837873253</c:v>
                      </c:pt>
                      <c:pt idx="25">
                        <c:v>0.15780767657454015</c:v>
                      </c:pt>
                      <c:pt idx="26">
                        <c:v>0.49440670058239167</c:v>
                      </c:pt>
                      <c:pt idx="27">
                        <c:v>0.12796125660098825</c:v>
                      </c:pt>
                      <c:pt idx="28">
                        <c:v>0.23137508163330139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8.7928392944728439E-3</c:v>
                      </c:pt>
                      <c:pt idx="1">
                        <c:v>1.2843343214018504E-2</c:v>
                      </c:pt>
                      <c:pt idx="2">
                        <c:v>5.8971987840945894E-4</c:v>
                      </c:pt>
                      <c:pt idx="3">
                        <c:v>1.2926456310555027E-2</c:v>
                      </c:pt>
                      <c:pt idx="4">
                        <c:v>1.1764015144724237E-2</c:v>
                      </c:pt>
                      <c:pt idx="5">
                        <c:v>1.0476314222298864E-2</c:v>
                      </c:pt>
                      <c:pt idx="6">
                        <c:v>6.9286941334893316E-3</c:v>
                      </c:pt>
                      <c:pt idx="7">
                        <c:v>1.4249175359690962E-2</c:v>
                      </c:pt>
                      <c:pt idx="8">
                        <c:v>1.3791373974687989E-3</c:v>
                      </c:pt>
                      <c:pt idx="9">
                        <c:v>3.8601535195269612E-3</c:v>
                      </c:pt>
                      <c:pt idx="10">
                        <c:v>1.0737118348976265E-2</c:v>
                      </c:pt>
                      <c:pt idx="11">
                        <c:v>1.3521459315313676E-2</c:v>
                      </c:pt>
                      <c:pt idx="12">
                        <c:v>1.6295193208852126E-3</c:v>
                      </c:pt>
                      <c:pt idx="13">
                        <c:v>6.2361219552268489E-3</c:v>
                      </c:pt>
                      <c:pt idx="14">
                        <c:v>1.0421430320508154E-2</c:v>
                      </c:pt>
                      <c:pt idx="15">
                        <c:v>7.7855645322199253E-3</c:v>
                      </c:pt>
                      <c:pt idx="16">
                        <c:v>3.3527963601413333E-3</c:v>
                      </c:pt>
                      <c:pt idx="17">
                        <c:v>1.1048062074524889E-2</c:v>
                      </c:pt>
                      <c:pt idx="18">
                        <c:v>4.3805300677021534E-3</c:v>
                      </c:pt>
                      <c:pt idx="19">
                        <c:v>7.1370859602652263E-3</c:v>
                      </c:pt>
                      <c:pt idx="20">
                        <c:v>7.3941254075296572E-3</c:v>
                      </c:pt>
                      <c:pt idx="21">
                        <c:v>8.1727348648859884E-3</c:v>
                      </c:pt>
                      <c:pt idx="22">
                        <c:v>1.2144784300591509E-2</c:v>
                      </c:pt>
                      <c:pt idx="23">
                        <c:v>7.4152065513984266E-3</c:v>
                      </c:pt>
                      <c:pt idx="24">
                        <c:v>1.3678470331135981E-2</c:v>
                      </c:pt>
                      <c:pt idx="25">
                        <c:v>1.8244073917302678E-2</c:v>
                      </c:pt>
                      <c:pt idx="26">
                        <c:v>6.0287604264347185E-3</c:v>
                      </c:pt>
                      <c:pt idx="27">
                        <c:v>1.7236847592313337E-2</c:v>
                      </c:pt>
                      <c:pt idx="28">
                        <c:v>9.2321377330937555E-3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4.0472109366347195E-2</c:v>
                      </c:pt>
                      <c:pt idx="1">
                        <c:v>6.803032960402096E-3</c:v>
                      </c:pt>
                      <c:pt idx="2">
                        <c:v>1.3247815962113562E-3</c:v>
                      </c:pt>
                      <c:pt idx="3">
                        <c:v>3.7920633120606936E-2</c:v>
                      </c:pt>
                      <c:pt idx="4">
                        <c:v>7.7338361894284058E-2</c:v>
                      </c:pt>
                      <c:pt idx="5">
                        <c:v>7.9498747779970624E-2</c:v>
                      </c:pt>
                      <c:pt idx="6">
                        <c:v>1.471842559339569E-2</c:v>
                      </c:pt>
                      <c:pt idx="7">
                        <c:v>3.5251540837534582E-4</c:v>
                      </c:pt>
                      <c:pt idx="8">
                        <c:v>1.6673115764988065E-2</c:v>
                      </c:pt>
                      <c:pt idx="9">
                        <c:v>3.6776223927649669E-2</c:v>
                      </c:pt>
                      <c:pt idx="10">
                        <c:v>3.4693554946450399E-2</c:v>
                      </c:pt>
                      <c:pt idx="11">
                        <c:v>5.0763862189528559E-2</c:v>
                      </c:pt>
                      <c:pt idx="12">
                        <c:v>1.8714600940317873E-3</c:v>
                      </c:pt>
                      <c:pt idx="13">
                        <c:v>2.2290775406735273E-2</c:v>
                      </c:pt>
                      <c:pt idx="14">
                        <c:v>4.5758306140166613E-2</c:v>
                      </c:pt>
                      <c:pt idx="15">
                        <c:v>6.5552816037186282E-2</c:v>
                      </c:pt>
                      <c:pt idx="16">
                        <c:v>1.3320503483810303E-2</c:v>
                      </c:pt>
                      <c:pt idx="17">
                        <c:v>0.14013102485407261</c:v>
                      </c:pt>
                      <c:pt idx="18">
                        <c:v>4.7701603885234303E-3</c:v>
                      </c:pt>
                      <c:pt idx="19">
                        <c:v>4.1674589676151876E-2</c:v>
                      </c:pt>
                      <c:pt idx="20">
                        <c:v>0.14137523646933414</c:v>
                      </c:pt>
                      <c:pt idx="21">
                        <c:v>6.0889237499140172E-2</c:v>
                      </c:pt>
                      <c:pt idx="22">
                        <c:v>2.4178451132301017E-2</c:v>
                      </c:pt>
                      <c:pt idx="23">
                        <c:v>7.2646126033823491E-2</c:v>
                      </c:pt>
                      <c:pt idx="24">
                        <c:v>0.11782024822914935</c:v>
                      </c:pt>
                      <c:pt idx="25">
                        <c:v>6.1663525659260914E-2</c:v>
                      </c:pt>
                      <c:pt idx="26">
                        <c:v>1.4462323889941663E-2</c:v>
                      </c:pt>
                      <c:pt idx="27">
                        <c:v>0.11282118418466952</c:v>
                      </c:pt>
                      <c:pt idx="28">
                        <c:v>4.1152754963534176E-2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0.26942192417750122</c:v>
                      </c:pt>
                      <c:pt idx="1">
                        <c:v>0.31748383684478965</c:v>
                      </c:pt>
                      <c:pt idx="2">
                        <c:v>2.4733515803340229E-2</c:v>
                      </c:pt>
                      <c:pt idx="3">
                        <c:v>0.29016206489382101</c:v>
                      </c:pt>
                      <c:pt idx="4">
                        <c:v>0.29154168108955769</c:v>
                      </c:pt>
                      <c:pt idx="5">
                        <c:v>0.24083643058037568</c:v>
                      </c:pt>
                      <c:pt idx="6">
                        <c:v>0.18590457226495563</c:v>
                      </c:pt>
                      <c:pt idx="7">
                        <c:v>0.3512285973213391</c:v>
                      </c:pt>
                      <c:pt idx="8">
                        <c:v>3.3973938803323459E-2</c:v>
                      </c:pt>
                      <c:pt idx="9">
                        <c:v>8.8102716457110819E-2</c:v>
                      </c:pt>
                      <c:pt idx="10">
                        <c:v>0.30751995449024527</c:v>
                      </c:pt>
                      <c:pt idx="11">
                        <c:v>0.32222553968820861</c:v>
                      </c:pt>
                      <c:pt idx="12">
                        <c:v>4.6175975962625501E-2</c:v>
                      </c:pt>
                      <c:pt idx="13">
                        <c:v>0.18104359683262838</c:v>
                      </c:pt>
                      <c:pt idx="14">
                        <c:v>0.20505202467832662</c:v>
                      </c:pt>
                      <c:pt idx="15">
                        <c:v>0.37381558606268256</c:v>
                      </c:pt>
                      <c:pt idx="16">
                        <c:v>0.14447539637045989</c:v>
                      </c:pt>
                      <c:pt idx="17">
                        <c:v>0.2567562695538364</c:v>
                      </c:pt>
                      <c:pt idx="18">
                        <c:v>0.18468284403567301</c:v>
                      </c:pt>
                      <c:pt idx="19">
                        <c:v>0.32864697488069577</c:v>
                      </c:pt>
                      <c:pt idx="20">
                        <c:v>0.22473610923644513</c:v>
                      </c:pt>
                      <c:pt idx="21">
                        <c:v>0.23687447830200764</c:v>
                      </c:pt>
                      <c:pt idx="22">
                        <c:v>0.30015345118005732</c:v>
                      </c:pt>
                      <c:pt idx="23">
                        <c:v>0.18259110138237444</c:v>
                      </c:pt>
                      <c:pt idx="24">
                        <c:v>0.19151595091889773</c:v>
                      </c:pt>
                      <c:pt idx="25">
                        <c:v>0.30812897044621035</c:v>
                      </c:pt>
                      <c:pt idx="26">
                        <c:v>0.18064108865901501</c:v>
                      </c:pt>
                      <c:pt idx="27">
                        <c:v>0.30409762493977682</c:v>
                      </c:pt>
                      <c:pt idx="28">
                        <c:v>0.2703114854753626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0.13852328230028771</c:v>
                      </c:pt>
                      <c:pt idx="1">
                        <c:v>0.18095167500114911</c:v>
                      </c:pt>
                      <c:pt idx="2">
                        <c:v>1.18679406624311E-2</c:v>
                      </c:pt>
                      <c:pt idx="3">
                        <c:v>0.1122284690578219</c:v>
                      </c:pt>
                      <c:pt idx="4">
                        <c:v>0.15284721648838068</c:v>
                      </c:pt>
                      <c:pt idx="5">
                        <c:v>0.10930040748596569</c:v>
                      </c:pt>
                      <c:pt idx="6">
                        <c:v>0.11103766478513626</c:v>
                      </c:pt>
                      <c:pt idx="7">
                        <c:v>0.16774115207560672</c:v>
                      </c:pt>
                      <c:pt idx="8">
                        <c:v>1.5130330326861122E-2</c:v>
                      </c:pt>
                      <c:pt idx="9">
                        <c:v>3.9980703249811504E-2</c:v>
                      </c:pt>
                      <c:pt idx="10">
                        <c:v>0.22511650071688105</c:v>
                      </c:pt>
                      <c:pt idx="11">
                        <c:v>0.13741861700633004</c:v>
                      </c:pt>
                      <c:pt idx="12">
                        <c:v>2.6160073907691768E-2</c:v>
                      </c:pt>
                      <c:pt idx="13">
                        <c:v>7.5051956381146506E-2</c:v>
                      </c:pt>
                      <c:pt idx="14">
                        <c:v>9.9024789187156195E-2</c:v>
                      </c:pt>
                      <c:pt idx="15">
                        <c:v>0.18925338522557703</c:v>
                      </c:pt>
                      <c:pt idx="16">
                        <c:v>9.0201412125076139E-2</c:v>
                      </c:pt>
                      <c:pt idx="17">
                        <c:v>0.11464068066132954</c:v>
                      </c:pt>
                      <c:pt idx="18">
                        <c:v>0.10710903251280757</c:v>
                      </c:pt>
                      <c:pt idx="19">
                        <c:v>0.17087904001252627</c:v>
                      </c:pt>
                      <c:pt idx="20">
                        <c:v>9.6298679522018676E-2</c:v>
                      </c:pt>
                      <c:pt idx="21">
                        <c:v>8.6096303726991147E-2</c:v>
                      </c:pt>
                      <c:pt idx="22">
                        <c:v>0.15857647537529257</c:v>
                      </c:pt>
                      <c:pt idx="23">
                        <c:v>8.2316770037080031E-2</c:v>
                      </c:pt>
                      <c:pt idx="24">
                        <c:v>0.10104233214834241</c:v>
                      </c:pt>
                      <c:pt idx="25">
                        <c:v>0.15369537131674357</c:v>
                      </c:pt>
                      <c:pt idx="26">
                        <c:v>0.11730275244935498</c:v>
                      </c:pt>
                      <c:pt idx="27">
                        <c:v>0.12003939160533968</c:v>
                      </c:pt>
                      <c:pt idx="28">
                        <c:v>0.14499285266354245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0.13089864187721348</c:v>
                      </c:pt>
                      <c:pt idx="1">
                        <c:v>0.13653216184364056</c:v>
                      </c:pt>
                      <c:pt idx="2">
                        <c:v>1.2865575140909127E-2</c:v>
                      </c:pt>
                      <c:pt idx="3">
                        <c:v>0.17793359583599913</c:v>
                      </c:pt>
                      <c:pt idx="4">
                        <c:v>0.13869446460117704</c:v>
                      </c:pt>
                      <c:pt idx="5">
                        <c:v>0.13153602309440995</c:v>
                      </c:pt>
                      <c:pt idx="6">
                        <c:v>7.4866907479819375E-2</c:v>
                      </c:pt>
                      <c:pt idx="7">
                        <c:v>0.18348744524573241</c:v>
                      </c:pt>
                      <c:pt idx="8">
                        <c:v>1.8843608476462336E-2</c:v>
                      </c:pt>
                      <c:pt idx="9">
                        <c:v>4.8122013207299315E-2</c:v>
                      </c:pt>
                      <c:pt idx="10">
                        <c:v>8.2403453773364235E-2</c:v>
                      </c:pt>
                      <c:pt idx="11">
                        <c:v>0.18480692268187859</c:v>
                      </c:pt>
                      <c:pt idx="12">
                        <c:v>2.0015902054933733E-2</c:v>
                      </c:pt>
                      <c:pt idx="13">
                        <c:v>0.10599164045148188</c:v>
                      </c:pt>
                      <c:pt idx="14">
                        <c:v>0.10602723549117041</c:v>
                      </c:pt>
                      <c:pt idx="15">
                        <c:v>0.18456220083710553</c:v>
                      </c:pt>
                      <c:pt idx="16">
                        <c:v>5.4273984245383759E-2</c:v>
                      </c:pt>
                      <c:pt idx="17">
                        <c:v>0.14211558889250686</c:v>
                      </c:pt>
                      <c:pt idx="18">
                        <c:v>7.7573811522865438E-2</c:v>
                      </c:pt>
                      <c:pt idx="19">
                        <c:v>0.15776793486816948</c:v>
                      </c:pt>
                      <c:pt idx="20">
                        <c:v>0.12843742971442645</c:v>
                      </c:pt>
                      <c:pt idx="21">
                        <c:v>0.15077817457501649</c:v>
                      </c:pt>
                      <c:pt idx="22">
                        <c:v>0.14157697580476475</c:v>
                      </c:pt>
                      <c:pt idx="23">
                        <c:v>0.10027433134529441</c:v>
                      </c:pt>
                      <c:pt idx="24">
                        <c:v>9.0473618770555334E-2</c:v>
                      </c:pt>
                      <c:pt idx="25">
                        <c:v>0.15443359912946678</c:v>
                      </c:pt>
                      <c:pt idx="26">
                        <c:v>6.3338336209660021E-2</c:v>
                      </c:pt>
                      <c:pt idx="27">
                        <c:v>0.18405823333443716</c:v>
                      </c:pt>
                      <c:pt idx="28">
                        <c:v>0.12531863281182021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8.1413823598600488E-3</c:v>
                      </c:pt>
                      <c:pt idx="1">
                        <c:v>1.038027452314467E-2</c:v>
                      </c:pt>
                      <c:pt idx="2">
                        <c:v>7.2009174118285919E-4</c:v>
                      </c:pt>
                      <c:pt idx="3">
                        <c:v>6.7580079731729562E-3</c:v>
                      </c:pt>
                      <c:pt idx="4">
                        <c:v>9.8196332999113591E-3</c:v>
                      </c:pt>
                      <c:pt idx="5">
                        <c:v>7.4938263803132231E-3</c:v>
                      </c:pt>
                      <c:pt idx="6">
                        <c:v>7.1676199163478232E-3</c:v>
                      </c:pt>
                      <c:pt idx="7">
                        <c:v>9.056917338361033E-3</c:v>
                      </c:pt>
                      <c:pt idx="8">
                        <c:v>1.0680464226759906E-3</c:v>
                      </c:pt>
                      <c:pt idx="9">
                        <c:v>2.4889524464264249E-3</c:v>
                      </c:pt>
                      <c:pt idx="10">
                        <c:v>1.4491620552425283E-2</c:v>
                      </c:pt>
                      <c:pt idx="11">
                        <c:v>8.2948900493754162E-3</c:v>
                      </c:pt>
                      <c:pt idx="12">
                        <c:v>2.0624738873354634E-3</c:v>
                      </c:pt>
                      <c:pt idx="13">
                        <c:v>4.6367113889994906E-3</c:v>
                      </c:pt>
                      <c:pt idx="14">
                        <c:v>7.0543267888461365E-3</c:v>
                      </c:pt>
                      <c:pt idx="15">
                        <c:v>1.234705806416298E-2</c:v>
                      </c:pt>
                      <c:pt idx="16">
                        <c:v>5.7522058820196151E-3</c:v>
                      </c:pt>
                      <c:pt idx="17">
                        <c:v>6.9074465054253641E-3</c:v>
                      </c:pt>
                      <c:pt idx="18">
                        <c:v>5.8895829628420526E-3</c:v>
                      </c:pt>
                      <c:pt idx="19">
                        <c:v>1.1007605789562249E-2</c:v>
                      </c:pt>
                      <c:pt idx="20">
                        <c:v>6.7485168847068889E-3</c:v>
                      </c:pt>
                      <c:pt idx="21">
                        <c:v>5.7515468005540811E-3</c:v>
                      </c:pt>
                      <c:pt idx="22">
                        <c:v>9.5421748255495441E-3</c:v>
                      </c:pt>
                      <c:pt idx="23">
                        <c:v>6.2050089556054486E-3</c:v>
                      </c:pt>
                      <c:pt idx="24">
                        <c:v>6.5633113588437651E-3</c:v>
                      </c:pt>
                      <c:pt idx="25">
                        <c:v>9.3948653673557782E-3</c:v>
                      </c:pt>
                      <c:pt idx="26">
                        <c:v>8.1743651331288997E-3</c:v>
                      </c:pt>
                      <c:pt idx="27">
                        <c:v>8.1836021650694927E-3</c:v>
                      </c:pt>
                      <c:pt idx="28">
                        <c:v>9.4257789566277866E-3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2.8870756153379376E-2</c:v>
                      </c:pt>
                      <c:pt idx="5">
                        <c:v>0</c:v>
                      </c:pt>
                      <c:pt idx="6">
                        <c:v>0</c:v>
                      </c:pt>
                      <c:pt idx="7">
                        <c:v>0</c:v>
                      </c:pt>
                      <c:pt idx="8">
                        <c:v>1.9737997871043817E-2</c:v>
                      </c:pt>
                      <c:pt idx="9">
                        <c:v>7.8948644290999029E-3</c:v>
                      </c:pt>
                      <c:pt idx="10">
                        <c:v>0</c:v>
                      </c:pt>
                      <c:pt idx="11">
                        <c:v>0</c:v>
                      </c:pt>
                      <c:pt idx="12">
                        <c:v>6.6740196142760482E-3</c:v>
                      </c:pt>
                      <c:pt idx="13">
                        <c:v>0</c:v>
                      </c:pt>
                      <c:pt idx="14">
                        <c:v>0</c:v>
                      </c:pt>
                      <c:pt idx="15">
                        <c:v>0</c:v>
                      </c:pt>
                      <c:pt idx="16">
                        <c:v>0</c:v>
                      </c:pt>
                      <c:pt idx="17">
                        <c:v>0</c:v>
                      </c:pt>
                      <c:pt idx="18">
                        <c:v>0</c:v>
                      </c:pt>
                      <c:pt idx="19">
                        <c:v>0</c:v>
                      </c:pt>
                      <c:pt idx="20">
                        <c:v>0.10954047032581837</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排出量比較シート!$BE$21:$BE$50</c:f>
              <c:numCache>
                <c:formatCode>#,##0_);[Red]\(#,##0\)</c:formatCode>
                <c:ptCount val="30"/>
                <c:pt idx="0">
                  <c:v>85.460069091754818</c:v>
                </c:pt>
                <c:pt idx="1">
                  <c:v>27.900427069234549</c:v>
                </c:pt>
                <c:pt idx="2">
                  <c:v>2130.9455986533885</c:v>
                </c:pt>
                <c:pt idx="3">
                  <c:v>53.763978695613233</c:v>
                </c:pt>
                <c:pt idx="4">
                  <c:v>53.569201233570936</c:v>
                </c:pt>
                <c:pt idx="5">
                  <c:v>84.252797055945848</c:v>
                </c:pt>
                <c:pt idx="6">
                  <c:v>121.30307115060798</c:v>
                </c:pt>
                <c:pt idx="7">
                  <c:v>29.317484213178112</c:v>
                </c:pt>
                <c:pt idx="8">
                  <c:v>1371.222088232199</c:v>
                </c:pt>
                <c:pt idx="9">
                  <c:v>521.04572185429026</c:v>
                </c:pt>
                <c:pt idx="10">
                  <c:v>6.417865844958607</c:v>
                </c:pt>
                <c:pt idx="11">
                  <c:v>54.933367735323152</c:v>
                </c:pt>
                <c:pt idx="12">
                  <c:v>644.38241041653009</c:v>
                </c:pt>
                <c:pt idx="13">
                  <c:v>209.39188643754312</c:v>
                </c:pt>
                <c:pt idx="14">
                  <c:v>58.862447891980061</c:v>
                </c:pt>
                <c:pt idx="15">
                  <c:v>31.43230695095896</c:v>
                </c:pt>
                <c:pt idx="16">
                  <c:v>170.45641950691376</c:v>
                </c:pt>
                <c:pt idx="17">
                  <c:v>79.805222145815179</c:v>
                </c:pt>
                <c:pt idx="18">
                  <c:v>161.12287931776717</c:v>
                </c:pt>
                <c:pt idx="19">
                  <c:v>35.00731148126782</c:v>
                </c:pt>
                <c:pt idx="20">
                  <c:v>103.02329476147634</c:v>
                </c:pt>
                <c:pt idx="21">
                  <c:v>155.59236547895901</c:v>
                </c:pt>
                <c:pt idx="22">
                  <c:v>54.403137695597046</c:v>
                </c:pt>
                <c:pt idx="23">
                  <c:v>124.05337790549478</c:v>
                </c:pt>
                <c:pt idx="24">
                  <c:v>108.52252750565265</c:v>
                </c:pt>
                <c:pt idx="25">
                  <c:v>39.027299421522514</c:v>
                </c:pt>
                <c:pt idx="26">
                  <c:v>94.697149514594329</c:v>
                </c:pt>
                <c:pt idx="27">
                  <c:v>48.591560903061421</c:v>
                </c:pt>
                <c:pt idx="28">
                  <c:v>45.086177886565849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排出量比較シート!$BI$21:$BI$50</c:f>
              <c:numCache>
                <c:formatCode>#,##0_);[Red]\(#,##0\)</c:formatCode>
                <c:ptCount val="30"/>
                <c:pt idx="0">
                  <c:v>24.953507165422881</c:v>
                </c:pt>
                <c:pt idx="1">
                  <c:v>42.942413679470754</c:v>
                </c:pt>
                <c:pt idx="2">
                  <c:v>33.794649204571826</c:v>
                </c:pt>
                <c:pt idx="3">
                  <c:v>66.48616114987658</c:v>
                </c:pt>
                <c:pt idx="4">
                  <c:v>26.378462391876731</c:v>
                </c:pt>
                <c:pt idx="5">
                  <c:v>31.270942646814248</c:v>
                </c:pt>
                <c:pt idx="6">
                  <c:v>21.328274266408293</c:v>
                </c:pt>
                <c:pt idx="7">
                  <c:v>46.098906181732517</c:v>
                </c:pt>
                <c:pt idx="8">
                  <c:v>21.347478379992019</c:v>
                </c:pt>
                <c:pt idx="9">
                  <c:v>25.5730172209323</c:v>
                </c:pt>
                <c:pt idx="10">
                  <c:v>24.659457490475575</c:v>
                </c:pt>
                <c:pt idx="11">
                  <c:v>28.294811888569317</c:v>
                </c:pt>
                <c:pt idx="12">
                  <c:v>37.157237480410643</c:v>
                </c:pt>
                <c:pt idx="13">
                  <c:v>27.587585839505692</c:v>
                </c:pt>
                <c:pt idx="14">
                  <c:v>54.717340682099469</c:v>
                </c:pt>
                <c:pt idx="15">
                  <c:v>20.330080175215738</c:v>
                </c:pt>
                <c:pt idx="16">
                  <c:v>23.844190938681315</c:v>
                </c:pt>
                <c:pt idx="17">
                  <c:v>28.797895719891354</c:v>
                </c:pt>
                <c:pt idx="18">
                  <c:v>20.671265738929332</c:v>
                </c:pt>
                <c:pt idx="19">
                  <c:v>24.170437567188074</c:v>
                </c:pt>
                <c:pt idx="20">
                  <c:v>23.008073401602079</c:v>
                </c:pt>
                <c:pt idx="21">
                  <c:v>21.557048837461007</c:v>
                </c:pt>
                <c:pt idx="22">
                  <c:v>21.120298491786286</c:v>
                </c:pt>
                <c:pt idx="23">
                  <c:v>32.185049060011401</c:v>
                </c:pt>
                <c:pt idx="24">
                  <c:v>22.881399285517301</c:v>
                </c:pt>
                <c:pt idx="25">
                  <c:v>30.234922047424963</c:v>
                </c:pt>
                <c:pt idx="26">
                  <c:v>19.095401981004059</c:v>
                </c:pt>
                <c:pt idx="27">
                  <c:v>31.355020529024671</c:v>
                </c:pt>
                <c:pt idx="28">
                  <c:v>26.964579263410471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排出量比較シート!$BJ$21:$BJ$50</c:f>
              <c:numCache>
                <c:formatCode>#,##0_);[Red]\(#,##0\)</c:formatCode>
                <c:ptCount val="30"/>
                <c:pt idx="0">
                  <c:v>31.249377460909137</c:v>
                </c:pt>
                <c:pt idx="1">
                  <c:v>31.149603415648009</c:v>
                </c:pt>
                <c:pt idx="2">
                  <c:v>25.094184030976201</c:v>
                </c:pt>
                <c:pt idx="3">
                  <c:v>41.488473957654804</c:v>
                </c:pt>
                <c:pt idx="4">
                  <c:v>26.735888265917325</c:v>
                </c:pt>
                <c:pt idx="5">
                  <c:v>38.593710234653024</c:v>
                </c:pt>
                <c:pt idx="6">
                  <c:v>31.734560434712787</c:v>
                </c:pt>
                <c:pt idx="7">
                  <c:v>33.378791623714044</c:v>
                </c:pt>
                <c:pt idx="8">
                  <c:v>25.101478077587252</c:v>
                </c:pt>
                <c:pt idx="9">
                  <c:v>30.502312154018853</c:v>
                </c:pt>
                <c:pt idx="10">
                  <c:v>39.493209071167492</c:v>
                </c:pt>
                <c:pt idx="11">
                  <c:v>41.711728932000703</c:v>
                </c:pt>
                <c:pt idx="12">
                  <c:v>37.590000358796523</c:v>
                </c:pt>
                <c:pt idx="13">
                  <c:v>38.411496866843763</c:v>
                </c:pt>
                <c:pt idx="14">
                  <c:v>64.000814513046862</c:v>
                </c:pt>
                <c:pt idx="15">
                  <c:v>24.529451476530284</c:v>
                </c:pt>
                <c:pt idx="16">
                  <c:v>28.40169574158524</c:v>
                </c:pt>
                <c:pt idx="17">
                  <c:v>55.76788345253685</c:v>
                </c:pt>
                <c:pt idx="18">
                  <c:v>27.194341125646449</c:v>
                </c:pt>
                <c:pt idx="19">
                  <c:v>28.054730702600253</c:v>
                </c:pt>
                <c:pt idx="20">
                  <c:v>27.376880470652889</c:v>
                </c:pt>
                <c:pt idx="21">
                  <c:v>22.757446140442621</c:v>
                </c:pt>
                <c:pt idx="22">
                  <c:v>32.633047423238061</c:v>
                </c:pt>
                <c:pt idx="23">
                  <c:v>40.017436950965099</c:v>
                </c:pt>
                <c:pt idx="24">
                  <c:v>47.987934466270183</c:v>
                </c:pt>
                <c:pt idx="25">
                  <c:v>39.107147898664905</c:v>
                </c:pt>
                <c:pt idx="26">
                  <c:v>32.106393915532244</c:v>
                </c:pt>
                <c:pt idx="27">
                  <c:v>45.542697168425079</c:v>
                </c:pt>
                <c:pt idx="28">
                  <c:v>40.750592937975604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排出量比較シート!$BK$21:$BK$50</c:f>
              <c:numCache>
                <c:formatCode>#,##0_);[Red]\(#,##0\)</c:formatCode>
                <c:ptCount val="30"/>
                <c:pt idx="0">
                  <c:v>56.3285228711404</c:v>
                </c:pt>
                <c:pt idx="1">
                  <c:v>49.751341414376682</c:v>
                </c:pt>
                <c:pt idx="2">
                  <c:v>57.195005438728927</c:v>
                </c:pt>
                <c:pt idx="3">
                  <c:v>70.290964960605152</c:v>
                </c:pt>
                <c:pt idx="4">
                  <c:v>54.036505185341674</c:v>
                </c:pt>
                <c:pt idx="5">
                  <c:v>52.185303120923663</c:v>
                </c:pt>
                <c:pt idx="6">
                  <c:v>42.729351704251307</c:v>
                </c:pt>
                <c:pt idx="7">
                  <c:v>61.273160205563734</c:v>
                </c:pt>
                <c:pt idx="8">
                  <c:v>82.379603884329214</c:v>
                </c:pt>
                <c:pt idx="9">
                  <c:v>63.375123295113212</c:v>
                </c:pt>
                <c:pt idx="10">
                  <c:v>34.642819998176122</c:v>
                </c:pt>
                <c:pt idx="11">
                  <c:v>63.134754752231608</c:v>
                </c:pt>
                <c:pt idx="12">
                  <c:v>41.783626991972426</c:v>
                </c:pt>
                <c:pt idx="13">
                  <c:v>63.57351113836306</c:v>
                </c:pt>
                <c:pt idx="14">
                  <c:v>47.972314678277954</c:v>
                </c:pt>
                <c:pt idx="15">
                  <c:v>47.994892846187483</c:v>
                </c:pt>
                <c:pt idx="16">
                  <c:v>39.948419401874993</c:v>
                </c:pt>
                <c:pt idx="17">
                  <c:v>59.514720097791205</c:v>
                </c:pt>
                <c:pt idx="18">
                  <c:v>49.960355104708668</c:v>
                </c:pt>
                <c:pt idx="19">
                  <c:v>46.845614519444666</c:v>
                </c:pt>
                <c:pt idx="20">
                  <c:v>80.443401564306157</c:v>
                </c:pt>
                <c:pt idx="21">
                  <c:v>64.929284633666768</c:v>
                </c:pt>
                <c:pt idx="22">
                  <c:v>50.681809668689077</c:v>
                </c:pt>
                <c:pt idx="23">
                  <c:v>46.48529978986052</c:v>
                </c:pt>
                <c:pt idx="24">
                  <c:v>44.99987602163857</c:v>
                </c:pt>
                <c:pt idx="25">
                  <c:v>52.13000196878118</c:v>
                </c:pt>
                <c:pt idx="26">
                  <c:v>34.725892755464074</c:v>
                </c:pt>
                <c:pt idx="27">
                  <c:v>58.810457005521393</c:v>
                </c:pt>
                <c:pt idx="28">
                  <c:v>44.762511409493406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排出量比較シート!$BQ$21:$BQ$50</c:f>
              <c:numCache>
                <c:formatCode>#,##0_);[Red]\(#,##0\)</c:formatCode>
                <c:ptCount val="30"/>
                <c:pt idx="0">
                  <c:v>4.9478945180207914</c:v>
                </c:pt>
                <c:pt idx="1">
                  <c:v>0</c:v>
                </c:pt>
                <c:pt idx="2">
                  <c:v>0</c:v>
                </c:pt>
                <c:pt idx="3">
                  <c:v>4.7040454802808416</c:v>
                </c:pt>
                <c:pt idx="4">
                  <c:v>2.9118551616000001</c:v>
                </c:pt>
                <c:pt idx="5">
                  <c:v>3.8420104498195622</c:v>
                </c:pt>
                <c:pt idx="6">
                  <c:v>4.2175644589400001</c:v>
                </c:pt>
                <c:pt idx="7">
                  <c:v>0</c:v>
                </c:pt>
                <c:pt idx="8">
                  <c:v>3.7761003022649642</c:v>
                </c:pt>
                <c:pt idx="9">
                  <c:v>2.9940687667199999</c:v>
                </c:pt>
                <c:pt idx="10">
                  <c:v>2.3691777995650458</c:v>
                </c:pt>
                <c:pt idx="11">
                  <c:v>2.9415313711490878</c:v>
                </c:pt>
                <c:pt idx="12">
                  <c:v>0</c:v>
                </c:pt>
                <c:pt idx="13">
                  <c:v>3.41706651312</c:v>
                </c:pt>
                <c:pt idx="14">
                  <c:v>0.618124951826729</c:v>
                </c:pt>
                <c:pt idx="15">
                  <c:v>0</c:v>
                </c:pt>
                <c:pt idx="16">
                  <c:v>3.2685782066334541</c:v>
                </c:pt>
                <c:pt idx="17">
                  <c:v>1.8363498166052421</c:v>
                </c:pt>
                <c:pt idx="18">
                  <c:v>3.2105691354118679</c:v>
                </c:pt>
                <c:pt idx="19">
                  <c:v>3.8432445997178322</c:v>
                </c:pt>
                <c:pt idx="20">
                  <c:v>2.0353927276000001</c:v>
                </c:pt>
                <c:pt idx="21">
                  <c:v>2.7744074304550348</c:v>
                </c:pt>
                <c:pt idx="22">
                  <c:v>4.8120957247999998</c:v>
                </c:pt>
                <c:pt idx="23">
                  <c:v>3.4784205141442168</c:v>
                </c:pt>
                <c:pt idx="24">
                  <c:v>2.7894199212188839</c:v>
                </c:pt>
                <c:pt idx="25">
                  <c:v>3.677285937894565</c:v>
                </c:pt>
                <c:pt idx="26">
                  <c:v>3.2896246489956571</c:v>
                </c:pt>
                <c:pt idx="27">
                  <c:v>4.0255683219431511</c:v>
                </c:pt>
                <c:pt idx="28">
                  <c:v>2.4524005489579999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排出量比較シート!$BR$21:$BR$50</c:f>
              <c:numCache>
                <c:formatCode>#,##0_);[Red]\(#,##0\)</c:formatCode>
                <c:ptCount val="30"/>
                <c:pt idx="0">
                  <c:v>202.93937110724804</c:v>
                </c:pt>
                <c:pt idx="1">
                  <c:v>151.74378557873001</c:v>
                </c:pt>
                <c:pt idx="2">
                  <c:v>2247.0294373276652</c:v>
                </c:pt>
                <c:pt idx="3">
                  <c:v>236.73362424403064</c:v>
                </c:pt>
                <c:pt idx="4">
                  <c:v>163.63191223830665</c:v>
                </c:pt>
                <c:pt idx="5">
                  <c:v>210.14476350815633</c:v>
                </c:pt>
                <c:pt idx="6">
                  <c:v>221.31282201492036</c:v>
                </c:pt>
                <c:pt idx="7">
                  <c:v>170.0683422241884</c:v>
                </c:pt>
                <c:pt idx="8">
                  <c:v>1503.8267488763724</c:v>
                </c:pt>
                <c:pt idx="9">
                  <c:v>643.49024329107465</c:v>
                </c:pt>
                <c:pt idx="10">
                  <c:v>107.58253020434285</c:v>
                </c:pt>
                <c:pt idx="11">
                  <c:v>191.01619467927387</c:v>
                </c:pt>
                <c:pt idx="12">
                  <c:v>760.91327524770963</c:v>
                </c:pt>
                <c:pt idx="13">
                  <c:v>342.38154679537564</c:v>
                </c:pt>
                <c:pt idx="14">
                  <c:v>226.17104271723107</c:v>
                </c:pt>
                <c:pt idx="15">
                  <c:v>124.28673144889247</c:v>
                </c:pt>
                <c:pt idx="16">
                  <c:v>265.91930379568873</c:v>
                </c:pt>
                <c:pt idx="17">
                  <c:v>225.72207123263982</c:v>
                </c:pt>
                <c:pt idx="18">
                  <c:v>262.15941042246345</c:v>
                </c:pt>
                <c:pt idx="19">
                  <c:v>137.92133887021862</c:v>
                </c:pt>
                <c:pt idx="20">
                  <c:v>235.88704292563745</c:v>
                </c:pt>
                <c:pt idx="21">
                  <c:v>267.61055252098441</c:v>
                </c:pt>
                <c:pt idx="22">
                  <c:v>163.65038900411048</c:v>
                </c:pt>
                <c:pt idx="23">
                  <c:v>246.21958422047601</c:v>
                </c:pt>
                <c:pt idx="24">
                  <c:v>227.1811572002976</c:v>
                </c:pt>
                <c:pt idx="25">
                  <c:v>164.17665727428812</c:v>
                </c:pt>
                <c:pt idx="26">
                  <c:v>183.91446281559038</c:v>
                </c:pt>
                <c:pt idx="27">
                  <c:v>188.32530392797571</c:v>
                </c:pt>
                <c:pt idx="28">
                  <c:v>160.01626204640334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extLst>
                      <c:ext uri="{02D57815-91ED-43cb-92C2-25804820EDAC}">
                        <c15:formulaRef>
                          <c15:sqref>排出量比較シート!$BF$21:$BF$68</c15:sqref>
                        </c15:formulaRef>
                      </c:ext>
                    </c:extLst>
                    <c:numCache>
                      <c:formatCode>#,##0_);[Red]\(#,##0\)</c:formatCode>
                      <c:ptCount val="48"/>
                      <c:pt idx="0">
                        <c:v>75.462271392897136</c:v>
                      </c:pt>
                      <c:pt idx="1">
                        <c:v>24.9192115756242</c:v>
                      </c:pt>
                      <c:pt idx="2">
                        <c:v>2126.6436574821082</c:v>
                      </c:pt>
                      <c:pt idx="3">
                        <c:v>41.72676293231391</c:v>
                      </c:pt>
                      <c:pt idx="4">
                        <c:v>38.989208893699427</c:v>
                      </c:pt>
                      <c:pt idx="5">
                        <c:v>65.345008929847225</c:v>
                      </c:pt>
                      <c:pt idx="6">
                        <c:v>116.51228599535619</c:v>
                      </c:pt>
                      <c:pt idx="7">
                        <c:v>26.834198870582838</c:v>
                      </c:pt>
                      <c:pt idx="8">
                        <c:v>1344.0746270490081</c:v>
                      </c:pt>
                      <c:pt idx="9">
                        <c:v>494.89660944433871</c:v>
                      </c:pt>
                      <c:pt idx="10">
                        <c:v>1.530319062949737</c:v>
                      </c:pt>
                      <c:pt idx="11">
                        <c:v>42.653830247734497</c:v>
                      </c:pt>
                      <c:pt idx="12">
                        <c:v>641.71846870335082</c:v>
                      </c:pt>
                      <c:pt idx="13">
                        <c:v>199.6248031934816</c:v>
                      </c:pt>
                      <c:pt idx="14">
                        <c:v>46.156218317090001</c:v>
                      </c:pt>
                      <c:pt idx="15">
                        <c:v>22.317319340232501</c:v>
                      </c:pt>
                      <c:pt idx="16">
                        <c:v>166.02266722043339</c:v>
                      </c:pt>
                      <c:pt idx="17">
                        <c:v>45.68076551723285</c:v>
                      </c:pt>
                      <c:pt idx="18">
                        <c:v>158.72393970280461</c:v>
                      </c:pt>
                      <c:pt idx="19">
                        <c:v>28.275139824994341</c:v>
                      </c:pt>
                      <c:pt idx="20">
                        <c:v>67.930529910408865</c:v>
                      </c:pt>
                      <c:pt idx="21">
                        <c:v>137.11065289643301</c:v>
                      </c:pt>
                      <c:pt idx="22">
                        <c:v>48.4588260871163</c:v>
                      </c:pt>
                      <c:pt idx="23">
                        <c:v>104.3407098842242</c:v>
                      </c:pt>
                      <c:pt idx="24">
                        <c:v>78.648496452770772</c:v>
                      </c:pt>
                      <c:pt idx="25">
                        <c:v>25.908336832229981</c:v>
                      </c:pt>
                      <c:pt idx="26">
                        <c:v>90.928542750039</c:v>
                      </c:pt>
                      <c:pt idx="27">
                        <c:v>24.098342540386799</c:v>
                      </c:pt>
                      <c:pt idx="28">
                        <c:v>37.023775693642321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1.7844132766674174</c:v>
                      </c:pt>
                      <c:pt idx="1">
                        <c:v>1.948897518782061</c:v>
                      </c:pt>
                      <c:pt idx="2">
                        <c:v>1.3251179265633457</c:v>
                      </c:pt>
                      <c:pt idx="3">
                        <c:v>3.0601268510298123</c:v>
                      </c:pt>
                      <c:pt idx="4">
                        <c:v>1.9249682937316268</c:v>
                      </c:pt>
                      <c:pt idx="5">
                        <c:v>2.2015425746821293</c:v>
                      </c:pt>
                      <c:pt idx="6">
                        <c:v>1.5334088515607474</c:v>
                      </c:pt>
                      <c:pt idx="7">
                        <c:v>2.4233336314843954</c:v>
                      </c:pt>
                      <c:pt idx="8">
                        <c:v>2.0739837086893251</c:v>
                      </c:pt>
                      <c:pt idx="9">
                        <c:v>2.4839711274213023</c:v>
                      </c:pt>
                      <c:pt idx="10">
                        <c:v>1.1551263590863428</c:v>
                      </c:pt>
                      <c:pt idx="11">
                        <c:v>2.5828177049218382</c:v>
                      </c:pt>
                      <c:pt idx="12">
                        <c:v>1.2399228835341907</c:v>
                      </c:pt>
                      <c:pt idx="13">
                        <c:v>2.1351330810351707</c:v>
                      </c:pt>
                      <c:pt idx="14">
                        <c:v>2.3570257621942967</c:v>
                      </c:pt>
                      <c:pt idx="15">
                        <c:v>0.96764236819403993</c:v>
                      </c:pt>
                      <c:pt idx="16">
                        <c:v>0.89157327385750262</c:v>
                      </c:pt>
                      <c:pt idx="17">
                        <c:v>2.4937914545685334</c:v>
                      </c:pt>
                      <c:pt idx="18">
                        <c:v>1.1483971798866706</c:v>
                      </c:pt>
                      <c:pt idx="19">
                        <c:v>0.98435645127161997</c:v>
                      </c:pt>
                      <c:pt idx="20">
                        <c:v>1.7441783774034947</c:v>
                      </c:pt>
                      <c:pt idx="21">
                        <c:v>2.1871100927996521</c:v>
                      </c:pt>
                      <c:pt idx="22">
                        <c:v>1.9874986751628141</c:v>
                      </c:pt>
                      <c:pt idx="23">
                        <c:v>1.8257690739942705</c:v>
                      </c:pt>
                      <c:pt idx="24">
                        <c:v>3.1074907185574103</c:v>
                      </c:pt>
                      <c:pt idx="25">
                        <c:v>2.9952510708077811</c:v>
                      </c:pt>
                      <c:pt idx="26">
                        <c:v>1.1087762352716308</c:v>
                      </c:pt>
                      <c:pt idx="27">
                        <c:v>3.2461345615826054</c:v>
                      </c:pt>
                      <c:pt idx="28">
                        <c:v>1.4772921707472184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8.2133844221902628</c:v>
                      </c:pt>
                      <c:pt idx="1">
                        <c:v>1.0323179748282885</c:v>
                      </c:pt>
                      <c:pt idx="2">
                        <c:v>2.9768232447168499</c:v>
                      </c:pt>
                      <c:pt idx="3">
                        <c:v>8.9770889122695046</c:v>
                      </c:pt>
                      <c:pt idx="4">
                        <c:v>12.655024046139889</c:v>
                      </c:pt>
                      <c:pt idx="5">
                        <c:v>16.706245551416494</c:v>
                      </c:pt>
                      <c:pt idx="6">
                        <c:v>3.257376303691029</c:v>
                      </c:pt>
                      <c:pt idx="7">
                        <c:v>5.9951711110877839E-2</c:v>
                      </c:pt>
                      <c:pt idx="8">
                        <c:v>25.073477474501392</c:v>
                      </c:pt>
                      <c:pt idx="9">
                        <c:v>23.665141282530325</c:v>
                      </c:pt>
                      <c:pt idx="10">
                        <c:v>3.732420422922528</c:v>
                      </c:pt>
                      <c:pt idx="11">
                        <c:v>9.6967197826668166</c:v>
                      </c:pt>
                      <c:pt idx="12">
                        <c:v>1.4240188296451139</c:v>
                      </c:pt>
                      <c:pt idx="13">
                        <c:v>7.6319501630263415</c:v>
                      </c:pt>
                      <c:pt idx="14">
                        <c:v>10.349203812695761</c:v>
                      </c:pt>
                      <c:pt idx="15">
                        <c:v>8.1473452425324222</c:v>
                      </c:pt>
                      <c:pt idx="16">
                        <c:v>3.5421790126228823</c:v>
                      </c:pt>
                      <c:pt idx="17">
                        <c:v>31.630665174013799</c:v>
                      </c:pt>
                      <c:pt idx="18">
                        <c:v>1.2505424350758916</c:v>
                      </c:pt>
                      <c:pt idx="19">
                        <c:v>5.7478152050018574</c:v>
                      </c:pt>
                      <c:pt idx="20">
                        <c:v>33.348586473663964</c:v>
                      </c:pt>
                      <c:pt idx="21">
                        <c:v>16.294602489726344</c:v>
                      </c:pt>
                      <c:pt idx="22">
                        <c:v>3.9568129333179369</c:v>
                      </c:pt>
                      <c:pt idx="23">
                        <c:v>17.886898947276318</c:v>
                      </c:pt>
                      <c:pt idx="24">
                        <c:v>26.766540334324464</c:v>
                      </c:pt>
                      <c:pt idx="25">
                        <c:v>10.12371151848475</c:v>
                      </c:pt>
                      <c:pt idx="26">
                        <c:v>2.6598305292837003</c:v>
                      </c:pt>
                      <c:pt idx="27">
                        <c:v>21.247083801092014</c:v>
                      </c:pt>
                      <c:pt idx="28">
                        <c:v>6.5851100221763099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54.676315855086756</c:v>
                      </c:pt>
                      <c:pt idx="1">
                        <c:v>48.176199262888261</c:v>
                      </c:pt>
                      <c:pt idx="2">
                        <c:v>55.576938098714507</c:v>
                      </c:pt>
                      <c:pt idx="3">
                        <c:v>68.691117240445863</c:v>
                      </c:pt>
                      <c:pt idx="4">
                        <c:v>47.705522773854895</c:v>
                      </c:pt>
                      <c:pt idx="5">
                        <c:v>50.610514748461554</c:v>
                      </c:pt>
                      <c:pt idx="6">
                        <c:v>41.143065513434024</c:v>
                      </c:pt>
                      <c:pt idx="7">
                        <c:v>59.732865288167162</c:v>
                      </c:pt>
                      <c:pt idx="8">
                        <c:v>51.090917937126747</c:v>
                      </c:pt>
                      <c:pt idx="9">
                        <c:v>56.693238447590808</c:v>
                      </c:pt>
                      <c:pt idx="10">
                        <c:v>33.083774792384951</c:v>
                      </c:pt>
                      <c:pt idx="11">
                        <c:v>61.550296419716943</c:v>
                      </c:pt>
                      <c:pt idx="12">
                        <c:v>35.135913107480881</c:v>
                      </c:pt>
                      <c:pt idx="13">
                        <c:v>61.985986720953676</c:v>
                      </c:pt>
                      <c:pt idx="14">
                        <c:v>46.376830232776527</c:v>
                      </c:pt>
                      <c:pt idx="15">
                        <c:v>46.46031735638298</c:v>
                      </c:pt>
                      <c:pt idx="16">
                        <c:v>38.418796818438871</c:v>
                      </c:pt>
                      <c:pt idx="17">
                        <c:v>57.955556965657934</c:v>
                      </c:pt>
                      <c:pt idx="18">
                        <c:v>48.416345507535809</c:v>
                      </c:pt>
                      <c:pt idx="19">
                        <c:v>45.327430791192668</c:v>
                      </c:pt>
                      <c:pt idx="20">
                        <c:v>53.012336246398078</c:v>
                      </c:pt>
                      <c:pt idx="21">
                        <c:v>63.390110016520197</c:v>
                      </c:pt>
                      <c:pt idx="22">
                        <c:v>49.120229046542661</c:v>
                      </c:pt>
                      <c:pt idx="23">
                        <c:v>44.957505064727016</c:v>
                      </c:pt>
                      <c:pt idx="24">
                        <c:v>43.508815352070584</c:v>
                      </c:pt>
                      <c:pt idx="25">
                        <c:v>50.587584377226733</c:v>
                      </c:pt>
                      <c:pt idx="26">
                        <c:v>33.222508783146182</c:v>
                      </c:pt>
                      <c:pt idx="27">
                        <c:v>57.269277640559039</c:v>
                      </c:pt>
                      <c:pt idx="28">
                        <c:v>43.254233493978177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892808.13159083319</c:v>
                </c:pt>
                <c:pt idx="1">
                  <c:v>673664.84177135711</c:v>
                </c:pt>
                <c:pt idx="2">
                  <c:v>1178238.6357839718</c:v>
                </c:pt>
                <c:pt idx="3">
                  <c:v>1703113.2330617572</c:v>
                </c:pt>
                <c:pt idx="4">
                  <c:v>3249329.5492613558</c:v>
                </c:pt>
                <c:pt idx="5">
                  <c:v>2782314.8669821816</c:v>
                </c:pt>
                <c:pt idx="6">
                  <c:v>1186114.2756751578</c:v>
                </c:pt>
                <c:pt idx="7">
                  <c:v>484945.61869308841</c:v>
                </c:pt>
                <c:pt idx="8">
                  <c:v>1754633.2273289056</c:v>
                </c:pt>
                <c:pt idx="9">
                  <c:v>762790.08236044913</c:v>
                </c:pt>
                <c:pt idx="10">
                  <c:v>1905194.9483117515</c:v>
                </c:pt>
                <c:pt idx="11">
                  <c:v>308324.31870086025</c:v>
                </c:pt>
                <c:pt idx="12">
                  <c:v>5092117.3916878011</c:v>
                </c:pt>
                <c:pt idx="13">
                  <c:v>990584.33738859335</c:v>
                </c:pt>
                <c:pt idx="14">
                  <c:v>2394116.8027353589</c:v>
                </c:pt>
                <c:pt idx="15">
                  <c:v>6157995.2904197425</c:v>
                </c:pt>
                <c:pt idx="16">
                  <c:v>1363495.5630475543</c:v>
                </c:pt>
                <c:pt idx="17">
                  <c:v>2892443.0477988711</c:v>
                </c:pt>
                <c:pt idx="18">
                  <c:v>1520196.8225192975</c:v>
                </c:pt>
                <c:pt idx="19">
                  <c:v>3476330.6581001482</c:v>
                </c:pt>
                <c:pt idx="20">
                  <c:v>1285969.9734690075</c:v>
                </c:pt>
                <c:pt idx="21">
                  <c:v>4246213.5869447161</c:v>
                </c:pt>
                <c:pt idx="22">
                  <c:v>469647.85880809522</c:v>
                </c:pt>
                <c:pt idx="23">
                  <c:v>1146142.3274415138</c:v>
                </c:pt>
                <c:pt idx="24">
                  <c:v>1170707.0790435409</c:v>
                </c:pt>
                <c:pt idx="25">
                  <c:v>1314705.2860077098</c:v>
                </c:pt>
                <c:pt idx="26">
                  <c:v>1062178.006138165</c:v>
                </c:pt>
                <c:pt idx="27">
                  <c:v>635918.85497039312</c:v>
                </c:pt>
                <c:pt idx="28">
                  <c:v>1537880.7329401881</c:v>
                </c:pt>
                <c:pt idx="29">
                  <c:v>2104529.5937407054</c:v>
                </c:pt>
                <c:pt idx="30">
                  <c:v>1363894.0703888766</c:v>
                </c:pt>
                <c:pt idx="31">
                  <c:v>654903.93613063812</c:v>
                </c:pt>
                <c:pt idx="32">
                  <c:v>733545.12095388432</c:v>
                </c:pt>
                <c:pt idx="33">
                  <c:v>516257.89366899629</c:v>
                </c:pt>
                <c:pt idx="34">
                  <c:v>1422258.0976043686</c:v>
                </c:pt>
                <c:pt idx="35">
                  <c:v>4472791.2541493736</c:v>
                </c:pt>
                <c:pt idx="36">
                  <c:v>1920498.7364867881</c:v>
                </c:pt>
                <c:pt idx="37">
                  <c:v>1162280.6707886513</c:v>
                </c:pt>
                <c:pt idx="38">
                  <c:v>1871909.2274381651</c:v>
                </c:pt>
                <c:pt idx="39">
                  <c:v>971974.23474306625</c:v>
                </c:pt>
                <c:pt idx="40">
                  <c:v>1688510.8721794279</c:v>
                </c:pt>
                <c:pt idx="41">
                  <c:v>438304.88786892843</c:v>
                </c:pt>
                <c:pt idx="42">
                  <c:v>1033251.5027580891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892808.13159083319</c:v>
                </c:pt>
                <c:pt idx="1">
                  <c:v>673664.84177135711</c:v>
                </c:pt>
                <c:pt idx="2">
                  <c:v>1178238.6357839718</c:v>
                </c:pt>
                <c:pt idx="3">
                  <c:v>1703113.2330617572</c:v>
                </c:pt>
                <c:pt idx="4">
                  <c:v>3249329.5492613558</c:v>
                </c:pt>
                <c:pt idx="5">
                  <c:v>2782314.8669821816</c:v>
                </c:pt>
                <c:pt idx="6">
                  <c:v>1186114.2756751578</c:v>
                </c:pt>
                <c:pt idx="7">
                  <c:v>484945.61869308841</c:v>
                </c:pt>
                <c:pt idx="8">
                  <c:v>1754633.2273289056</c:v>
                </c:pt>
                <c:pt idx="9">
                  <c:v>762790.08236044913</c:v>
                </c:pt>
                <c:pt idx="10">
                  <c:v>1905194.9483117515</c:v>
                </c:pt>
                <c:pt idx="11">
                  <c:v>308324.31870086025</c:v>
                </c:pt>
                <c:pt idx="12">
                  <c:v>5092117.3916878011</c:v>
                </c:pt>
                <c:pt idx="13">
                  <c:v>990584.33738859335</c:v>
                </c:pt>
                <c:pt idx="14">
                  <c:v>2394116.8027353589</c:v>
                </c:pt>
                <c:pt idx="15">
                  <c:v>6157995.2904197425</c:v>
                </c:pt>
                <c:pt idx="16">
                  <c:v>1363495.5630475543</c:v>
                </c:pt>
                <c:pt idx="17">
                  <c:v>2892443.0477988711</c:v>
                </c:pt>
                <c:pt idx="18">
                  <c:v>1520196.8225192975</c:v>
                </c:pt>
                <c:pt idx="19">
                  <c:v>3476330.6581001482</c:v>
                </c:pt>
                <c:pt idx="20">
                  <c:v>1285969.9734690075</c:v>
                </c:pt>
                <c:pt idx="21">
                  <c:v>4246213.5869447161</c:v>
                </c:pt>
                <c:pt idx="22">
                  <c:v>469647.85880809522</c:v>
                </c:pt>
                <c:pt idx="23">
                  <c:v>1146142.3274415138</c:v>
                </c:pt>
                <c:pt idx="24">
                  <c:v>1170707.0790435409</c:v>
                </c:pt>
                <c:pt idx="25">
                  <c:v>1314705.2860077098</c:v>
                </c:pt>
                <c:pt idx="26">
                  <c:v>1062178.006138165</c:v>
                </c:pt>
                <c:pt idx="27">
                  <c:v>635918.85497039312</c:v>
                </c:pt>
                <c:pt idx="28">
                  <c:v>1537880.7329401881</c:v>
                </c:pt>
                <c:pt idx="29">
                  <c:v>2104529.5937407054</c:v>
                </c:pt>
                <c:pt idx="30">
                  <c:v>1363894.0703888766</c:v>
                </c:pt>
                <c:pt idx="31">
                  <c:v>654903.93613063812</c:v>
                </c:pt>
                <c:pt idx="32">
                  <c:v>733545.12095388432</c:v>
                </c:pt>
                <c:pt idx="33">
                  <c:v>516257.89366899629</c:v>
                </c:pt>
                <c:pt idx="34">
                  <c:v>1422258.0976043686</c:v>
                </c:pt>
                <c:pt idx="35">
                  <c:v>4472791.2541493736</c:v>
                </c:pt>
                <c:pt idx="36">
                  <c:v>1920498.7364867881</c:v>
                </c:pt>
                <c:pt idx="37">
                  <c:v>1162280.6707886513</c:v>
                </c:pt>
                <c:pt idx="38">
                  <c:v>1871909.2274381651</c:v>
                </c:pt>
                <c:pt idx="39">
                  <c:v>971974.23474306625</c:v>
                </c:pt>
                <c:pt idx="40">
                  <c:v>1688510.8721794279</c:v>
                </c:pt>
                <c:pt idx="41">
                  <c:v>438304.88786892843</c:v>
                </c:pt>
                <c:pt idx="42">
                  <c:v>1033251.5027580891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352469.26340916666</c:v>
                </c:pt>
                <c:pt idx="1">
                  <c:v>128432.8492286429</c:v>
                </c:pt>
                <c:pt idx="2">
                  <c:v>24550.124216028147</c:v>
                </c:pt>
                <c:pt idx="3">
                  <c:v>215762.77993824283</c:v>
                </c:pt>
                <c:pt idx="4">
                  <c:v>164481.39904131414</c:v>
                </c:pt>
                <c:pt idx="5">
                  <c:v>295882.94101781858</c:v>
                </c:pt>
                <c:pt idx="6">
                  <c:v>27129.629324842033</c:v>
                </c:pt>
                <c:pt idx="7">
                  <c:v>171874.43330691161</c:v>
                </c:pt>
                <c:pt idx="8">
                  <c:v>202171.68467109441</c:v>
                </c:pt>
                <c:pt idx="9">
                  <c:v>9975.9096395508932</c:v>
                </c:pt>
                <c:pt idx="10">
                  <c:v>79944.915688248206</c:v>
                </c:pt>
                <c:pt idx="11">
                  <c:v>3240261.8832991398</c:v>
                </c:pt>
                <c:pt idx="12">
                  <c:v>523804.0781914884</c:v>
                </c:pt>
                <c:pt idx="13">
                  <c:v>31914.678611406682</c:v>
                </c:pt>
                <c:pt idx="14">
                  <c:v>78154.002264640745</c:v>
                </c:pt>
                <c:pt idx="15">
                  <c:v>815841.1875802573</c:v>
                </c:pt>
                <c:pt idx="16">
                  <c:v>33316.603952445847</c:v>
                </c:pt>
                <c:pt idx="17">
                  <c:v>615319.69820112921</c:v>
                </c:pt>
                <c:pt idx="18">
                  <c:v>111261.33148070263</c:v>
                </c:pt>
                <c:pt idx="19">
                  <c:v>322755.73789985216</c:v>
                </c:pt>
                <c:pt idx="20">
                  <c:v>45416.329530992232</c:v>
                </c:pt>
                <c:pt idx="21">
                  <c:v>215074.68505528357</c:v>
                </c:pt>
                <c:pt idx="22">
                  <c:v>31104.005191904744</c:v>
                </c:pt>
                <c:pt idx="23">
                  <c:v>93738.950558486336</c:v>
                </c:pt>
                <c:pt idx="24">
                  <c:v>27257.916956459274</c:v>
                </c:pt>
                <c:pt idx="25">
                  <c:v>57256.577992290171</c:v>
                </c:pt>
                <c:pt idx="26">
                  <c:v>3022.7528618348688</c:v>
                </c:pt>
                <c:pt idx="27">
                  <c:v>50766.491029606776</c:v>
                </c:pt>
                <c:pt idx="28">
                  <c:v>39251.942059811583</c:v>
                </c:pt>
                <c:pt idx="29">
                  <c:v>71141.531259294396</c:v>
                </c:pt>
                <c:pt idx="30">
                  <c:v>232566.18061112359</c:v>
                </c:pt>
                <c:pt idx="31">
                  <c:v>34998.171869361839</c:v>
                </c:pt>
                <c:pt idx="32">
                  <c:v>123930.88704611571</c:v>
                </c:pt>
                <c:pt idx="33">
                  <c:v>1636.0773310037398</c:v>
                </c:pt>
                <c:pt idx="34">
                  <c:v>29733.3673956315</c:v>
                </c:pt>
                <c:pt idx="35">
                  <c:v>180476.71585062603</c:v>
                </c:pt>
                <c:pt idx="36">
                  <c:v>180278.56651321164</c:v>
                </c:pt>
                <c:pt idx="37">
                  <c:v>28084.075211348805</c:v>
                </c:pt>
                <c:pt idx="38">
                  <c:v>68338.601561834803</c:v>
                </c:pt>
                <c:pt idx="39">
                  <c:v>6287.3122569337611</c:v>
                </c:pt>
                <c:pt idx="40">
                  <c:v>45724.693820572276</c:v>
                </c:pt>
                <c:pt idx="41">
                  <c:v>23996.257131071608</c:v>
                </c:pt>
                <c:pt idx="42">
                  <c:v>31789.155241911234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352469.26340916666</c:v>
                </c:pt>
                <c:pt idx="1">
                  <c:v>128432.8492286429</c:v>
                </c:pt>
                <c:pt idx="2">
                  <c:v>24550.124216028147</c:v>
                </c:pt>
                <c:pt idx="3">
                  <c:v>215762.77993824283</c:v>
                </c:pt>
                <c:pt idx="4">
                  <c:v>164481.39904131414</c:v>
                </c:pt>
                <c:pt idx="5">
                  <c:v>295882.94101781858</c:v>
                </c:pt>
                <c:pt idx="6">
                  <c:v>27129.629324842033</c:v>
                </c:pt>
                <c:pt idx="7">
                  <c:v>171874.43330691161</c:v>
                </c:pt>
                <c:pt idx="8">
                  <c:v>202171.68467109441</c:v>
                </c:pt>
                <c:pt idx="9">
                  <c:v>9975.9096395508932</c:v>
                </c:pt>
                <c:pt idx="10">
                  <c:v>79944.915688248206</c:v>
                </c:pt>
                <c:pt idx="11">
                  <c:v>3240261.8832991398</c:v>
                </c:pt>
                <c:pt idx="12">
                  <c:v>523804.0781914884</c:v>
                </c:pt>
                <c:pt idx="13">
                  <c:v>31914.678611406682</c:v>
                </c:pt>
                <c:pt idx="14">
                  <c:v>78154.002264640745</c:v>
                </c:pt>
                <c:pt idx="15">
                  <c:v>815841.1875802573</c:v>
                </c:pt>
                <c:pt idx="16">
                  <c:v>33316.603952445847</c:v>
                </c:pt>
                <c:pt idx="17">
                  <c:v>615319.69820112921</c:v>
                </c:pt>
                <c:pt idx="18">
                  <c:v>111261.33148070263</c:v>
                </c:pt>
                <c:pt idx="19">
                  <c:v>322755.73789985216</c:v>
                </c:pt>
                <c:pt idx="20">
                  <c:v>45416.329530992232</c:v>
                </c:pt>
                <c:pt idx="21">
                  <c:v>215074.68505528357</c:v>
                </c:pt>
                <c:pt idx="22">
                  <c:v>31104.005191904744</c:v>
                </c:pt>
                <c:pt idx="23">
                  <c:v>93738.950558486336</c:v>
                </c:pt>
                <c:pt idx="24">
                  <c:v>27257.916956459274</c:v>
                </c:pt>
                <c:pt idx="25">
                  <c:v>57256.577992290171</c:v>
                </c:pt>
                <c:pt idx="26">
                  <c:v>3022.7528618348688</c:v>
                </c:pt>
                <c:pt idx="27">
                  <c:v>50766.491029606776</c:v>
                </c:pt>
                <c:pt idx="28">
                  <c:v>39251.942059811583</c:v>
                </c:pt>
                <c:pt idx="29">
                  <c:v>71141.531259294396</c:v>
                </c:pt>
                <c:pt idx="30">
                  <c:v>232566.18061112359</c:v>
                </c:pt>
                <c:pt idx="31">
                  <c:v>34998.171869361839</c:v>
                </c:pt>
                <c:pt idx="32">
                  <c:v>123930.88704611571</c:v>
                </c:pt>
                <c:pt idx="33">
                  <c:v>1636.0773310037398</c:v>
                </c:pt>
                <c:pt idx="34">
                  <c:v>29733.3673956315</c:v>
                </c:pt>
                <c:pt idx="35">
                  <c:v>180476.71585062603</c:v>
                </c:pt>
                <c:pt idx="36">
                  <c:v>180278.56651321164</c:v>
                </c:pt>
                <c:pt idx="37">
                  <c:v>28084.075211348805</c:v>
                </c:pt>
                <c:pt idx="38">
                  <c:v>68338.601561834803</c:v>
                </c:pt>
                <c:pt idx="39">
                  <c:v>6287.3122569337611</c:v>
                </c:pt>
                <c:pt idx="40">
                  <c:v>45724.693820572276</c:v>
                </c:pt>
                <c:pt idx="41">
                  <c:v>23996.257131071608</c:v>
                </c:pt>
                <c:pt idx="42">
                  <c:v>31789.155241911234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94684.135302670024</c:v>
                </c:pt>
                <c:pt idx="5">
                  <c:v>46709.531999999992</c:v>
                </c:pt>
                <c:pt idx="6">
                  <c:v>0</c:v>
                </c:pt>
                <c:pt idx="7">
                  <c:v>13610.246999999999</c:v>
                </c:pt>
                <c:pt idx="8">
                  <c:v>6943.648000000001</c:v>
                </c:pt>
                <c:pt idx="9">
                  <c:v>0</c:v>
                </c:pt>
                <c:pt idx="10">
                  <c:v>1092.258</c:v>
                </c:pt>
                <c:pt idx="11">
                  <c:v>44329.99500000001</c:v>
                </c:pt>
                <c:pt idx="12">
                  <c:v>17284.083879290003</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3413810.9483026699</c:v>
                </c:pt>
                <c:pt idx="5">
                  <c:v>3078197.8080000002</c:v>
                </c:pt>
                <c:pt idx="6">
                  <c:v>1213243.9049999998</c:v>
                </c:pt>
                <c:pt idx="7">
                  <c:v>656820.05200000003</c:v>
                </c:pt>
                <c:pt idx="8">
                  <c:v>1956804.912</c:v>
                </c:pt>
                <c:pt idx="9">
                  <c:v>772765.99199999997</c:v>
                </c:pt>
                <c:pt idx="10">
                  <c:v>1985139.8639999996</c:v>
                </c:pt>
                <c:pt idx="11">
                  <c:v>3548586.202</c:v>
                </c:pt>
                <c:pt idx="12">
                  <c:v>5615921.4698792892</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再エネ比較シート!$CO$13:$CO$42</c:f>
              <c:numCache>
                <c:formatCode>0.0%</c:formatCode>
                <c:ptCount val="30"/>
                <c:pt idx="0">
                  <c:v>9.7721764420746482E-2</c:v>
                </c:pt>
                <c:pt idx="1">
                  <c:v>0.10780435173529941</c:v>
                </c:pt>
                <c:pt idx="2">
                  <c:v>8.169440242057488E-2</c:v>
                </c:pt>
                <c:pt idx="3">
                  <c:v>8.7400055141990632E-2</c:v>
                </c:pt>
                <c:pt idx="4">
                  <c:v>9.1284088304942321E-2</c:v>
                </c:pt>
                <c:pt idx="5">
                  <c:v>8.759240123996502E-2</c:v>
                </c:pt>
                <c:pt idx="6">
                  <c:v>0.10922537214373755</c:v>
                </c:pt>
                <c:pt idx="7">
                  <c:v>7.0947741364038974E-2</c:v>
                </c:pt>
                <c:pt idx="8">
                  <c:v>6.7155275268450651E-2</c:v>
                </c:pt>
                <c:pt idx="9">
                  <c:v>9.1540063237448913E-2</c:v>
                </c:pt>
                <c:pt idx="10">
                  <c:v>3.1874662344678555E-2</c:v>
                </c:pt>
                <c:pt idx="11">
                  <c:v>6.0634093011521319E-2</c:v>
                </c:pt>
                <c:pt idx="12">
                  <c:v>7.8554778554778548E-2</c:v>
                </c:pt>
                <c:pt idx="13">
                  <c:v>6.5763866363931237E-2</c:v>
                </c:pt>
                <c:pt idx="14">
                  <c:v>1.1229685429308781E-2</c:v>
                </c:pt>
                <c:pt idx="15">
                  <c:v>0.15823335072161362</c:v>
                </c:pt>
                <c:pt idx="16">
                  <c:v>0.13175978488198387</c:v>
                </c:pt>
                <c:pt idx="17">
                  <c:v>5.1108814879580321E-2</c:v>
                </c:pt>
                <c:pt idx="18">
                  <c:v>8.2514547362396259E-2</c:v>
                </c:pt>
                <c:pt idx="19">
                  <c:v>0.14303785151308748</c:v>
                </c:pt>
                <c:pt idx="20">
                  <c:v>8.191153877253983E-2</c:v>
                </c:pt>
                <c:pt idx="21">
                  <c:v>9.3158388003748829E-2</c:v>
                </c:pt>
                <c:pt idx="22">
                  <c:v>7.1454846422659549E-2</c:v>
                </c:pt>
                <c:pt idx="23">
                  <c:v>6.6159116863342221E-2</c:v>
                </c:pt>
                <c:pt idx="24">
                  <c:v>7.4845244794597643E-2</c:v>
                </c:pt>
                <c:pt idx="25">
                  <c:v>3.487907255646612E-2</c:v>
                </c:pt>
                <c:pt idx="26">
                  <c:v>7.2239136451702185E-2</c:v>
                </c:pt>
                <c:pt idx="27">
                  <c:v>4.3000681198910082E-2</c:v>
                </c:pt>
                <c:pt idx="28">
                  <c:v>8.3325583558076816E-2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再エネ比較シート!$CC$13:$CC$42</c:f>
              <c:numCache>
                <c:formatCode>0.0%</c:formatCode>
                <c:ptCount val="30"/>
                <c:pt idx="0">
                  <c:v>2.9961970890127445E-2</c:v>
                </c:pt>
                <c:pt idx="1">
                  <c:v>4.1081563506035999E-2</c:v>
                </c:pt>
                <c:pt idx="2">
                  <c:v>5.1121840811172862E-3</c:v>
                </c:pt>
                <c:pt idx="3">
                  <c:v>2.724104692183358E-2</c:v>
                </c:pt>
                <c:pt idx="4">
                  <c:v>3.9828795679553358E-2</c:v>
                </c:pt>
                <c:pt idx="5">
                  <c:v>5.2576862116044509E-2</c:v>
                </c:pt>
                <c:pt idx="6">
                  <c:v>2.9775350520741428E-2</c:v>
                </c:pt>
                <c:pt idx="7">
                  <c:v>2.8766138815117925E-2</c:v>
                </c:pt>
                <c:pt idx="8">
                  <c:v>1.1243380374684864E-2</c:v>
                </c:pt>
                <c:pt idx="9">
                  <c:v>2.6369389825232535E-2</c:v>
                </c:pt>
                <c:pt idx="10">
                  <c:v>1.7610495182917518E-2</c:v>
                </c:pt>
                <c:pt idx="11">
                  <c:v>2.3314043143487E-2</c:v>
                </c:pt>
                <c:pt idx="12">
                  <c:v>1.4789366390109467E-2</c:v>
                </c:pt>
                <c:pt idx="13">
                  <c:v>2.7933280499886696E-2</c:v>
                </c:pt>
                <c:pt idx="14">
                  <c:v>7.0203896561503868E-3</c:v>
                </c:pt>
                <c:pt idx="15">
                  <c:v>0.10660264700023553</c:v>
                </c:pt>
                <c:pt idx="16">
                  <c:v>3.0622819218594815E-2</c:v>
                </c:pt>
                <c:pt idx="17">
                  <c:v>3.474741458793737E-2</c:v>
                </c:pt>
                <c:pt idx="18">
                  <c:v>2.0088870379785653E-2</c:v>
                </c:pt>
                <c:pt idx="19">
                  <c:v>6.7074971702693026E-2</c:v>
                </c:pt>
                <c:pt idx="20">
                  <c:v>2.1347064209433945E-2</c:v>
                </c:pt>
                <c:pt idx="21">
                  <c:v>4.5725033080723315E-2</c:v>
                </c:pt>
                <c:pt idx="22">
                  <c:v>2.8043936880911832E-2</c:v>
                </c:pt>
                <c:pt idx="23">
                  <c:v>3.718157667425994E-2</c:v>
                </c:pt>
                <c:pt idx="24">
                  <c:v>3.2969339057010348E-2</c:v>
                </c:pt>
                <c:pt idx="25">
                  <c:v>1.4218660108375573E-2</c:v>
                </c:pt>
                <c:pt idx="26">
                  <c:v>2.1640601827173464E-2</c:v>
                </c:pt>
                <c:pt idx="27">
                  <c:v>2.3351191127400469E-2</c:v>
                </c:pt>
                <c:pt idx="28">
                  <c:v>3.8581540063945846E-2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再エネ比較シート!$CD$13:$CD$42</c:f>
              <c:numCache>
                <c:formatCode>0.0%</c:formatCode>
                <c:ptCount val="30"/>
                <c:pt idx="0">
                  <c:v>0.25541552835233033</c:v>
                </c:pt>
                <c:pt idx="1">
                  <c:v>9.030441666886091E-2</c:v>
                </c:pt>
                <c:pt idx="2">
                  <c:v>7.4221135206058192E-2</c:v>
                </c:pt>
                <c:pt idx="3">
                  <c:v>6.6618594132567543E-2</c:v>
                </c:pt>
                <c:pt idx="4">
                  <c:v>0.15084231418238198</c:v>
                </c:pt>
                <c:pt idx="5">
                  <c:v>0.27435211832081186</c:v>
                </c:pt>
                <c:pt idx="6">
                  <c:v>6.4620364859244453E-2</c:v>
                </c:pt>
                <c:pt idx="7">
                  <c:v>4.9872340755155863E-2</c:v>
                </c:pt>
                <c:pt idx="8">
                  <c:v>0.12457820569691164</c:v>
                </c:pt>
                <c:pt idx="9">
                  <c:v>0.31653609318431392</c:v>
                </c:pt>
                <c:pt idx="10">
                  <c:v>6.3031986639391024E-2</c:v>
                </c:pt>
                <c:pt idx="11">
                  <c:v>0.34212246127222656</c:v>
                </c:pt>
                <c:pt idx="12">
                  <c:v>3.1580846915015962E-2</c:v>
                </c:pt>
                <c:pt idx="13">
                  <c:v>2.0459104023973516</c:v>
                </c:pt>
                <c:pt idx="14">
                  <c:v>2.2276724182171706E-2</c:v>
                </c:pt>
                <c:pt idx="15">
                  <c:v>0.27609730910124802</c:v>
                </c:pt>
                <c:pt idx="16">
                  <c:v>0.13353568525382506</c:v>
                </c:pt>
                <c:pt idx="17">
                  <c:v>0.43453768553265276</c:v>
                </c:pt>
                <c:pt idx="18">
                  <c:v>0.1784042767678222</c:v>
                </c:pt>
                <c:pt idx="19">
                  <c:v>0.16701566152496555</c:v>
                </c:pt>
                <c:pt idx="20">
                  <c:v>0.15917786844671505</c:v>
                </c:pt>
                <c:pt idx="21">
                  <c:v>0.36209388396664238</c:v>
                </c:pt>
                <c:pt idx="22">
                  <c:v>0.22644809198329277</c:v>
                </c:pt>
                <c:pt idx="23">
                  <c:v>0.44177515745399898</c:v>
                </c:pt>
                <c:pt idx="24">
                  <c:v>9.3425531032920978E-2</c:v>
                </c:pt>
                <c:pt idx="25">
                  <c:v>5.7109753889957579E-2</c:v>
                </c:pt>
                <c:pt idx="26">
                  <c:v>0.12317700592479773</c:v>
                </c:pt>
                <c:pt idx="27">
                  <c:v>3.9258297541359642E-2</c:v>
                </c:pt>
                <c:pt idx="28">
                  <c:v>0.17000672466120623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再エネ比較シート!$CE$13:$CE$42</c:f>
              <c:numCache>
                <c:formatCode>0.0%</c:formatCode>
                <c:ptCount val="30"/>
                <c:pt idx="0">
                  <c:v>3.39438386556997E-5</c:v>
                </c:pt>
                <c:pt idx="1">
                  <c:v>0</c:v>
                </c:pt>
                <c:pt idx="2">
                  <c:v>0</c:v>
                </c:pt>
                <c:pt idx="3">
                  <c:v>0</c:v>
                </c:pt>
                <c:pt idx="4">
                  <c:v>0.27274430837710228</c:v>
                </c:pt>
                <c:pt idx="5">
                  <c:v>0</c:v>
                </c:pt>
                <c:pt idx="6">
                  <c:v>0</c:v>
                </c:pt>
                <c:pt idx="7">
                  <c:v>0</c:v>
                </c:pt>
                <c:pt idx="8">
                  <c:v>1.0642291045044334E-2</c:v>
                </c:pt>
                <c:pt idx="9">
                  <c:v>3.8824389535062722E-4</c:v>
                </c:pt>
                <c:pt idx="10">
                  <c:v>2.8950929309143569E-2</c:v>
                </c:pt>
                <c:pt idx="11">
                  <c:v>0</c:v>
                </c:pt>
                <c:pt idx="12">
                  <c:v>0</c:v>
                </c:pt>
                <c:pt idx="13">
                  <c:v>0</c:v>
                </c:pt>
                <c:pt idx="14">
                  <c:v>0</c:v>
                </c:pt>
                <c:pt idx="15">
                  <c:v>0</c:v>
                </c:pt>
                <c:pt idx="16">
                  <c:v>0</c:v>
                </c:pt>
                <c:pt idx="17">
                  <c:v>0</c:v>
                </c:pt>
                <c:pt idx="18">
                  <c:v>0</c:v>
                </c:pt>
                <c:pt idx="19">
                  <c:v>0</c:v>
                </c:pt>
                <c:pt idx="20">
                  <c:v>6.5950174175275419E-2</c:v>
                </c:pt>
                <c:pt idx="21">
                  <c:v>0.21831665585956231</c:v>
                </c:pt>
                <c:pt idx="22">
                  <c:v>0</c:v>
                </c:pt>
                <c:pt idx="23">
                  <c:v>2.4058688598395932E-2</c:v>
                </c:pt>
                <c:pt idx="24">
                  <c:v>1.4043780398522929E-3</c:v>
                </c:pt>
                <c:pt idx="25">
                  <c:v>0</c:v>
                </c:pt>
                <c:pt idx="26">
                  <c:v>0</c:v>
                </c:pt>
                <c:pt idx="27">
                  <c:v>0.76749277044247377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再エネ比較シート!$CF$13:$CF$42</c:f>
              <c:numCache>
                <c:formatCode>0.0%</c:formatCode>
                <c:ptCount val="30"/>
                <c:pt idx="0">
                  <c:v>0</c:v>
                </c:pt>
                <c:pt idx="1">
                  <c:v>2.355850614345247E-3</c:v>
                </c:pt>
                <c:pt idx="2">
                  <c:v>0</c:v>
                </c:pt>
                <c:pt idx="3">
                  <c:v>0</c:v>
                </c:pt>
                <c:pt idx="4">
                  <c:v>0</c:v>
                </c:pt>
                <c:pt idx="5">
                  <c:v>0</c:v>
                </c:pt>
                <c:pt idx="6">
                  <c:v>0</c:v>
                </c:pt>
                <c:pt idx="7">
                  <c:v>0</c:v>
                </c:pt>
                <c:pt idx="8">
                  <c:v>0</c:v>
                </c:pt>
                <c:pt idx="9">
                  <c:v>0</c:v>
                </c:pt>
                <c:pt idx="10">
                  <c:v>0</c:v>
                </c:pt>
                <c:pt idx="11">
                  <c:v>0.6574973488149346</c:v>
                </c:pt>
                <c:pt idx="12">
                  <c:v>2.9848259623659799E-3</c:v>
                </c:pt>
                <c:pt idx="13">
                  <c:v>1.1388264209512788E-2</c:v>
                </c:pt>
                <c:pt idx="14">
                  <c:v>0</c:v>
                </c:pt>
                <c:pt idx="15">
                  <c:v>0</c:v>
                </c:pt>
                <c:pt idx="16">
                  <c:v>0</c:v>
                </c:pt>
                <c:pt idx="17">
                  <c:v>0</c:v>
                </c:pt>
                <c:pt idx="18">
                  <c:v>0</c:v>
                </c:pt>
                <c:pt idx="19">
                  <c:v>0</c:v>
                </c:pt>
                <c:pt idx="20">
                  <c:v>0</c:v>
                </c:pt>
                <c:pt idx="21">
                  <c:v>7.7217648334868176E-3</c:v>
                </c:pt>
                <c:pt idx="22">
                  <c:v>0</c:v>
                </c:pt>
                <c:pt idx="23">
                  <c:v>3.4923902804123133E-3</c:v>
                </c:pt>
                <c:pt idx="24">
                  <c:v>0</c:v>
                </c:pt>
                <c:pt idx="25">
                  <c:v>0.71380337018738416</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8.1608738128861932E-3</c:v>
                </c:pt>
                <c:pt idx="15">
                  <c:v>0</c:v>
                </c:pt>
                <c:pt idx="16">
                  <c:v>4.9325586208354019E-2</c:v>
                </c:pt>
                <c:pt idx="17">
                  <c:v>0</c:v>
                </c:pt>
                <c:pt idx="18">
                  <c:v>0</c:v>
                </c:pt>
                <c:pt idx="19">
                  <c:v>0</c:v>
                </c:pt>
                <c:pt idx="20">
                  <c:v>0</c:v>
                </c:pt>
                <c:pt idx="21">
                  <c:v>4.7837469283346312E-2</c:v>
                </c:pt>
                <c:pt idx="22">
                  <c:v>0</c:v>
                </c:pt>
                <c:pt idx="23">
                  <c:v>0</c:v>
                </c:pt>
                <c:pt idx="24">
                  <c:v>0</c:v>
                </c:pt>
                <c:pt idx="25">
                  <c:v>9.5839360562492246E-2</c:v>
                </c:pt>
                <c:pt idx="26">
                  <c:v>1.6867949040623893E-3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再エネ比較シート!$CI$13:$CI$42</c:f>
              <c:numCache>
                <c:formatCode>0.0%</c:formatCode>
                <c:ptCount val="30"/>
                <c:pt idx="0">
                  <c:v>0.28541144308111349</c:v>
                </c:pt>
                <c:pt idx="1">
                  <c:v>0.13374183078924215</c:v>
                </c:pt>
                <c:pt idx="2">
                  <c:v>7.9333319287175477E-2</c:v>
                </c:pt>
                <c:pt idx="3">
                  <c:v>9.3859641054401116E-2</c:v>
                </c:pt>
                <c:pt idx="4">
                  <c:v>0.46341541823903765</c:v>
                </c:pt>
                <c:pt idx="5">
                  <c:v>0.32692898043685636</c:v>
                </c:pt>
                <c:pt idx="6">
                  <c:v>9.4395715379985881E-2</c:v>
                </c:pt>
                <c:pt idx="7">
                  <c:v>7.8638479570273784E-2</c:v>
                </c:pt>
                <c:pt idx="8">
                  <c:v>0.14646387711664086</c:v>
                </c:pt>
                <c:pt idx="9">
                  <c:v>0.34329372690489712</c:v>
                </c:pt>
                <c:pt idx="10">
                  <c:v>0.1095934111314521</c:v>
                </c:pt>
                <c:pt idx="11">
                  <c:v>1.0229338532306482</c:v>
                </c:pt>
                <c:pt idx="12">
                  <c:v>4.9355039267491414E-2</c:v>
                </c:pt>
                <c:pt idx="13">
                  <c:v>2.0852319471067511</c:v>
                </c:pt>
                <c:pt idx="14">
                  <c:v>3.7457987651208287E-2</c:v>
                </c:pt>
                <c:pt idx="15">
                  <c:v>0.38269995610148355</c:v>
                </c:pt>
                <c:pt idx="16">
                  <c:v>0.21348409068077387</c:v>
                </c:pt>
                <c:pt idx="17">
                  <c:v>0.46928510012059016</c:v>
                </c:pt>
                <c:pt idx="18">
                  <c:v>0.19849314714760785</c:v>
                </c:pt>
                <c:pt idx="19">
                  <c:v>0.23409063322765858</c:v>
                </c:pt>
                <c:pt idx="20">
                  <c:v>0.2464751068314244</c:v>
                </c:pt>
                <c:pt idx="21">
                  <c:v>0.68169480702376106</c:v>
                </c:pt>
                <c:pt idx="22">
                  <c:v>0.25449202886420463</c:v>
                </c:pt>
                <c:pt idx="23">
                  <c:v>0.50650781300706715</c:v>
                </c:pt>
                <c:pt idx="24">
                  <c:v>0.1277992481297836</c:v>
                </c:pt>
                <c:pt idx="25">
                  <c:v>0.88097114474820948</c:v>
                </c:pt>
                <c:pt idx="26">
                  <c:v>0.14650440265603359</c:v>
                </c:pt>
                <c:pt idx="27">
                  <c:v>0.83010225911123392</c:v>
                </c:pt>
                <c:pt idx="28">
                  <c:v>0.20858826472515204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再エネ比較シート!$BE$13:$BE$42</c:f>
              <c:numCache>
                <c:formatCode>#,##0_);[Red]\(#,##0\)</c:formatCode>
                <c:ptCount val="30"/>
                <c:pt idx="0">
                  <c:v>4793.600000000004</c:v>
                </c:pt>
                <c:pt idx="1">
                  <c:v>6109.7000000000062</c:v>
                </c:pt>
                <c:pt idx="2">
                  <c:v>5353.6280000000015</c:v>
                </c:pt>
                <c:pt idx="3">
                  <c:v>4332.0999999999985</c:v>
                </c:pt>
                <c:pt idx="4">
                  <c:v>5704.0560000000023</c:v>
                </c:pt>
                <c:pt idx="5">
                  <c:v>5412.1020000000035</c:v>
                </c:pt>
                <c:pt idx="6">
                  <c:v>5508.4000000000051</c:v>
                </c:pt>
                <c:pt idx="7">
                  <c:v>4148.0000000000036</c:v>
                </c:pt>
                <c:pt idx="8">
                  <c:v>3805.8000000000015</c:v>
                </c:pt>
                <c:pt idx="9">
                  <c:v>5938.458000000006</c:v>
                </c:pt>
                <c:pt idx="10">
                  <c:v>1651.7009999999996</c:v>
                </c:pt>
                <c:pt idx="11">
                  <c:v>3487.9000000000019</c:v>
                </c:pt>
                <c:pt idx="12">
                  <c:v>4331.335</c:v>
                </c:pt>
                <c:pt idx="13">
                  <c:v>3974.631000000003</c:v>
                </c:pt>
                <c:pt idx="14">
                  <c:v>878.58499999999981</c:v>
                </c:pt>
                <c:pt idx="15">
                  <c:v>9325.1559999999808</c:v>
                </c:pt>
                <c:pt idx="16">
                  <c:v>6285.5000000000091</c:v>
                </c:pt>
                <c:pt idx="17">
                  <c:v>3326.9960000000015</c:v>
                </c:pt>
                <c:pt idx="18">
                  <c:v>4382.0000000000055</c:v>
                </c:pt>
                <c:pt idx="19">
                  <c:v>7448.5200000000023</c:v>
                </c:pt>
                <c:pt idx="20">
                  <c:v>4921.8980000000047</c:v>
                </c:pt>
                <c:pt idx="21">
                  <c:v>5023.4000000000015</c:v>
                </c:pt>
                <c:pt idx="22">
                  <c:v>3755.2000000000025</c:v>
                </c:pt>
                <c:pt idx="23">
                  <c:v>4196.4130000000041</c:v>
                </c:pt>
                <c:pt idx="24">
                  <c:v>4122.2000000000062</c:v>
                </c:pt>
                <c:pt idx="25">
                  <c:v>1723.9999999999995</c:v>
                </c:pt>
                <c:pt idx="26">
                  <c:v>3670.9</c:v>
                </c:pt>
                <c:pt idx="27">
                  <c:v>2545.6000000000022</c:v>
                </c:pt>
                <c:pt idx="28">
                  <c:v>4524.9690000000037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再エネ比較シート!$BF$13:$BF$42</c:f>
              <c:numCache>
                <c:formatCode>#,##0_);[Red]\(#,##0\)</c:formatCode>
                <c:ptCount val="30"/>
                <c:pt idx="0">
                  <c:v>37075.10000000002</c:v>
                </c:pt>
                <c:pt idx="1">
                  <c:v>12185.000000000005</c:v>
                </c:pt>
                <c:pt idx="2">
                  <c:v>70520.099999999962</c:v>
                </c:pt>
                <c:pt idx="3">
                  <c:v>9612</c:v>
                </c:pt>
                <c:pt idx="4">
                  <c:v>19599.880000000016</c:v>
                </c:pt>
                <c:pt idx="5">
                  <c:v>25622.603000000017</c:v>
                </c:pt>
                <c:pt idx="6">
                  <c:v>10846.299999999994</c:v>
                </c:pt>
                <c:pt idx="7">
                  <c:v>6524.6999999999962</c:v>
                </c:pt>
                <c:pt idx="8">
                  <c:v>38259.100000000013</c:v>
                </c:pt>
                <c:pt idx="9">
                  <c:v>64675.599999999875</c:v>
                </c:pt>
                <c:pt idx="10">
                  <c:v>5363.7000000000007</c:v>
                </c:pt>
                <c:pt idx="11">
                  <c:v>46437.80000000001</c:v>
                </c:pt>
                <c:pt idx="12">
                  <c:v>8391.5</c:v>
                </c:pt>
                <c:pt idx="13">
                  <c:v>264122.32000000007</c:v>
                </c:pt>
                <c:pt idx="14">
                  <c:v>2529.4</c:v>
                </c:pt>
                <c:pt idx="15">
                  <c:v>21912.599999999984</c:v>
                </c:pt>
                <c:pt idx="16">
                  <c:v>24867.700000000008</c:v>
                </c:pt>
                <c:pt idx="17">
                  <c:v>37748.599999999984</c:v>
                </c:pt>
                <c:pt idx="18">
                  <c:v>35307.400000000023</c:v>
                </c:pt>
                <c:pt idx="19">
                  <c:v>16827.14</c:v>
                </c:pt>
                <c:pt idx="20">
                  <c:v>33298.200000000026</c:v>
                </c:pt>
                <c:pt idx="21">
                  <c:v>36091.80000000001</c:v>
                </c:pt>
                <c:pt idx="22">
                  <c:v>27511.000000000015</c:v>
                </c:pt>
                <c:pt idx="23">
                  <c:v>45237.159999999982</c:v>
                </c:pt>
                <c:pt idx="24">
                  <c:v>10598.1</c:v>
                </c:pt>
                <c:pt idx="25">
                  <c:v>6282.4999999999991</c:v>
                </c:pt>
                <c:pt idx="26">
                  <c:v>18957.299999999996</c:v>
                </c:pt>
                <c:pt idx="27">
                  <c:v>3882.8999999999992</c:v>
                </c:pt>
                <c:pt idx="28">
                  <c:v>18090.299999999996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再エネ比較シート!$BG$13:$BG$42</c:f>
              <c:numCache>
                <c:formatCode>#,##0_);[Red]\(#,##0\)</c:formatCode>
                <c:ptCount val="30"/>
                <c:pt idx="0">
                  <c:v>3</c:v>
                </c:pt>
                <c:pt idx="1">
                  <c:v>0</c:v>
                </c:pt>
                <c:pt idx="2">
                  <c:v>0</c:v>
                </c:pt>
                <c:pt idx="3">
                  <c:v>0</c:v>
                </c:pt>
                <c:pt idx="4">
                  <c:v>21578</c:v>
                </c:pt>
                <c:pt idx="5">
                  <c:v>0</c:v>
                </c:pt>
                <c:pt idx="6">
                  <c:v>0</c:v>
                </c:pt>
                <c:pt idx="7">
                  <c:v>0</c:v>
                </c:pt>
                <c:pt idx="8">
                  <c:v>1990</c:v>
                </c:pt>
                <c:pt idx="9">
                  <c:v>48.3</c:v>
                </c:pt>
                <c:pt idx="10">
                  <c:v>1500</c:v>
                </c:pt>
                <c:pt idx="11">
                  <c:v>0</c:v>
                </c:pt>
                <c:pt idx="12">
                  <c:v>0</c:v>
                </c:pt>
                <c:pt idx="13">
                  <c:v>0</c:v>
                </c:pt>
                <c:pt idx="14">
                  <c:v>0</c:v>
                </c:pt>
                <c:pt idx="15">
                  <c:v>0</c:v>
                </c:pt>
                <c:pt idx="16">
                  <c:v>0</c:v>
                </c:pt>
                <c:pt idx="17">
                  <c:v>0</c:v>
                </c:pt>
                <c:pt idx="18">
                  <c:v>0</c:v>
                </c:pt>
                <c:pt idx="19">
                  <c:v>0</c:v>
                </c:pt>
                <c:pt idx="20">
                  <c:v>8400</c:v>
                </c:pt>
                <c:pt idx="21">
                  <c:v>13249.5</c:v>
                </c:pt>
                <c:pt idx="22">
                  <c:v>0</c:v>
                </c:pt>
                <c:pt idx="23">
                  <c:v>1500</c:v>
                </c:pt>
                <c:pt idx="24">
                  <c:v>97</c:v>
                </c:pt>
                <c:pt idx="25">
                  <c:v>0</c:v>
                </c:pt>
                <c:pt idx="26">
                  <c:v>0</c:v>
                </c:pt>
                <c:pt idx="27">
                  <c:v>46219.4</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再エネ比較シート!$BH$13:$BH$42</c:f>
              <c:numCache>
                <c:formatCode>#,##0_);[Red]\(#,##0\)</c:formatCode>
                <c:ptCount val="30"/>
                <c:pt idx="0">
                  <c:v>0</c:v>
                </c:pt>
                <c:pt idx="1">
                  <c:v>80</c:v>
                </c:pt>
                <c:pt idx="2">
                  <c:v>0</c:v>
                </c:pt>
                <c:pt idx="3">
                  <c:v>0</c:v>
                </c:pt>
                <c:pt idx="4">
                  <c:v>0</c:v>
                </c:pt>
                <c:pt idx="5">
                  <c:v>0</c:v>
                </c:pt>
                <c:pt idx="6">
                  <c:v>0</c:v>
                </c:pt>
                <c:pt idx="7">
                  <c:v>0</c:v>
                </c:pt>
                <c:pt idx="8">
                  <c:v>0</c:v>
                </c:pt>
                <c:pt idx="9">
                  <c:v>0</c:v>
                </c:pt>
                <c:pt idx="10">
                  <c:v>0</c:v>
                </c:pt>
                <c:pt idx="11">
                  <c:v>22460</c:v>
                </c:pt>
                <c:pt idx="12">
                  <c:v>199.6</c:v>
                </c:pt>
                <c:pt idx="13">
                  <c:v>370</c:v>
                </c:pt>
                <c:pt idx="14">
                  <c:v>0</c:v>
                </c:pt>
                <c:pt idx="15">
                  <c:v>0</c:v>
                </c:pt>
                <c:pt idx="16">
                  <c:v>0</c:v>
                </c:pt>
                <c:pt idx="17">
                  <c:v>0</c:v>
                </c:pt>
                <c:pt idx="18">
                  <c:v>0</c:v>
                </c:pt>
                <c:pt idx="19">
                  <c:v>0</c:v>
                </c:pt>
                <c:pt idx="20">
                  <c:v>0</c:v>
                </c:pt>
                <c:pt idx="21">
                  <c:v>193.7</c:v>
                </c:pt>
                <c:pt idx="22">
                  <c:v>0</c:v>
                </c:pt>
                <c:pt idx="23">
                  <c:v>90</c:v>
                </c:pt>
                <c:pt idx="24">
                  <c:v>0</c:v>
                </c:pt>
                <c:pt idx="25">
                  <c:v>19761.8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174.9</c:v>
                </c:pt>
                <c:pt idx="15">
                  <c:v>0</c:v>
                </c:pt>
                <c:pt idx="16">
                  <c:v>1733.7940000000001</c:v>
                </c:pt>
                <c:pt idx="17">
                  <c:v>0</c:v>
                </c:pt>
                <c:pt idx="18">
                  <c:v>0</c:v>
                </c:pt>
                <c:pt idx="19">
                  <c:v>0</c:v>
                </c:pt>
                <c:pt idx="20">
                  <c:v>0</c:v>
                </c:pt>
                <c:pt idx="21">
                  <c:v>900</c:v>
                </c:pt>
                <c:pt idx="22">
                  <c:v>0</c:v>
                </c:pt>
                <c:pt idx="23">
                  <c:v>0</c:v>
                </c:pt>
                <c:pt idx="24">
                  <c:v>0</c:v>
                </c:pt>
                <c:pt idx="25">
                  <c:v>1990</c:v>
                </c:pt>
                <c:pt idx="26">
                  <c:v>49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再エネ比較シート!$BK$13:$BK$42</c:f>
              <c:numCache>
                <c:formatCode>#,##0_);[Red]\(#,##0\)</c:formatCode>
                <c:ptCount val="30"/>
                <c:pt idx="0">
                  <c:v>41871.700000000026</c:v>
                </c:pt>
                <c:pt idx="1">
                  <c:v>18374.700000000012</c:v>
                </c:pt>
                <c:pt idx="2">
                  <c:v>75873.727999999959</c:v>
                </c:pt>
                <c:pt idx="3">
                  <c:v>13944.099999999999</c:v>
                </c:pt>
                <c:pt idx="4">
                  <c:v>46881.936000000016</c:v>
                </c:pt>
                <c:pt idx="5">
                  <c:v>31034.70500000002</c:v>
                </c:pt>
                <c:pt idx="6">
                  <c:v>16354.699999999999</c:v>
                </c:pt>
                <c:pt idx="7">
                  <c:v>10672.7</c:v>
                </c:pt>
                <c:pt idx="8">
                  <c:v>44054.900000000016</c:v>
                </c:pt>
                <c:pt idx="9">
                  <c:v>70662.357999999876</c:v>
                </c:pt>
                <c:pt idx="10">
                  <c:v>8515.4009999999998</c:v>
                </c:pt>
                <c:pt idx="11">
                  <c:v>72385.700000000012</c:v>
                </c:pt>
                <c:pt idx="12">
                  <c:v>12922.434999999999</c:v>
                </c:pt>
                <c:pt idx="13">
                  <c:v>268466.95100000006</c:v>
                </c:pt>
                <c:pt idx="14">
                  <c:v>3582.8849999999998</c:v>
                </c:pt>
                <c:pt idx="15">
                  <c:v>31237.755999999965</c:v>
                </c:pt>
                <c:pt idx="16">
                  <c:v>32886.994000000021</c:v>
                </c:pt>
                <c:pt idx="17">
                  <c:v>41075.595999999983</c:v>
                </c:pt>
                <c:pt idx="18">
                  <c:v>39689.400000000031</c:v>
                </c:pt>
                <c:pt idx="19">
                  <c:v>24275.660000000003</c:v>
                </c:pt>
                <c:pt idx="20">
                  <c:v>46620.098000000027</c:v>
                </c:pt>
                <c:pt idx="21">
                  <c:v>55458.400000000009</c:v>
                </c:pt>
                <c:pt idx="22">
                  <c:v>31266.200000000019</c:v>
                </c:pt>
                <c:pt idx="23">
                  <c:v>51023.572999999989</c:v>
                </c:pt>
                <c:pt idx="24">
                  <c:v>14817.300000000007</c:v>
                </c:pt>
                <c:pt idx="25">
                  <c:v>29758.299999999996</c:v>
                </c:pt>
                <c:pt idx="26">
                  <c:v>22677.199999999997</c:v>
                </c:pt>
                <c:pt idx="27">
                  <c:v>52647.9</c:v>
                </c:pt>
                <c:pt idx="28">
                  <c:v>22615.269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再エネ比較シート!$BO$13:$BO$42</c:f>
              <c:numCache>
                <c:formatCode>#,##0_);[Red]\(#,##0\)</c:formatCode>
                <c:ptCount val="30"/>
                <c:pt idx="0">
                  <c:v>5752.8952320000044</c:v>
                </c:pt>
                <c:pt idx="1">
                  <c:v>7332.3731640000069</c:v>
                </c:pt>
                <c:pt idx="2">
                  <c:v>6424.9960353600018</c:v>
                </c:pt>
                <c:pt idx="3">
                  <c:v>5199.0398519999981</c:v>
                </c:pt>
                <c:pt idx="4">
                  <c:v>6845.5516867200031</c:v>
                </c:pt>
                <c:pt idx="5">
                  <c:v>6495.1718522400033</c:v>
                </c:pt>
                <c:pt idx="6">
                  <c:v>6610.7410080000054</c:v>
                </c:pt>
                <c:pt idx="7">
                  <c:v>4978.0977600000042</c:v>
                </c:pt>
                <c:pt idx="8">
                  <c:v>4567.4166960000011</c:v>
                </c:pt>
                <c:pt idx="9">
                  <c:v>7126.8622149600069</c:v>
                </c:pt>
                <c:pt idx="10">
                  <c:v>1982.2394041199993</c:v>
                </c:pt>
                <c:pt idx="11">
                  <c:v>4185.8985480000019</c:v>
                </c:pt>
                <c:pt idx="12">
                  <c:v>5198.1217601999997</c:v>
                </c:pt>
                <c:pt idx="13">
                  <c:v>4770.0341557200027</c:v>
                </c:pt>
                <c:pt idx="14">
                  <c:v>1054.4074301999997</c:v>
                </c:pt>
                <c:pt idx="15">
                  <c:v>11191.306218719976</c:v>
                </c:pt>
                <c:pt idx="16">
                  <c:v>7543.3542600000101</c:v>
                </c:pt>
                <c:pt idx="17">
                  <c:v>3992.7944395200016</c:v>
                </c:pt>
                <c:pt idx="18">
                  <c:v>5258.9258400000062</c:v>
                </c:pt>
                <c:pt idx="19">
                  <c:v>8939.1178224000014</c:v>
                </c:pt>
                <c:pt idx="20">
                  <c:v>5906.8682277600055</c:v>
                </c:pt>
                <c:pt idx="21">
                  <c:v>6028.6828080000014</c:v>
                </c:pt>
                <c:pt idx="22">
                  <c:v>4506.6906240000026</c:v>
                </c:pt>
                <c:pt idx="23">
                  <c:v>5036.1991695600045</c:v>
                </c:pt>
                <c:pt idx="24">
                  <c:v>4947.1346640000074</c:v>
                </c:pt>
                <c:pt idx="25">
                  <c:v>2069.0068799999995</c:v>
                </c:pt>
                <c:pt idx="26">
                  <c:v>4405.5205080000005</c:v>
                </c:pt>
                <c:pt idx="27">
                  <c:v>3055.025472000003</c:v>
                </c:pt>
                <c:pt idx="28">
                  <c:v>5430.5057962800038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再エネ比較シート!$BP$13:$BP$42</c:f>
              <c:numCache>
                <c:formatCode>#,##0_);[Red]\(#,##0\)</c:formatCode>
                <c:ptCount val="30"/>
                <c:pt idx="0">
                  <c:v>49041.459276000016</c:v>
                </c:pt>
                <c:pt idx="1">
                  <c:v>16117.830600000007</c:v>
                </c:pt>
                <c:pt idx="2">
                  <c:v>93281.167475999944</c:v>
                </c:pt>
                <c:pt idx="3">
                  <c:v>12714.369119999999</c:v>
                </c:pt>
                <c:pt idx="4">
                  <c:v>25925.937268800019</c:v>
                </c:pt>
                <c:pt idx="5">
                  <c:v>33892.554344280019</c:v>
                </c:pt>
                <c:pt idx="6">
                  <c:v>14347.051787999992</c:v>
                </c:pt>
                <c:pt idx="7">
                  <c:v>8630.6121719999956</c:v>
                </c:pt>
                <c:pt idx="8">
                  <c:v>50607.607116000021</c:v>
                </c:pt>
                <c:pt idx="9">
                  <c:v>85550.296655999831</c:v>
                </c:pt>
                <c:pt idx="10">
                  <c:v>7094.8878120000008</c:v>
                </c:pt>
                <c:pt idx="11">
                  <c:v>61426.064328000015</c:v>
                </c:pt>
                <c:pt idx="12">
                  <c:v>11099.94054</c:v>
                </c:pt>
                <c:pt idx="13">
                  <c:v>349370.44000320003</c:v>
                </c:pt>
                <c:pt idx="14">
                  <c:v>3345.7891440000003</c:v>
                </c:pt>
                <c:pt idx="15">
                  <c:v>28985.11077599998</c:v>
                </c:pt>
                <c:pt idx="16">
                  <c:v>32893.998852000012</c:v>
                </c:pt>
                <c:pt idx="17">
                  <c:v>49932.338135999977</c:v>
                </c:pt>
                <c:pt idx="18">
                  <c:v>46703.216424000027</c:v>
                </c:pt>
                <c:pt idx="19">
                  <c:v>22258.267706399998</c:v>
                </c:pt>
                <c:pt idx="20">
                  <c:v>44045.527032000027</c:v>
                </c:pt>
                <c:pt idx="21">
                  <c:v>47740.789368000012</c:v>
                </c:pt>
                <c:pt idx="22">
                  <c:v>36390.450360000017</c:v>
                </c:pt>
                <c:pt idx="23">
                  <c:v>59837.90576159997</c:v>
                </c:pt>
                <c:pt idx="24">
                  <c:v>14018.742756000001</c:v>
                </c:pt>
                <c:pt idx="25">
                  <c:v>8310.2396999999983</c:v>
                </c:pt>
                <c:pt idx="26">
                  <c:v>25075.958147999994</c:v>
                </c:pt>
                <c:pt idx="27">
                  <c:v>5136.1448039999996</c:v>
                </c:pt>
                <c:pt idx="28">
                  <c:v>23929.125227999994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再エネ比較シート!$BQ$13:$BQ$42</c:f>
              <c:numCache>
                <c:formatCode>#,##0_);[Red]\(#,##0\)</c:formatCode>
                <c:ptCount val="30"/>
                <c:pt idx="0">
                  <c:v>6.5174400000000006</c:v>
                </c:pt>
                <c:pt idx="1">
                  <c:v>0</c:v>
                </c:pt>
                <c:pt idx="2">
                  <c:v>0</c:v>
                </c:pt>
                <c:pt idx="3">
                  <c:v>0</c:v>
                </c:pt>
                <c:pt idx="4">
                  <c:v>46877.773439999997</c:v>
                </c:pt>
                <c:pt idx="5">
                  <c:v>0</c:v>
                </c:pt>
                <c:pt idx="6">
                  <c:v>0</c:v>
                </c:pt>
                <c:pt idx="7">
                  <c:v>0</c:v>
                </c:pt>
                <c:pt idx="8">
                  <c:v>4323.2352000000001</c:v>
                </c:pt>
                <c:pt idx="9">
                  <c:v>104.93078399999999</c:v>
                </c:pt>
                <c:pt idx="10">
                  <c:v>3258.72</c:v>
                </c:pt>
                <c:pt idx="11">
                  <c:v>0</c:v>
                </c:pt>
                <c:pt idx="12">
                  <c:v>0</c:v>
                </c:pt>
                <c:pt idx="13">
                  <c:v>0</c:v>
                </c:pt>
                <c:pt idx="14">
                  <c:v>0</c:v>
                </c:pt>
                <c:pt idx="15">
                  <c:v>0</c:v>
                </c:pt>
                <c:pt idx="16">
                  <c:v>0</c:v>
                </c:pt>
                <c:pt idx="17">
                  <c:v>0</c:v>
                </c:pt>
                <c:pt idx="18">
                  <c:v>0</c:v>
                </c:pt>
                <c:pt idx="19">
                  <c:v>0</c:v>
                </c:pt>
                <c:pt idx="20">
                  <c:v>18248.831999999999</c:v>
                </c:pt>
                <c:pt idx="21">
                  <c:v>28784.27376</c:v>
                </c:pt>
                <c:pt idx="22">
                  <c:v>0</c:v>
                </c:pt>
                <c:pt idx="23">
                  <c:v>3258.72</c:v>
                </c:pt>
                <c:pt idx="24">
                  <c:v>210.73055999999997</c:v>
                </c:pt>
                <c:pt idx="25">
                  <c:v>0</c:v>
                </c:pt>
                <c:pt idx="26">
                  <c:v>0</c:v>
                </c:pt>
                <c:pt idx="27">
                  <c:v>100410.722112</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再エネ比較シート!$BR$13:$BR$42</c:f>
              <c:numCache>
                <c:formatCode>#,##0_);[Red]\(#,##0\)</c:formatCode>
                <c:ptCount val="30"/>
                <c:pt idx="0">
                  <c:v>0</c:v>
                </c:pt>
                <c:pt idx="1">
                  <c:v>420.48</c:v>
                </c:pt>
                <c:pt idx="2">
                  <c:v>0</c:v>
                </c:pt>
                <c:pt idx="3">
                  <c:v>0</c:v>
                </c:pt>
                <c:pt idx="4">
                  <c:v>0</c:v>
                </c:pt>
                <c:pt idx="5">
                  <c:v>0</c:v>
                </c:pt>
                <c:pt idx="6">
                  <c:v>0</c:v>
                </c:pt>
                <c:pt idx="7">
                  <c:v>0</c:v>
                </c:pt>
                <c:pt idx="8">
                  <c:v>0</c:v>
                </c:pt>
                <c:pt idx="9">
                  <c:v>0</c:v>
                </c:pt>
                <c:pt idx="10">
                  <c:v>0</c:v>
                </c:pt>
                <c:pt idx="11">
                  <c:v>118049.76</c:v>
                </c:pt>
                <c:pt idx="12">
                  <c:v>1049.0976000000001</c:v>
                </c:pt>
                <c:pt idx="13">
                  <c:v>1944.72</c:v>
                </c:pt>
                <c:pt idx="14">
                  <c:v>0</c:v>
                </c:pt>
                <c:pt idx="15">
                  <c:v>0</c:v>
                </c:pt>
                <c:pt idx="16">
                  <c:v>0</c:v>
                </c:pt>
                <c:pt idx="17">
                  <c:v>0</c:v>
                </c:pt>
                <c:pt idx="18">
                  <c:v>0</c:v>
                </c:pt>
                <c:pt idx="19">
                  <c:v>0</c:v>
                </c:pt>
                <c:pt idx="20">
                  <c:v>0</c:v>
                </c:pt>
                <c:pt idx="21">
                  <c:v>1018.0871999999999</c:v>
                </c:pt>
                <c:pt idx="22">
                  <c:v>0</c:v>
                </c:pt>
                <c:pt idx="23">
                  <c:v>473.04</c:v>
                </c:pt>
                <c:pt idx="24">
                  <c:v>0</c:v>
                </c:pt>
                <c:pt idx="25">
                  <c:v>103868.0208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1225.6992</c:v>
                </c:pt>
                <c:pt idx="15">
                  <c:v>0</c:v>
                </c:pt>
                <c:pt idx="16">
                  <c:v>12150.428352000003</c:v>
                </c:pt>
                <c:pt idx="17">
                  <c:v>0</c:v>
                </c:pt>
                <c:pt idx="18">
                  <c:v>0</c:v>
                </c:pt>
                <c:pt idx="19">
                  <c:v>0</c:v>
                </c:pt>
                <c:pt idx="20">
                  <c:v>0</c:v>
                </c:pt>
                <c:pt idx="21">
                  <c:v>6307.2</c:v>
                </c:pt>
                <c:pt idx="22">
                  <c:v>0</c:v>
                </c:pt>
                <c:pt idx="23">
                  <c:v>0</c:v>
                </c:pt>
                <c:pt idx="24">
                  <c:v>0</c:v>
                </c:pt>
                <c:pt idx="25">
                  <c:v>13945.92</c:v>
                </c:pt>
                <c:pt idx="26">
                  <c:v>343.392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養老町</c:v>
                </c:pt>
                <c:pt idx="1">
                  <c:v>富士河口湖町</c:v>
                </c:pt>
                <c:pt idx="2">
                  <c:v>宮若市</c:v>
                </c:pt>
                <c:pt idx="3">
                  <c:v>矢巾町</c:v>
                </c:pt>
                <c:pt idx="4">
                  <c:v>いちき串木野市</c:v>
                </c:pt>
                <c:pt idx="5">
                  <c:v>土佐市</c:v>
                </c:pt>
                <c:pt idx="6">
                  <c:v>垂井町</c:v>
                </c:pt>
                <c:pt idx="7">
                  <c:v>岐南町</c:v>
                </c:pt>
                <c:pt idx="8">
                  <c:v>有田市</c:v>
                </c:pt>
                <c:pt idx="9">
                  <c:v>国東市</c:v>
                </c:pt>
                <c:pt idx="10">
                  <c:v>内灘町</c:v>
                </c:pt>
                <c:pt idx="11">
                  <c:v>大町市</c:v>
                </c:pt>
                <c:pt idx="12">
                  <c:v>大竹市</c:v>
                </c:pt>
                <c:pt idx="13">
                  <c:v>美作市</c:v>
                </c:pt>
                <c:pt idx="14">
                  <c:v>名寄市</c:v>
                </c:pt>
                <c:pt idx="15">
                  <c:v>三股町</c:v>
                </c:pt>
                <c:pt idx="16">
                  <c:v>東員町</c:v>
                </c:pt>
                <c:pt idx="17">
                  <c:v>幕別町</c:v>
                </c:pt>
                <c:pt idx="18">
                  <c:v>邑楽町</c:v>
                </c:pt>
                <c:pt idx="19">
                  <c:v>みやき町</c:v>
                </c:pt>
                <c:pt idx="20">
                  <c:v>西海市</c:v>
                </c:pt>
                <c:pt idx="21">
                  <c:v>有田川町</c:v>
                </c:pt>
                <c:pt idx="22">
                  <c:v>山県市</c:v>
                </c:pt>
                <c:pt idx="23">
                  <c:v>香美市</c:v>
                </c:pt>
                <c:pt idx="24">
                  <c:v>おいらせ町</c:v>
                </c:pt>
                <c:pt idx="25">
                  <c:v>長井市</c:v>
                </c:pt>
                <c:pt idx="26">
                  <c:v>野木町</c:v>
                </c:pt>
                <c:pt idx="27">
                  <c:v>二戸市</c:v>
                </c:pt>
                <c:pt idx="28">
                  <c:v>石井町</c:v>
                </c:pt>
              </c:strCache>
            </c:strRef>
          </c:cat>
          <c:val>
            <c:numRef>
              <c:f>再エネ比較シート!$BU$13:$BU$42</c:f>
              <c:numCache>
                <c:formatCode>#,##0_);[Red]\(#,##0\)</c:formatCode>
                <c:ptCount val="30"/>
                <c:pt idx="0">
                  <c:v>54800.871948000022</c:v>
                </c:pt>
                <c:pt idx="1">
                  <c:v>23870.683764000012</c:v>
                </c:pt>
                <c:pt idx="2">
                  <c:v>99706.163511359948</c:v>
                </c:pt>
                <c:pt idx="3">
                  <c:v>17913.408971999997</c:v>
                </c:pt>
                <c:pt idx="4">
                  <c:v>79649.262395520025</c:v>
                </c:pt>
                <c:pt idx="5">
                  <c:v>40387.726196520023</c:v>
                </c:pt>
                <c:pt idx="6">
                  <c:v>20957.792795999998</c:v>
                </c:pt>
                <c:pt idx="7">
                  <c:v>13608.709932</c:v>
                </c:pt>
                <c:pt idx="8">
                  <c:v>59498.259012000024</c:v>
                </c:pt>
                <c:pt idx="9">
                  <c:v>92782.08965495984</c:v>
                </c:pt>
                <c:pt idx="10">
                  <c:v>12335.847216119999</c:v>
                </c:pt>
                <c:pt idx="11">
                  <c:v>183661.72287600001</c:v>
                </c:pt>
                <c:pt idx="12">
                  <c:v>17347.1599002</c:v>
                </c:pt>
                <c:pt idx="13">
                  <c:v>356085.19415892003</c:v>
                </c:pt>
                <c:pt idx="14">
                  <c:v>5625.8957742000002</c:v>
                </c:pt>
                <c:pt idx="15">
                  <c:v>40176.416994719955</c:v>
                </c:pt>
                <c:pt idx="16">
                  <c:v>52587.781464000022</c:v>
                </c:pt>
                <c:pt idx="17">
                  <c:v>53925.13257551998</c:v>
                </c:pt>
                <c:pt idx="18">
                  <c:v>51962.142264000031</c:v>
                </c:pt>
                <c:pt idx="19">
                  <c:v>31197.385528799998</c:v>
                </c:pt>
                <c:pt idx="20">
                  <c:v>68201.227259760024</c:v>
                </c:pt>
                <c:pt idx="21">
                  <c:v>89879.033135999998</c:v>
                </c:pt>
                <c:pt idx="22">
                  <c:v>40897.14098400002</c:v>
                </c:pt>
                <c:pt idx="23">
                  <c:v>68605.864931159973</c:v>
                </c:pt>
                <c:pt idx="24">
                  <c:v>19176.607980000008</c:v>
                </c:pt>
                <c:pt idx="25">
                  <c:v>128193.18737999999</c:v>
                </c:pt>
                <c:pt idx="26">
                  <c:v>29824.870655999996</c:v>
                </c:pt>
                <c:pt idx="27">
                  <c:v>108601.89238800001</c:v>
                </c:pt>
                <c:pt idx="28">
                  <c:v>29359.631024279995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いちき串木野市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1634</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1606</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1613</v>
      </c>
      <c r="C31" s="6" t="s">
        <v>11</v>
      </c>
      <c r="D31" s="6" t="s">
        <v>1335</v>
      </c>
      <c r="E31" s="968" t="s">
        <v>1419</v>
      </c>
    </row>
    <row r="32" spans="2:5" ht="21.95" customHeight="1">
      <c r="B32" s="967" t="s">
        <v>1612</v>
      </c>
      <c r="C32" s="6" t="s">
        <v>11</v>
      </c>
      <c r="D32" s="6" t="s">
        <v>1335</v>
      </c>
      <c r="E32" s="968" t="s">
        <v>1420</v>
      </c>
    </row>
    <row r="33" spans="2:5" ht="33" customHeight="1">
      <c r="B33" s="967" t="s">
        <v>1463</v>
      </c>
      <c r="C33" s="8" t="s">
        <v>1501</v>
      </c>
      <c r="D33" s="8" t="s">
        <v>1417</v>
      </c>
      <c r="E33" s="968" t="s">
        <v>1614</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1615</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1617</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1616</v>
      </c>
      <c r="C59" s="8" t="s">
        <v>13</v>
      </c>
      <c r="D59" s="7" t="s">
        <v>1409</v>
      </c>
      <c r="E59" s="1103" t="s">
        <v>1656</v>
      </c>
    </row>
    <row r="60" spans="2:5" ht="51" customHeight="1">
      <c r="B60" s="980" t="s">
        <v>1633</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1620</v>
      </c>
      <c r="C63" s="6" t="s">
        <v>14</v>
      </c>
      <c r="D63" s="6" t="s">
        <v>1418</v>
      </c>
      <c r="E63" s="968" t="s">
        <v>1618</v>
      </c>
    </row>
    <row r="64" spans="2:5" ht="32.1" customHeight="1">
      <c r="B64" s="969" t="s">
        <v>1481</v>
      </c>
      <c r="C64" s="970" t="s">
        <v>14</v>
      </c>
      <c r="D64" s="970" t="s">
        <v>1418</v>
      </c>
      <c r="E64" s="971" t="s">
        <v>1619</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いちき串木野市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162.76456650743174</v>
      </c>
      <c r="BB5" s="34"/>
      <c r="BC5" s="19"/>
      <c r="BD5" s="364">
        <f>AC35</f>
        <v>95.280900782567812</v>
      </c>
      <c r="BE5" s="34"/>
      <c r="BF5" s="19"/>
      <c r="BG5" s="364">
        <f>AK35</f>
        <v>44.973075027471495</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54.9773927356729</v>
      </c>
      <c r="BA6" s="19"/>
      <c r="BB6" s="34"/>
      <c r="BC6" s="364">
        <f>AC36</f>
        <v>57.244178472884442</v>
      </c>
      <c r="BD6" s="19"/>
      <c r="BE6" s="34"/>
      <c r="BF6" s="364">
        <f>AK36</f>
        <v>31.9446822213899</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3.1407868033450033</v>
      </c>
      <c r="BA7" s="19"/>
      <c r="BB7" s="34"/>
      <c r="BC7" s="364">
        <f>AC37</f>
        <v>2.8349032120023887</v>
      </c>
      <c r="BD7" s="19"/>
      <c r="BE7" s="34"/>
      <c r="BF7" s="364">
        <f t="shared" ref="BF7:BF8" si="0">AK37</f>
        <v>1.9534920515575416</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104.64638696841384</v>
      </c>
      <c r="BA8" s="19"/>
      <c r="BB8" s="34"/>
      <c r="BC8" s="364">
        <f>AC38</f>
        <v>35.201819097680982</v>
      </c>
      <c r="BD8" s="19"/>
      <c r="BE8" s="34"/>
      <c r="BF8" s="364">
        <f t="shared" si="0"/>
        <v>11.07490075452405</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309.90697820685824</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32.658193358741592</v>
      </c>
      <c r="BA9" s="364">
        <f>AZ9</f>
        <v>32.658193358741592</v>
      </c>
      <c r="BB9" s="34"/>
      <c r="BC9" s="364">
        <f>AC39</f>
        <v>47.744683552395749</v>
      </c>
      <c r="BD9" s="364">
        <f>AC39</f>
        <v>47.744683552395749</v>
      </c>
      <c r="BE9" s="34"/>
      <c r="BF9" s="364">
        <f>AK39</f>
        <v>24.696369568056507</v>
      </c>
      <c r="BG9" s="364">
        <f>AK39</f>
        <v>24.696369568056507</v>
      </c>
      <c r="BH9" s="34"/>
    </row>
    <row r="10" spans="1:62" ht="17.100000000000001" customHeight="1" thickBot="1">
      <c r="B10" s="366"/>
      <c r="C10" s="367"/>
      <c r="D10" s="369"/>
      <c r="E10" s="369"/>
      <c r="F10" s="369"/>
      <c r="G10" s="368"/>
      <c r="H10" s="368"/>
      <c r="I10" s="369"/>
      <c r="J10" s="370"/>
      <c r="K10" s="377"/>
      <c r="L10" s="286" t="s">
        <v>31</v>
      </c>
      <c r="M10" s="286"/>
      <c r="N10" s="622"/>
      <c r="O10" s="1025">
        <f>SUM(O11:O13)</f>
        <v>162.76456650743174</v>
      </c>
      <c r="P10" s="501">
        <f t="shared" ref="P10:P22" si="1">O10/$O$9</f>
        <v>0.525204587031883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33.821123429241972</v>
      </c>
      <c r="BA10" s="364">
        <f>AZ10</f>
        <v>33.821123429241972</v>
      </c>
      <c r="BB10" s="34"/>
      <c r="BC10" s="364">
        <f>AC40</f>
        <v>45.394552593899277</v>
      </c>
      <c r="BD10" s="364">
        <f>AC40</f>
        <v>45.394552593899277</v>
      </c>
      <c r="BE10" s="34"/>
      <c r="BF10" s="364">
        <f>AK40</f>
        <v>22.058010670448542</v>
      </c>
      <c r="BG10" s="364">
        <f>AK40</f>
        <v>22.058010670448542</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54.9773927356729</v>
      </c>
      <c r="P11" s="502">
        <f t="shared" si="1"/>
        <v>0.17739966054903197</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77.826130490802939</v>
      </c>
      <c r="BB11" s="34"/>
      <c r="BC11" s="364"/>
      <c r="BD11" s="364">
        <f>AC41</f>
        <v>68.669584509937408</v>
      </c>
      <c r="BE11" s="34"/>
      <c r="BF11" s="19"/>
      <c r="BG11" s="364">
        <f>AK41</f>
        <v>53.892202035288364</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3.1407868033450033</v>
      </c>
      <c r="P12" s="502">
        <f t="shared" si="1"/>
        <v>1.0134611429267576E-2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68.974514059548738</v>
      </c>
      <c r="BA12" s="19"/>
      <c r="BB12" s="34"/>
      <c r="BC12" s="364">
        <f>AC42</f>
        <v>59.988726385157761</v>
      </c>
      <c r="BD12" s="19"/>
      <c r="BE12" s="34"/>
      <c r="BF12" s="364">
        <f>AK42</f>
        <v>47.34637271907399</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104.64638696841384</v>
      </c>
      <c r="P13" s="502">
        <f t="shared" si="1"/>
        <v>0.33767031505358341</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1.9329946829378832</v>
      </c>
      <c r="BA13" s="19"/>
      <c r="BB13" s="34"/>
      <c r="BC13" s="364">
        <f>AC45</f>
        <v>2.3377048363637476</v>
      </c>
      <c r="BD13" s="19"/>
      <c r="BE13" s="34"/>
      <c r="BF13" s="364">
        <f>AK45</f>
        <v>1.5991768214003999</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32.658193358741592</v>
      </c>
      <c r="P14" s="501">
        <f t="shared" si="1"/>
        <v>0.10538063243268675</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6.9186217483163182</v>
      </c>
      <c r="BA14" s="19"/>
      <c r="BB14" s="34"/>
      <c r="BC14" s="364">
        <f>AC46</f>
        <v>6.3431532884158983</v>
      </c>
      <c r="BD14" s="19"/>
      <c r="BE14" s="34"/>
      <c r="BF14" s="364">
        <f t="shared" ref="BF14" si="2">AK46</f>
        <v>4.9466524948139767</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33.821123429241972</v>
      </c>
      <c r="P15" s="501">
        <f t="shared" si="1"/>
        <v>0.10913314577468752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2.8369644206400002</v>
      </c>
      <c r="BA15" s="364">
        <f>AZ15</f>
        <v>2.8369644206400002</v>
      </c>
      <c r="BB15" s="34"/>
      <c r="BC15" s="364">
        <f>AC47</f>
        <v>2.4520332614399996</v>
      </c>
      <c r="BD15" s="364">
        <f>AC47</f>
        <v>2.4520332614399996</v>
      </c>
      <c r="BE15" s="34"/>
      <c r="BF15" s="364">
        <f>AK47</f>
        <v>2.586845041440001</v>
      </c>
      <c r="BG15" s="364">
        <f>AK47</f>
        <v>2.586845041440001</v>
      </c>
      <c r="BH15" s="34"/>
    </row>
    <row r="16" spans="1:62" ht="17.100000000000001" customHeight="1" thickBot="1">
      <c r="B16" s="366"/>
      <c r="C16" s="367"/>
      <c r="D16" s="369"/>
      <c r="E16" s="369"/>
      <c r="F16" s="369"/>
      <c r="G16" s="368"/>
      <c r="H16" s="368"/>
      <c r="I16" s="369"/>
      <c r="J16" s="370"/>
      <c r="K16" s="378"/>
      <c r="L16" s="286" t="s">
        <v>44</v>
      </c>
      <c r="M16" s="387"/>
      <c r="N16" s="388"/>
      <c r="O16" s="1025">
        <f>SUM(O18:O21)</f>
        <v>77.826130490802939</v>
      </c>
      <c r="P16" s="501">
        <f t="shared" si="1"/>
        <v>0.25112738971258391</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68.974514059548738</v>
      </c>
      <c r="P17" s="502">
        <f t="shared" si="1"/>
        <v>0.22256521766189236</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36.097112044020996</v>
      </c>
      <c r="P18" s="502">
        <f t="shared" si="1"/>
        <v>0.1164772482790843</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32.877402015527736</v>
      </c>
      <c r="P19" s="502">
        <f t="shared" si="1"/>
        <v>0.10608796938280804</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1.9329946829378832</v>
      </c>
      <c r="P20" s="502">
        <f t="shared" si="1"/>
        <v>6.2373383591499462E-3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6.9186217483163182</v>
      </c>
      <c r="P21" s="502">
        <f t="shared" si="1"/>
        <v>2.2324833691541604E-2</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2.8369644206400002</v>
      </c>
      <c r="P22" s="679">
        <f t="shared" si="1"/>
        <v>9.1542450481588346E-3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104.58117216694683</v>
      </c>
      <c r="AZ22" s="364">
        <f t="shared" si="3"/>
        <v>78.004640166095371</v>
      </c>
      <c r="BA22" s="364">
        <f t="shared" si="3"/>
        <v>70.558847889018367</v>
      </c>
      <c r="BB22" s="364">
        <f t="shared" si="3"/>
        <v>88.8565078275887</v>
      </c>
      <c r="BC22" s="364">
        <f t="shared" si="3"/>
        <v>91.584155785348628</v>
      </c>
      <c r="BD22" s="364">
        <f t="shared" si="3"/>
        <v>95.280900782567812</v>
      </c>
      <c r="BE22" s="364">
        <f t="shared" si="3"/>
        <v>71.309989677017711</v>
      </c>
      <c r="BF22" s="364">
        <f t="shared" si="3"/>
        <v>68.960184095870417</v>
      </c>
      <c r="BG22" s="364">
        <f t="shared" si="3"/>
        <v>56.645772065101752</v>
      </c>
      <c r="BH22" s="364">
        <f t="shared" si="3"/>
        <v>50.884542202042205</v>
      </c>
      <c r="BI22" s="364">
        <f t="shared" si="3"/>
        <v>46.187925254619444</v>
      </c>
      <c r="BJ22" s="364">
        <f t="shared" si="3"/>
        <v>51.110399713788382</v>
      </c>
      <c r="BK22" s="364">
        <f t="shared" si="3"/>
        <v>53.569201233570936</v>
      </c>
      <c r="BL22" s="364">
        <f t="shared" si="3"/>
        <v>44.973075027471495</v>
      </c>
    </row>
    <row r="23" spans="2:67" ht="17.100000000000001" customHeight="1">
      <c r="B23" s="395"/>
      <c r="C23" s="986"/>
      <c r="D23" s="397"/>
      <c r="E23" s="397"/>
      <c r="F23" s="397"/>
      <c r="G23" s="398"/>
      <c r="H23" s="398"/>
      <c r="I23" s="397"/>
      <c r="J23" s="397"/>
      <c r="K23" s="397"/>
      <c r="L23" s="397"/>
      <c r="M23" s="397"/>
      <c r="N23" s="396"/>
      <c r="O23" s="397"/>
      <c r="P23" s="987"/>
      <c r="Q23" s="995" t="s">
        <v>1609</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34.723624778701627</v>
      </c>
      <c r="AZ23" s="399">
        <f t="shared" ref="AZ23:BL23" si="4">Y39</f>
        <v>33.217954451072778</v>
      </c>
      <c r="BA23" s="399">
        <f t="shared" si="4"/>
        <v>35.801991771223705</v>
      </c>
      <c r="BB23" s="399">
        <f t="shared" si="4"/>
        <v>42.61468863919859</v>
      </c>
      <c r="BC23" s="399">
        <f t="shared" si="4"/>
        <v>47.667353153072426</v>
      </c>
      <c r="BD23" s="399">
        <f t="shared" si="4"/>
        <v>47.744683552395749</v>
      </c>
      <c r="BE23" s="399">
        <f t="shared" si="4"/>
        <v>41.478873708342419</v>
      </c>
      <c r="BF23" s="399">
        <f t="shared" si="4"/>
        <v>41.51733110822029</v>
      </c>
      <c r="BG23" s="399">
        <f t="shared" si="4"/>
        <v>32.265358919625065</v>
      </c>
      <c r="BH23" s="399">
        <f t="shared" si="4"/>
        <v>29.224045984062496</v>
      </c>
      <c r="BI23" s="399">
        <f t="shared" si="4"/>
        <v>26.124898575851272</v>
      </c>
      <c r="BJ23" s="399">
        <f t="shared" si="4"/>
        <v>28.208671049557953</v>
      </c>
      <c r="BK23" s="399">
        <f t="shared" si="4"/>
        <v>26.378462391876731</v>
      </c>
      <c r="BL23" s="399">
        <f t="shared" si="4"/>
        <v>24.696369568056507</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30.081501976893879</v>
      </c>
      <c r="AZ24" s="364">
        <f t="shared" ref="AZ24:BL24" si="5">Y40</f>
        <v>28.27768982305437</v>
      </c>
      <c r="BA24" s="364">
        <f t="shared" si="5"/>
        <v>33.111556601653263</v>
      </c>
      <c r="BB24" s="364">
        <f t="shared" si="5"/>
        <v>40.968888796576636</v>
      </c>
      <c r="BC24" s="364">
        <f t="shared" si="5"/>
        <v>42.240713684610924</v>
      </c>
      <c r="BD24" s="364">
        <f t="shared" si="5"/>
        <v>45.394552593899277</v>
      </c>
      <c r="BE24" s="364">
        <f t="shared" si="5"/>
        <v>43.636937957813785</v>
      </c>
      <c r="BF24" s="364">
        <f t="shared" si="5"/>
        <v>37.997774755799831</v>
      </c>
      <c r="BG24" s="364">
        <f t="shared" si="5"/>
        <v>34.834214404074203</v>
      </c>
      <c r="BH24" s="364">
        <f t="shared" si="5"/>
        <v>35.737972820182129</v>
      </c>
      <c r="BI24" s="364">
        <f t="shared" si="5"/>
        <v>25.11096066036426</v>
      </c>
      <c r="BJ24" s="364">
        <f t="shared" si="5"/>
        <v>27.542741181767916</v>
      </c>
      <c r="BK24" s="364">
        <f t="shared" si="5"/>
        <v>26.735888265917325</v>
      </c>
      <c r="BL24" s="364">
        <f t="shared" si="5"/>
        <v>22.058010670448542</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73.694047049635856</v>
      </c>
      <c r="AZ25" s="364">
        <f t="shared" ref="AZ25:BL25" si="6">Y41</f>
        <v>71.944290628264312</v>
      </c>
      <c r="BA25" s="364">
        <f t="shared" si="6"/>
        <v>71.971506841519442</v>
      </c>
      <c r="BB25" s="364">
        <f t="shared" si="6"/>
        <v>70.604803924384157</v>
      </c>
      <c r="BC25" s="364">
        <f t="shared" si="6"/>
        <v>70.164649119596731</v>
      </c>
      <c r="BD25" s="364">
        <f t="shared" si="6"/>
        <v>68.669584509937408</v>
      </c>
      <c r="BE25" s="364">
        <f t="shared" si="6"/>
        <v>65.514942668374431</v>
      </c>
      <c r="BF25" s="364">
        <f t="shared" si="6"/>
        <v>64.505982385582911</v>
      </c>
      <c r="BG25" s="364">
        <f t="shared" si="6"/>
        <v>63.38167234496045</v>
      </c>
      <c r="BH25" s="364">
        <f t="shared" si="6"/>
        <v>62.323411190611075</v>
      </c>
      <c r="BI25" s="364">
        <f t="shared" si="6"/>
        <v>61.310961253847978</v>
      </c>
      <c r="BJ25" s="364">
        <f t="shared" si="6"/>
        <v>59.60052856744521</v>
      </c>
      <c r="BK25" s="364">
        <f t="shared" si="6"/>
        <v>54.036505185341674</v>
      </c>
      <c r="BL25" s="364">
        <f t="shared" si="6"/>
        <v>53.892202035288364</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3.1439441736099996</v>
      </c>
      <c r="AZ26" s="364">
        <f t="shared" si="7"/>
        <v>2.6572390988000008</v>
      </c>
      <c r="BA26" s="364">
        <f t="shared" si="7"/>
        <v>2.4019962193799995</v>
      </c>
      <c r="BB26" s="364">
        <f t="shared" si="7"/>
        <v>2.6652584389499996</v>
      </c>
      <c r="BC26" s="364">
        <f t="shared" si="7"/>
        <v>2.6848785113599996</v>
      </c>
      <c r="BD26" s="364">
        <f t="shared" si="7"/>
        <v>2.4520332614399996</v>
      </c>
      <c r="BE26" s="364">
        <f t="shared" si="7"/>
        <v>2.1826736959999997</v>
      </c>
      <c r="BF26" s="364">
        <f t="shared" si="7"/>
        <v>2.6324457162300003</v>
      </c>
      <c r="BG26" s="364">
        <f t="shared" si="7"/>
        <v>2.7363838278000001</v>
      </c>
      <c r="BH26" s="364">
        <f t="shared" si="7"/>
        <v>2.4927400520000003</v>
      </c>
      <c r="BI26" s="364">
        <f t="shared" si="7"/>
        <v>2.9283539520000006</v>
      </c>
      <c r="BJ26" s="364">
        <f t="shared" si="7"/>
        <v>2.8917181083999997</v>
      </c>
      <c r="BK26" s="364">
        <f t="shared" si="7"/>
        <v>2.9118551616000001</v>
      </c>
      <c r="BL26" s="364">
        <f t="shared" si="7"/>
        <v>2.586845041440001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246.22429014578822</v>
      </c>
      <c r="AZ27" s="364">
        <f t="shared" si="8"/>
        <v>214.10181416728682</v>
      </c>
      <c r="BA27" s="364">
        <f t="shared" si="8"/>
        <v>213.84589932279479</v>
      </c>
      <c r="BB27" s="364">
        <f t="shared" si="8"/>
        <v>245.71014762669807</v>
      </c>
      <c r="BC27" s="364">
        <f t="shared" si="8"/>
        <v>254.34175025398872</v>
      </c>
      <c r="BD27" s="364">
        <f t="shared" si="8"/>
        <v>259.54175470024023</v>
      </c>
      <c r="BE27" s="364">
        <f t="shared" si="8"/>
        <v>224.12341770754836</v>
      </c>
      <c r="BF27" s="364">
        <f t="shared" si="8"/>
        <v>215.61371806170345</v>
      </c>
      <c r="BG27" s="364">
        <f t="shared" si="8"/>
        <v>189.86340156156149</v>
      </c>
      <c r="BH27" s="364">
        <f t="shared" si="8"/>
        <v>180.66271224889789</v>
      </c>
      <c r="BI27" s="364">
        <f t="shared" si="8"/>
        <v>161.66309969668296</v>
      </c>
      <c r="BJ27" s="364">
        <f t="shared" si="8"/>
        <v>169.35405862095948</v>
      </c>
      <c r="BK27" s="364">
        <f t="shared" si="8"/>
        <v>163.63191223830665</v>
      </c>
      <c r="BL27" s="364">
        <f t="shared" si="8"/>
        <v>148.20650234270491</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259.54175470024023</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95.280900782567812</v>
      </c>
      <c r="P31" s="501">
        <f t="shared" ref="P31:P43" si="9">O31/$O$30</f>
        <v>0.36711203132849751</v>
      </c>
      <c r="Q31" s="371"/>
      <c r="R31" s="15"/>
      <c r="S31" s="366"/>
      <c r="T31" s="372"/>
      <c r="U31" s="362"/>
      <c r="V31" s="362"/>
      <c r="W31" s="362"/>
      <c r="X31" s="362"/>
      <c r="Y31" s="362"/>
      <c r="Z31" s="362"/>
      <c r="AA31" s="362"/>
      <c r="AB31" s="362"/>
      <c r="AC31" s="362"/>
      <c r="AD31" s="362"/>
      <c r="AE31" s="372"/>
      <c r="AF31" s="362"/>
      <c r="AG31" s="362"/>
      <c r="AH31" s="362"/>
      <c r="AI31" s="362"/>
      <c r="AJ31" s="362"/>
      <c r="AK31" s="954" t="s">
        <v>1604</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57.244178472884442</v>
      </c>
      <c r="P32" s="502">
        <f t="shared" si="9"/>
        <v>0.22055864783298182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2.8349032120023887</v>
      </c>
      <c r="P33" s="502">
        <f t="shared" si="9"/>
        <v>1.0922724997665913E-2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35.201819097680982</v>
      </c>
      <c r="P34" s="502">
        <f t="shared" si="9"/>
        <v>0.13563065849784978</v>
      </c>
      <c r="Q34" s="371"/>
      <c r="R34" s="15"/>
      <c r="S34" s="366"/>
      <c r="T34" s="622" t="s">
        <v>29</v>
      </c>
      <c r="U34" s="375"/>
      <c r="V34" s="375"/>
      <c r="W34" s="375"/>
      <c r="X34" s="1012">
        <f>X35+X39+X40+X41+X47</f>
        <v>246.22429014578822</v>
      </c>
      <c r="Y34" s="1013">
        <f t="shared" ref="Y34:AK34" si="10">Y35+Y39+Y40+Y41+Y47</f>
        <v>214.10181416728682</v>
      </c>
      <c r="Z34" s="1013">
        <f t="shared" si="10"/>
        <v>213.84589932279479</v>
      </c>
      <c r="AA34" s="1013">
        <f t="shared" si="10"/>
        <v>245.71014762669807</v>
      </c>
      <c r="AB34" s="1013">
        <f t="shared" si="10"/>
        <v>254.34175025398872</v>
      </c>
      <c r="AC34" s="1013">
        <f t="shared" si="10"/>
        <v>259.54175470024023</v>
      </c>
      <c r="AD34" s="1013">
        <f t="shared" si="10"/>
        <v>224.12341770754836</v>
      </c>
      <c r="AE34" s="1013">
        <f t="shared" si="10"/>
        <v>215.61371806170345</v>
      </c>
      <c r="AF34" s="1013">
        <f t="shared" si="10"/>
        <v>189.86340156156149</v>
      </c>
      <c r="AG34" s="1013">
        <f t="shared" si="10"/>
        <v>180.66271224889789</v>
      </c>
      <c r="AH34" s="1013">
        <f t="shared" si="10"/>
        <v>161.66309969668296</v>
      </c>
      <c r="AI34" s="1013">
        <f t="shared" si="10"/>
        <v>169.35405862095948</v>
      </c>
      <c r="AJ34" s="1013">
        <f t="shared" si="10"/>
        <v>163.63191223830665</v>
      </c>
      <c r="AK34" s="1014">
        <f t="shared" si="10"/>
        <v>148.20650234270491</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47.744683552395749</v>
      </c>
      <c r="P35" s="501">
        <f t="shared" si="9"/>
        <v>0.18395762025859325</v>
      </c>
      <c r="Q35" s="371"/>
      <c r="R35" s="15"/>
      <c r="S35" s="366"/>
      <c r="T35" s="377"/>
      <c r="U35" s="286" t="s">
        <v>31</v>
      </c>
      <c r="V35" s="387"/>
      <c r="W35" s="387"/>
      <c r="X35" s="1015">
        <f>SUM(X36:X38)</f>
        <v>104.58117216694683</v>
      </c>
      <c r="Y35" s="1016">
        <f t="shared" ref="Y35:AK35" si="11">SUM(Y36:Y38)</f>
        <v>78.004640166095371</v>
      </c>
      <c r="Z35" s="1016">
        <f t="shared" si="11"/>
        <v>70.558847889018367</v>
      </c>
      <c r="AA35" s="1016">
        <f t="shared" si="11"/>
        <v>88.8565078275887</v>
      </c>
      <c r="AB35" s="1016">
        <f t="shared" si="11"/>
        <v>91.584155785348628</v>
      </c>
      <c r="AC35" s="1016">
        <f t="shared" si="11"/>
        <v>95.280900782567812</v>
      </c>
      <c r="AD35" s="1016">
        <f t="shared" si="11"/>
        <v>71.309989677017711</v>
      </c>
      <c r="AE35" s="1016">
        <f t="shared" si="11"/>
        <v>68.960184095870417</v>
      </c>
      <c r="AF35" s="1016">
        <f t="shared" si="11"/>
        <v>56.645772065101752</v>
      </c>
      <c r="AG35" s="1016">
        <f t="shared" si="11"/>
        <v>50.884542202042205</v>
      </c>
      <c r="AH35" s="1016">
        <f t="shared" si="11"/>
        <v>46.187925254619444</v>
      </c>
      <c r="AI35" s="1016">
        <f t="shared" si="11"/>
        <v>51.110399713788382</v>
      </c>
      <c r="AJ35" s="1016">
        <f t="shared" si="11"/>
        <v>53.569201233570936</v>
      </c>
      <c r="AK35" s="1017">
        <f t="shared" si="11"/>
        <v>44.973075027471495</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45.394552593899277</v>
      </c>
      <c r="P36" s="501">
        <f t="shared" si="9"/>
        <v>0.17490269589310617</v>
      </c>
      <c r="Q36" s="371"/>
      <c r="R36" s="15"/>
      <c r="S36" s="401" t="s">
        <v>98</v>
      </c>
      <c r="T36" s="378"/>
      <c r="U36" s="389"/>
      <c r="V36" s="379" t="s">
        <v>98</v>
      </c>
      <c r="W36" s="402"/>
      <c r="X36" s="1018">
        <f>VLOOKUP(年度マスタ!$K$4&amp;"_"&amp;X$33,データシート1!$A:$BS,MATCH("aa_"&amp;$S36,データシート1!$A$1:$BS$1,0),0)</f>
        <v>44.53785033799651</v>
      </c>
      <c r="Y36" s="1019">
        <f>VLOOKUP(年度マスタ!$K$4&amp;"_"&amp;Y$33,データシート1!$A:$BS,MATCH("aa_"&amp;$S36,データシート1!$A$1:$BS$1,0),0)</f>
        <v>45.130753509050912</v>
      </c>
      <c r="Z36" s="1019">
        <f>VLOOKUP(年度マスタ!$K$4&amp;"_"&amp;Z$33,データシート1!$A:$BS,MATCH("aa_"&amp;$S36,データシート1!$A$1:$BS$1,0),0)</f>
        <v>39.976672848278973</v>
      </c>
      <c r="AA36" s="1019">
        <f>VLOOKUP(年度マスタ!$K$4&amp;"_"&amp;AA$33,データシート1!$A:$BS,MATCH("aa_"&amp;$S36,データシート1!$A$1:$BS$1,0),0)</f>
        <v>47.761569891524083</v>
      </c>
      <c r="AB36" s="1019">
        <f>VLOOKUP(年度マスタ!$K$4&amp;"_"&amp;AB$33,データシート1!$A:$BS,MATCH("aa_"&amp;$S36,データシート1!$A$1:$BS$1,0),0)</f>
        <v>49.904684480401805</v>
      </c>
      <c r="AC36" s="1019">
        <f>VLOOKUP(年度マスタ!$K$4&amp;"_"&amp;AC$33,データシート1!$A:$BS,MATCH("aa_"&amp;$S36,データシート1!$A$1:$BS$1,0),0)</f>
        <v>57.244178472884442</v>
      </c>
      <c r="AD36" s="1019">
        <f>VLOOKUP(年度マスタ!$K$4&amp;"_"&amp;AD$33,データシート1!$A:$BS,MATCH("aa_"&amp;$S36,データシート1!$A$1:$BS$1,0),0)</f>
        <v>50.260845291999217</v>
      </c>
      <c r="AE36" s="1019">
        <f>VLOOKUP(年度マスタ!$K$4&amp;"_"&amp;AE$33,データシート1!$A:$BS,MATCH("aa_"&amp;$S36,データシート1!$A$1:$BS$1,0),0)</f>
        <v>46.984821442270849</v>
      </c>
      <c r="AF36" s="1019">
        <f>VLOOKUP(年度マスタ!$K$4&amp;"_"&amp;AF$33,データシート1!$A:$BS,MATCH("aa_"&amp;$S36,データシート1!$A$1:$BS$1,0),0)</f>
        <v>37.058328638762319</v>
      </c>
      <c r="AG36" s="1019">
        <f>VLOOKUP(年度マスタ!$K$4&amp;"_"&amp;AG$33,データシート1!$A:$BS,MATCH("aa_"&amp;$S36,データシート1!$A$1:$BS$1,0),0)</f>
        <v>32.744701035548616</v>
      </c>
      <c r="AH36" s="1019">
        <f>VLOOKUP(年度マスタ!$K$4&amp;"_"&amp;AH$33,データシート1!$A:$BS,MATCH("aa_"&amp;$S36,データシート1!$A$1:$BS$1,0),0)</f>
        <v>30.105187009097449</v>
      </c>
      <c r="AI36" s="1019">
        <f>VLOOKUP(年度マスタ!$K$4&amp;"_"&amp;AI$33,データシート1!$A:$BS,MATCH("aa_"&amp;$S36,データシート1!$A$1:$BS$1,0),0)</f>
        <v>34.810414569873799</v>
      </c>
      <c r="AJ36" s="1019">
        <f>VLOOKUP(年度マスタ!$K$4&amp;"_"&amp;AJ$33,データシート1!$A:$BS,MATCH("aa_"&amp;$S36,データシート1!$A$1:$BS$1,0),0)</f>
        <v>38.989208893699427</v>
      </c>
      <c r="AK36" s="1020">
        <f>VLOOKUP(年度マスタ!$K$4&amp;"_"&amp;AK$33,データシート1!$A:$BS,MATCH("aa_"&amp;$S36,データシート1!$A$1:$BS$1,0),0)</f>
        <v>31.9446822213899</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68.669584509937408</v>
      </c>
      <c r="P37" s="501">
        <f t="shared" si="9"/>
        <v>0.2645801042273444</v>
      </c>
      <c r="Q37" s="371"/>
      <c r="R37" s="15"/>
      <c r="S37" s="401" t="s">
        <v>100</v>
      </c>
      <c r="T37" s="378"/>
      <c r="U37" s="389"/>
      <c r="V37" s="379" t="s">
        <v>107</v>
      </c>
      <c r="W37" s="402"/>
      <c r="X37" s="1018">
        <f>VLOOKUP(年度マスタ!$K$4&amp;"_"&amp;X$33,データシート1!$A:$BS,MATCH("aa_"&amp;$S37,データシート1!$A$1:$BS$1,0),0)</f>
        <v>2.1684476544763003</v>
      </c>
      <c r="Y37" s="1019">
        <f>VLOOKUP(年度マスタ!$K$4&amp;"_"&amp;Y$33,データシート1!$A:$BS,MATCH("aa_"&amp;$S37,データシート1!$A$1:$BS$1,0),0)</f>
        <v>2.2362998255258146</v>
      </c>
      <c r="Z37" s="1019">
        <f>VLOOKUP(年度マスタ!$K$4&amp;"_"&amp;Z$33,データシート1!$A:$BS,MATCH("aa_"&amp;$S37,データシート1!$A$1:$BS$1,0),0)</f>
        <v>2.3762517347763414</v>
      </c>
      <c r="AA37" s="1019">
        <f>VLOOKUP(年度マスタ!$K$4&amp;"_"&amp;AA$33,データシート1!$A:$BS,MATCH("aa_"&amp;$S37,データシート1!$A$1:$BS$1,0),0)</f>
        <v>3.1435709213415737</v>
      </c>
      <c r="AB37" s="1019">
        <f>VLOOKUP(年度マスタ!$K$4&amp;"_"&amp;AB$33,データシート1!$A:$BS,MATCH("aa_"&amp;$S37,データシート1!$A$1:$BS$1,0),0)</f>
        <v>3.21944591888278</v>
      </c>
      <c r="AC37" s="1019">
        <f>VLOOKUP(年度マスタ!$K$4&amp;"_"&amp;AC$33,データシート1!$A:$BS,MATCH("aa_"&amp;$S37,データシート1!$A$1:$BS$1,0),0)</f>
        <v>2.8349032120023887</v>
      </c>
      <c r="AD37" s="1019">
        <f>VLOOKUP(年度マスタ!$K$4&amp;"_"&amp;AD$33,データシート1!$A:$BS,MATCH("aa_"&amp;$S37,データシート1!$A$1:$BS$1,0),0)</f>
        <v>2.6427265854358564</v>
      </c>
      <c r="AE37" s="1019">
        <f>VLOOKUP(年度マスタ!$K$4&amp;"_"&amp;AE$33,データシート1!$A:$BS,MATCH("aa_"&amp;$S37,データシート1!$A$1:$BS$1,0),0)</f>
        <v>2.2097365479272786</v>
      </c>
      <c r="AF37" s="1019">
        <f>VLOOKUP(年度マスタ!$K$4&amp;"_"&amp;AF$33,データシート1!$A:$BS,MATCH("aa_"&amp;$S37,データシート1!$A$1:$BS$1,0),0)</f>
        <v>2.137648983958282</v>
      </c>
      <c r="AG37" s="1019">
        <f>VLOOKUP(年度マスタ!$K$4&amp;"_"&amp;AG$33,データシート1!$A:$BS,MATCH("aa_"&amp;$S37,データシート1!$A$1:$BS$1,0),0)</f>
        <v>2.2178117208733341</v>
      </c>
      <c r="AH37" s="1019">
        <f>VLOOKUP(年度マスタ!$K$4&amp;"_"&amp;AH$33,データシート1!$A:$BS,MATCH("aa_"&amp;$S37,データシート1!$A$1:$BS$1,0),0)</f>
        <v>1.9259094709453985</v>
      </c>
      <c r="AI37" s="1019">
        <f>VLOOKUP(年度マスタ!$K$4&amp;"_"&amp;AI$33,データシート1!$A:$BS,MATCH("aa_"&amp;$S37,データシート1!$A$1:$BS$1,0),0)</f>
        <v>1.8403300557738389</v>
      </c>
      <c r="AJ37" s="1019">
        <f>VLOOKUP(年度マスタ!$K$4&amp;"_"&amp;AJ$33,データシート1!$A:$BS,MATCH("aa_"&amp;$S37,データシート1!$A$1:$BS$1,0),0)</f>
        <v>1.9249682937316268</v>
      </c>
      <c r="AK37" s="1020">
        <f>VLOOKUP(年度マスタ!$K$4&amp;"_"&amp;AK$33,データシート1!$A:$BS,MATCH("aa_"&amp;$S37,データシート1!$A$1:$BS$1,0),0)</f>
        <v>1.9534920515575416</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59.988726385157761</v>
      </c>
      <c r="P38" s="502">
        <f t="shared" si="9"/>
        <v>0.23113323886725742</v>
      </c>
      <c r="Q38" s="371"/>
      <c r="R38" s="15"/>
      <c r="S38" s="401" t="s">
        <v>101</v>
      </c>
      <c r="T38" s="378"/>
      <c r="U38" s="391"/>
      <c r="V38" s="404" t="s">
        <v>110</v>
      </c>
      <c r="W38" s="404"/>
      <c r="X38" s="1018">
        <f>VLOOKUP(年度マスタ!$K$4&amp;"_"&amp;X$33,データシート1!$A:$BS,MATCH("aa_"&amp;$S38,データシート1!$A$1:$BS$1,0),0)</f>
        <v>57.874874174474023</v>
      </c>
      <c r="Y38" s="1019">
        <f>VLOOKUP(年度マスタ!$K$4&amp;"_"&amp;Y$33,データシート1!$A:$BS,MATCH("aa_"&amp;$S38,データシート1!$A$1:$BS$1,0),0)</f>
        <v>30.637586831518643</v>
      </c>
      <c r="Z38" s="1019">
        <f>VLOOKUP(年度マスタ!$K$4&amp;"_"&amp;Z$33,データシート1!$A:$BS,MATCH("aa_"&amp;$S38,データシート1!$A$1:$BS$1,0),0)</f>
        <v>28.205923305963058</v>
      </c>
      <c r="AA38" s="1019">
        <f>VLOOKUP(年度マスタ!$K$4&amp;"_"&amp;AA$33,データシート1!$A:$BS,MATCH("aa_"&amp;$S38,データシート1!$A$1:$BS$1,0),0)</f>
        <v>37.951367014723054</v>
      </c>
      <c r="AB38" s="1019">
        <f>VLOOKUP(年度マスタ!$K$4&amp;"_"&amp;AB$33,データシート1!$A:$BS,MATCH("aa_"&amp;$S38,データシート1!$A$1:$BS$1,0),0)</f>
        <v>38.460025386064046</v>
      </c>
      <c r="AC38" s="1019">
        <f>VLOOKUP(年度マスタ!$K$4&amp;"_"&amp;AC$33,データシート1!$A:$BS,MATCH("aa_"&amp;$S38,データシート1!$A$1:$BS$1,0),0)</f>
        <v>35.201819097680982</v>
      </c>
      <c r="AD38" s="1019">
        <f>VLOOKUP(年度マスタ!$K$4&amp;"_"&amp;AD$33,データシート1!$A:$BS,MATCH("aa_"&amp;$S38,データシート1!$A$1:$BS$1,0),0)</f>
        <v>18.406417799582638</v>
      </c>
      <c r="AE38" s="1019">
        <f>VLOOKUP(年度マスタ!$K$4&amp;"_"&amp;AE$33,データシート1!$A:$BS,MATCH("aa_"&amp;$S38,データシート1!$A$1:$BS$1,0),0)</f>
        <v>19.765626105672286</v>
      </c>
      <c r="AF38" s="1019">
        <f>VLOOKUP(年度マスタ!$K$4&amp;"_"&amp;AF$33,データシート1!$A:$BS,MATCH("aa_"&amp;$S38,データシート1!$A$1:$BS$1,0),0)</f>
        <v>17.449794442381155</v>
      </c>
      <c r="AG38" s="1019">
        <f>VLOOKUP(年度マスタ!$K$4&amp;"_"&amp;AG$33,データシート1!$A:$BS,MATCH("aa_"&amp;$S38,データシート1!$A$1:$BS$1,0),0)</f>
        <v>15.922029445620252</v>
      </c>
      <c r="AH38" s="1019">
        <f>VLOOKUP(年度マスタ!$K$4&amp;"_"&amp;AH$33,データシート1!$A:$BS,MATCH("aa_"&amp;$S38,データシート1!$A$1:$BS$1,0),0)</f>
        <v>14.156828774576596</v>
      </c>
      <c r="AI38" s="1019">
        <f>VLOOKUP(年度マスタ!$K$4&amp;"_"&amp;AI$33,データシート1!$A:$BS,MATCH("aa_"&amp;$S38,データシート1!$A$1:$BS$1,0),0)</f>
        <v>14.459655088140739</v>
      </c>
      <c r="AJ38" s="1019">
        <f>VLOOKUP(年度マスタ!$K$4&amp;"_"&amp;AJ$33,データシート1!$A:$BS,MATCH("aa_"&amp;$S38,データシート1!$A$1:$BS$1,0),0)</f>
        <v>12.655024046139889</v>
      </c>
      <c r="AK38" s="1020">
        <f>VLOOKUP(年度マスタ!$K$4&amp;"_"&amp;AK$33,データシート1!$A:$BS,MATCH("aa_"&amp;$S38,データシート1!$A$1:$BS$1,0),0)</f>
        <v>11.07490075452405</v>
      </c>
      <c r="AL38" s="373"/>
      <c r="AW38" s="19" t="str">
        <f>年度マスタ!H4</f>
        <v>46</v>
      </c>
      <c r="AX38" s="19" t="s">
        <v>111</v>
      </c>
      <c r="AY38" s="19">
        <f>VLOOKUP($AW38&amp;"_"&amp;$AY$34,データシート1!$A:$BS,MATCH($AY$31&amp;"_"&amp;AY$36,データシート1!$A$1:$BS$1,0),0)</f>
        <v>856.37219134133954</v>
      </c>
      <c r="AZ38" s="19">
        <f>VLOOKUP($AW38&amp;"_"&amp;$AY$34,データシート1!$A:$BS,MATCH($AY$31&amp;"_"&amp;AZ$36,データシート1!$A$1:$BS$1,0),0)</f>
        <v>128.70593608652678</v>
      </c>
      <c r="BA38" s="19">
        <f>VLOOKUP($AW38&amp;"_"&amp;$AY$34,データシート1!$A:$BS,MATCH($AY$31&amp;"_"&amp;BA$36,データシート1!$A$1:$BS$1,0),0)</f>
        <v>618.86986940562963</v>
      </c>
      <c r="BB38" s="19">
        <f>VLOOKUP($AW38&amp;"_"&amp;$AY$34,データシート1!$A:$BS,MATCH($AY$31&amp;"_"&amp;BB$36,データシート1!$A$1:$BS$1,0),0)</f>
        <v>1841.4795792992672</v>
      </c>
      <c r="BC38" s="19">
        <f>VLOOKUP($AW38&amp;"_"&amp;$AY$34,データシート1!$A:$BS,MATCH($AY$31&amp;"_"&amp;BC$36,データシート1!$A$1:$BS$1,0),0)</f>
        <v>1366.3076555206862</v>
      </c>
      <c r="BD38" s="19">
        <f>VLOOKUP($AW38&amp;"_"&amp;$AY$34,データシート1!$A:$BS,MATCH($AY$31&amp;"_"&amp;BD$36,データシート1!$A$1:$BS$1,0),0)</f>
        <v>1341.2535983597029</v>
      </c>
      <c r="BE38" s="19">
        <f>VLOOKUP($AW38&amp;"_"&amp;$AY$34,データシート1!$A:$BS,MATCH($AY$31&amp;"_"&amp;BE$36,データシート1!$A$1:$BS$1,0),0)</f>
        <v>1562.8213539032645</v>
      </c>
      <c r="BF38" s="19">
        <f>VLOOKUP($AW38&amp;"_"&amp;$AY$34,データシート1!$A:$BS,MATCH($AY$31&amp;"_"&amp;BF$36,データシート1!$A$1:$BS$1,0),0)</f>
        <v>95.796599008798822</v>
      </c>
      <c r="BG38" s="19">
        <f>VLOOKUP($AW38&amp;"_"&amp;$AY$34,データシート1!$A:$BS,MATCH($AY$31&amp;"_"&amp;BG$36,データシート1!$A$1:$BS$1,0),0)</f>
        <v>943.66934069978356</v>
      </c>
      <c r="BH38" s="19">
        <f>VLOOKUP($AW38&amp;"_"&amp;$AY$34,データシート1!$A:$BS,MATCH($AY$31&amp;"_"&amp;BH$36,データシート1!$A$1:$BS$1,0),0)</f>
        <v>142.78846224621898</v>
      </c>
    </row>
    <row r="39" spans="2:64" ht="17.100000000000001" customHeight="1" thickBot="1">
      <c r="B39" s="366"/>
      <c r="C39" s="367"/>
      <c r="D39" s="369"/>
      <c r="E39" s="993"/>
      <c r="F39" s="369"/>
      <c r="G39" s="368"/>
      <c r="H39" s="368"/>
      <c r="I39" s="369"/>
      <c r="J39" s="370"/>
      <c r="K39" s="378"/>
      <c r="L39" s="389"/>
      <c r="M39" s="389"/>
      <c r="N39" s="390" t="s">
        <v>1298</v>
      </c>
      <c r="O39" s="1026">
        <f>AC43</f>
        <v>32.624124090501851</v>
      </c>
      <c r="P39" s="502">
        <f t="shared" si="9"/>
        <v>0.12569894246180671</v>
      </c>
      <c r="Q39" s="371"/>
      <c r="R39" s="15"/>
      <c r="S39" s="401" t="s">
        <v>102</v>
      </c>
      <c r="T39" s="378"/>
      <c r="U39" s="386" t="s">
        <v>112</v>
      </c>
      <c r="V39" s="387"/>
      <c r="W39" s="387"/>
      <c r="X39" s="1015">
        <f>VLOOKUP(年度マスタ!$K$4&amp;"_"&amp;X$33,データシート1!$A:$BS,MATCH("aa_"&amp;$S39,データシート1!$A$1:$BS$1,0),0)</f>
        <v>34.723624778701627</v>
      </c>
      <c r="Y39" s="1016">
        <f>VLOOKUP(年度マスタ!$K$4&amp;"_"&amp;Y$33,データシート1!$A:$BS,MATCH("aa_"&amp;$S39,データシート1!$A$1:$BS$1,0),0)</f>
        <v>33.217954451072778</v>
      </c>
      <c r="Z39" s="1016">
        <f>VLOOKUP(年度マスタ!$K$4&amp;"_"&amp;Z$33,データシート1!$A:$BS,MATCH("aa_"&amp;$S39,データシート1!$A$1:$BS$1,0),0)</f>
        <v>35.801991771223705</v>
      </c>
      <c r="AA39" s="1016">
        <f>VLOOKUP(年度マスタ!$K$4&amp;"_"&amp;AA$33,データシート1!$A:$BS,MATCH("aa_"&amp;$S39,データシート1!$A$1:$BS$1,0),0)</f>
        <v>42.61468863919859</v>
      </c>
      <c r="AB39" s="1016">
        <f>VLOOKUP(年度マスタ!$K$4&amp;"_"&amp;AB$33,データシート1!$A:$BS,MATCH("aa_"&amp;$S39,データシート1!$A$1:$BS$1,0),0)</f>
        <v>47.667353153072426</v>
      </c>
      <c r="AC39" s="1016">
        <f>VLOOKUP(年度マスタ!$K$4&amp;"_"&amp;AC$33,データシート1!$A:$BS,MATCH("aa_"&amp;$S39,データシート1!$A$1:$BS$1,0),0)</f>
        <v>47.744683552395749</v>
      </c>
      <c r="AD39" s="1016">
        <f>VLOOKUP(年度マスタ!$K$4&amp;"_"&amp;AD$33,データシート1!$A:$BS,MATCH("aa_"&amp;$S39,データシート1!$A$1:$BS$1,0),0)</f>
        <v>41.478873708342419</v>
      </c>
      <c r="AE39" s="1016">
        <f>VLOOKUP(年度マスタ!$K$4&amp;"_"&amp;AE$33,データシート1!$A:$BS,MATCH("aa_"&amp;$S39,データシート1!$A$1:$BS$1,0),0)</f>
        <v>41.51733110822029</v>
      </c>
      <c r="AF39" s="1016">
        <f>VLOOKUP(年度マスタ!$K$4&amp;"_"&amp;AF$33,データシート1!$A:$BS,MATCH("aa_"&amp;$S39,データシート1!$A$1:$BS$1,0),0)</f>
        <v>32.265358919625065</v>
      </c>
      <c r="AG39" s="1016">
        <f>VLOOKUP(年度マスタ!$K$4&amp;"_"&amp;AG$33,データシート1!$A:$BS,MATCH("aa_"&amp;$S39,データシート1!$A$1:$BS$1,0),0)</f>
        <v>29.224045984062496</v>
      </c>
      <c r="AH39" s="1016">
        <f>VLOOKUP(年度マスタ!$K$4&amp;"_"&amp;AH$33,データシート1!$A:$BS,MATCH("aa_"&amp;$S39,データシート1!$A$1:$BS$1,0),0)</f>
        <v>26.124898575851272</v>
      </c>
      <c r="AI39" s="1016">
        <f>VLOOKUP(年度マスタ!$K$4&amp;"_"&amp;AI$33,データシート1!$A:$BS,MATCH("aa_"&amp;$S39,データシート1!$A$1:$BS$1,0),0)</f>
        <v>28.208671049557953</v>
      </c>
      <c r="AJ39" s="1016">
        <f>VLOOKUP(年度マスタ!$K$4&amp;"_"&amp;AJ$33,データシート1!$A:$BS,MATCH("aa_"&amp;$S39,データシート1!$A$1:$BS$1,0),0)</f>
        <v>26.378462391876731</v>
      </c>
      <c r="AK39" s="1017">
        <f>VLOOKUP(年度マスタ!$K$4&amp;"_"&amp;AK$33,データシート1!$A:$BS,MATCH("aa_"&amp;$S39,データシート1!$A$1:$BS$1,0),0)</f>
        <v>24.696369568056507</v>
      </c>
      <c r="AL39" s="373"/>
      <c r="AW39" s="19" t="str">
        <f>年度マスタ!K4</f>
        <v>46219</v>
      </c>
      <c r="AX39" s="19" t="s">
        <v>113</v>
      </c>
      <c r="AY39" s="19">
        <f>VLOOKUP($AW39&amp;"_"&amp;$AY$34,データシート1!$A:$BS,MATCH($AY$31&amp;"_"&amp;AY$36,データシート1!$A$1:$BS$1,0),0)</f>
        <v>31.9446822213899</v>
      </c>
      <c r="AZ39" s="19">
        <f>VLOOKUP($AW39&amp;"_"&amp;$AY$34,データシート1!$A:$BS,MATCH($AY$31&amp;"_"&amp;AZ$36,データシート1!$A$1:$BS$1,0),0)</f>
        <v>1.9534920515575416</v>
      </c>
      <c r="BA39" s="19">
        <f>VLOOKUP($AW39&amp;"_"&amp;$AY$34,データシート1!$A:$BS,MATCH($AY$31&amp;"_"&amp;BA$36,データシート1!$A$1:$BS$1,0),0)</f>
        <v>11.07490075452405</v>
      </c>
      <c r="BB39" s="19">
        <f>VLOOKUP($AW39&amp;"_"&amp;$AY$34,データシート1!$A:$BS,MATCH($AY$31&amp;"_"&amp;BB$36,データシート1!$A$1:$BS$1,0),0)</f>
        <v>24.696369568056507</v>
      </c>
      <c r="BC39" s="19">
        <f>VLOOKUP($AW39&amp;"_"&amp;$AY$34,データシート1!$A:$BS,MATCH($AY$31&amp;"_"&amp;BC$36,データシート1!$A$1:$BS$1,0),0)</f>
        <v>22.058010670448542</v>
      </c>
      <c r="BD39" s="19">
        <f>VLOOKUP($AW39&amp;"_"&amp;$AY$34,データシート1!$A:$BS,MATCH($AY$31&amp;"_"&amp;BD$36,データシート1!$A$1:$BS$1,0),0)</f>
        <v>24.065387546933678</v>
      </c>
      <c r="BE39" s="19">
        <f>VLOOKUP($AW39&amp;"_"&amp;$AY$34,データシート1!$A:$BS,MATCH($AY$31&amp;"_"&amp;BE$36,データシート1!$A$1:$BS$1,0),0)</f>
        <v>23.280985172140312</v>
      </c>
      <c r="BF39" s="19">
        <f>VLOOKUP($AW39&amp;"_"&amp;$AY$34,データシート1!$A:$BS,MATCH($AY$31&amp;"_"&amp;BF$36,データシート1!$A$1:$BS$1,0),0)</f>
        <v>1.5991768214003999</v>
      </c>
      <c r="BG39" s="19">
        <f>VLOOKUP($AW39&amp;"_"&amp;$AY$34,データシート1!$A:$BS,MATCH($AY$31&amp;"_"&amp;BG$36,データシート1!$A$1:$BS$1,0),0)</f>
        <v>4.9466524948139767</v>
      </c>
      <c r="BH39" s="19">
        <f>VLOOKUP($AW39&amp;"_"&amp;$AY$34,データシート1!$A:$BS,MATCH($AY$31&amp;"_"&amp;BH$36,データシート1!$A$1:$BS$1,0),0)</f>
        <v>2.586845041440001</v>
      </c>
    </row>
    <row r="40" spans="2:64" ht="17.100000000000001" customHeight="1" thickBot="1">
      <c r="B40" s="366"/>
      <c r="C40" s="367"/>
      <c r="D40" s="369"/>
      <c r="E40" s="369"/>
      <c r="F40" s="369"/>
      <c r="G40" s="368"/>
      <c r="H40" s="368"/>
      <c r="I40" s="369"/>
      <c r="J40" s="370"/>
      <c r="K40" s="378"/>
      <c r="L40" s="389"/>
      <c r="M40" s="391"/>
      <c r="N40" s="382" t="s">
        <v>47</v>
      </c>
      <c r="O40" s="1026">
        <f>AC44</f>
        <v>27.364602294655914</v>
      </c>
      <c r="P40" s="502">
        <f t="shared" si="9"/>
        <v>0.10543429640545073</v>
      </c>
      <c r="Q40" s="371"/>
      <c r="R40" s="15"/>
      <c r="S40" s="401" t="s">
        <v>78</v>
      </c>
      <c r="T40" s="378"/>
      <c r="U40" s="386" t="s">
        <v>78</v>
      </c>
      <c r="V40" s="387"/>
      <c r="W40" s="387"/>
      <c r="X40" s="1015">
        <f>VLOOKUP(年度マスタ!$K$4&amp;"_"&amp;X$33,データシート1!$A:$BS,MATCH("aa_"&amp;$S40,データシート1!$A$1:$BS$1,0),0)</f>
        <v>30.081501976893879</v>
      </c>
      <c r="Y40" s="1016">
        <f>VLOOKUP(年度マスタ!$K$4&amp;"_"&amp;Y$33,データシート1!$A:$BS,MATCH("aa_"&amp;$S40,データシート1!$A$1:$BS$1,0),0)</f>
        <v>28.27768982305437</v>
      </c>
      <c r="Z40" s="1016">
        <f>VLOOKUP(年度マスタ!$K$4&amp;"_"&amp;Z$33,データシート1!$A:$BS,MATCH("aa_"&amp;$S40,データシート1!$A$1:$BS$1,0),0)</f>
        <v>33.111556601653263</v>
      </c>
      <c r="AA40" s="1016">
        <f>VLOOKUP(年度マスタ!$K$4&amp;"_"&amp;AA$33,データシート1!$A:$BS,MATCH("aa_"&amp;$S40,データシート1!$A$1:$BS$1,0),0)</f>
        <v>40.968888796576636</v>
      </c>
      <c r="AB40" s="1016">
        <f>VLOOKUP(年度マスタ!$K$4&amp;"_"&amp;AB$33,データシート1!$A:$BS,MATCH("aa_"&amp;$S40,データシート1!$A$1:$BS$1,0),0)</f>
        <v>42.240713684610924</v>
      </c>
      <c r="AC40" s="1016">
        <f>VLOOKUP(年度マスタ!$K$4&amp;"_"&amp;AC$33,データシート1!$A:$BS,MATCH("aa_"&amp;$S40,データシート1!$A$1:$BS$1,0),0)</f>
        <v>45.394552593899277</v>
      </c>
      <c r="AD40" s="1016">
        <f>VLOOKUP(年度マスタ!$K$4&amp;"_"&amp;AD$33,データシート1!$A:$BS,MATCH("aa_"&amp;$S40,データシート1!$A$1:$BS$1,0),0)</f>
        <v>43.636937957813785</v>
      </c>
      <c r="AE40" s="1016">
        <f>VLOOKUP(年度マスタ!$K$4&amp;"_"&amp;AE$33,データシート1!$A:$BS,MATCH("aa_"&amp;$S40,データシート1!$A$1:$BS$1,0),0)</f>
        <v>37.997774755799831</v>
      </c>
      <c r="AF40" s="1016">
        <f>VLOOKUP(年度マスタ!$K$4&amp;"_"&amp;AF$33,データシート1!$A:$BS,MATCH("aa_"&amp;$S40,データシート1!$A$1:$BS$1,0),0)</f>
        <v>34.834214404074203</v>
      </c>
      <c r="AG40" s="1016">
        <f>VLOOKUP(年度マスタ!$K$4&amp;"_"&amp;AG$33,データシート1!$A:$BS,MATCH("aa_"&amp;$S40,データシート1!$A$1:$BS$1,0),0)</f>
        <v>35.737972820182129</v>
      </c>
      <c r="AH40" s="1016">
        <f>VLOOKUP(年度マスタ!$K$4&amp;"_"&amp;AH$33,データシート1!$A:$BS,MATCH("aa_"&amp;$S40,データシート1!$A$1:$BS$1,0),0)</f>
        <v>25.11096066036426</v>
      </c>
      <c r="AI40" s="1016">
        <f>VLOOKUP(年度マスタ!$K$4&amp;"_"&amp;AI$33,データシート1!$A:$BS,MATCH("aa_"&amp;$S40,データシート1!$A$1:$BS$1,0),0)</f>
        <v>27.542741181767916</v>
      </c>
      <c r="AJ40" s="1016">
        <f>VLOOKUP(年度マスタ!$K$4&amp;"_"&amp;AJ$33,データシート1!$A:$BS,MATCH("aa_"&amp;$S40,データシート1!$A$1:$BS$1,0),0)</f>
        <v>26.735888265917325</v>
      </c>
      <c r="AK40" s="1017">
        <f>VLOOKUP(年度マスタ!$K$4&amp;"_"&amp;AK$33,データシート1!$A:$BS,MATCH("aa_"&amp;$S40,データシート1!$A$1:$BS$1,0),0)</f>
        <v>22.058010670448542</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2.3377048363637476</v>
      </c>
      <c r="P41" s="502">
        <f t="shared" si="9"/>
        <v>9.0070472054244143E-3</v>
      </c>
      <c r="Q41" s="371"/>
      <c r="R41" s="15"/>
      <c r="S41" s="401" t="s">
        <v>1276</v>
      </c>
      <c r="T41" s="378"/>
      <c r="U41" s="286" t="s">
        <v>44</v>
      </c>
      <c r="V41" s="387"/>
      <c r="W41" s="387"/>
      <c r="X41" s="1015">
        <f>X42+X45+X46</f>
        <v>73.694047049635856</v>
      </c>
      <c r="Y41" s="1016">
        <f t="shared" ref="Y41:AH41" si="12">Y42+Y45+Y46</f>
        <v>71.944290628264312</v>
      </c>
      <c r="Z41" s="1016">
        <f t="shared" si="12"/>
        <v>71.971506841519442</v>
      </c>
      <c r="AA41" s="1016">
        <f t="shared" si="12"/>
        <v>70.604803924384157</v>
      </c>
      <c r="AB41" s="1016">
        <f t="shared" si="12"/>
        <v>70.164649119596731</v>
      </c>
      <c r="AC41" s="1016">
        <f t="shared" si="12"/>
        <v>68.669584509937408</v>
      </c>
      <c r="AD41" s="1016">
        <f t="shared" si="12"/>
        <v>65.514942668374431</v>
      </c>
      <c r="AE41" s="1016">
        <f t="shared" si="12"/>
        <v>64.505982385582911</v>
      </c>
      <c r="AF41" s="1016">
        <f t="shared" si="12"/>
        <v>63.38167234496045</v>
      </c>
      <c r="AG41" s="1016">
        <f t="shared" si="12"/>
        <v>62.323411190611075</v>
      </c>
      <c r="AH41" s="1016">
        <f t="shared" si="12"/>
        <v>61.310961253847978</v>
      </c>
      <c r="AI41" s="1016">
        <f>AI42+AI45+AI46</f>
        <v>59.60052856744521</v>
      </c>
      <c r="AJ41" s="1016">
        <f>AJ42+AJ45+AJ46</f>
        <v>54.036505185341674</v>
      </c>
      <c r="AK41" s="1017">
        <f>AK42+AK45+AK46</f>
        <v>53.892202035288364</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6.3431532884158983</v>
      </c>
      <c r="P42" s="502">
        <f t="shared" si="9"/>
        <v>2.4439818154662521E-2</v>
      </c>
      <c r="Q42" s="371"/>
      <c r="R42" s="15"/>
      <c r="S42" s="401"/>
      <c r="T42" s="378"/>
      <c r="U42" s="389"/>
      <c r="V42" s="623" t="s">
        <v>45</v>
      </c>
      <c r="W42" s="379"/>
      <c r="X42" s="1018">
        <f>SUM(X43:X44)</f>
        <v>64.864096315317965</v>
      </c>
      <c r="Y42" s="1019">
        <f t="shared" ref="Y42:AK42" si="13">SUM(Y43:Y44)</f>
        <v>63.808401543482461</v>
      </c>
      <c r="Z42" s="1019">
        <f t="shared" si="13"/>
        <v>63.891977292286413</v>
      </c>
      <c r="AA42" s="1019">
        <f t="shared" si="13"/>
        <v>62.094808204144414</v>
      </c>
      <c r="AB42" s="1019">
        <f t="shared" si="13"/>
        <v>61.801441693965437</v>
      </c>
      <c r="AC42" s="1019">
        <f t="shared" si="13"/>
        <v>59.988726385157761</v>
      </c>
      <c r="AD42" s="1019">
        <f t="shared" si="13"/>
        <v>57.855302570298477</v>
      </c>
      <c r="AE42" s="1019">
        <f t="shared" si="13"/>
        <v>57.116162188367234</v>
      </c>
      <c r="AF42" s="1019">
        <f t="shared" si="13"/>
        <v>56.222627693565499</v>
      </c>
      <c r="AG42" s="1019">
        <f t="shared" si="13"/>
        <v>55.294865776080371</v>
      </c>
      <c r="AH42" s="1019">
        <f t="shared" si="13"/>
        <v>54.463404894932154</v>
      </c>
      <c r="AI42" s="1019">
        <f t="shared" si="13"/>
        <v>52.98520806458108</v>
      </c>
      <c r="AJ42" s="1019">
        <f t="shared" si="13"/>
        <v>47.705522773854895</v>
      </c>
      <c r="AK42" s="1020">
        <f t="shared" si="13"/>
        <v>47.34637271907399</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2.4520332614399996</v>
      </c>
      <c r="P43" s="679">
        <f t="shared" si="9"/>
        <v>9.4475482924587396E-3</v>
      </c>
      <c r="Q43" s="371"/>
      <c r="R43" s="15"/>
      <c r="S43" s="401" t="s">
        <v>46</v>
      </c>
      <c r="T43" s="405"/>
      <c r="U43" s="389"/>
      <c r="V43" s="406"/>
      <c r="W43" s="390" t="s">
        <v>46</v>
      </c>
      <c r="X43" s="1018">
        <f>VLOOKUP(年度マスタ!$K$4&amp;"_"&amp;X$33,データシート1!$A:$BS,MATCH("aa_"&amp;$S43,データシート1!$A$1:$BS$1,0),0)</f>
        <v>33.714232586159099</v>
      </c>
      <c r="Y43" s="1019">
        <f>VLOOKUP(年度マスタ!$K$4&amp;"_"&amp;Y$33,データシート1!$A:$BS,MATCH("aa_"&amp;$S43,データシート1!$A$1:$BS$1,0),0)</f>
        <v>34.360357625330295</v>
      </c>
      <c r="Z43" s="1019">
        <f>VLOOKUP(年度マスタ!$K$4&amp;"_"&amp;Z$33,データシート1!$A:$BS,MATCH("aa_"&amp;$S43,データシート1!$A$1:$BS$1,0),0)</f>
        <v>34.321539084706735</v>
      </c>
      <c r="AA43" s="1019">
        <f>VLOOKUP(年度マスタ!$K$4&amp;"_"&amp;AA$33,データシート1!$A:$BS,MATCH("aa_"&amp;$S43,データシート1!$A$1:$BS$1,0),0)</f>
        <v>33.74014682382137</v>
      </c>
      <c r="AB43" s="1019">
        <f>VLOOKUP(年度マスタ!$K$4&amp;"_"&amp;AB$33,データシート1!$A:$BS,MATCH("aa_"&amp;$S43,データシート1!$A$1:$BS$1,0),0)</f>
        <v>33.887623022316397</v>
      </c>
      <c r="AC43" s="1019">
        <f>VLOOKUP(年度マスタ!$K$4&amp;"_"&amp;AC$33,データシート1!$A:$BS,MATCH("aa_"&amp;$S43,データシート1!$A$1:$BS$1,0),0)</f>
        <v>32.624124090501851</v>
      </c>
      <c r="AD43" s="1019">
        <f>VLOOKUP(年度マスタ!$K$4&amp;"_"&amp;AD$33,データシート1!$A:$BS,MATCH("aa_"&amp;$S43,データシート1!$A$1:$BS$1,0),0)</f>
        <v>31.026256231793329</v>
      </c>
      <c r="AE43" s="1019">
        <f>VLOOKUP(年度マスタ!$K$4&amp;"_"&amp;AE$33,データシート1!$A:$BS,MATCH("aa_"&amp;$S43,データシート1!$A$1:$BS$1,0),0)</f>
        <v>30.84894062794374</v>
      </c>
      <c r="AF43" s="1019">
        <f>VLOOKUP(年度マスタ!$K$4&amp;"_"&amp;AF$33,データシート1!$A:$BS,MATCH("aa_"&amp;$S43,データシート1!$A$1:$BS$1,0),0)</f>
        <v>30.549140993988665</v>
      </c>
      <c r="AG43" s="1019">
        <f>VLOOKUP(年度マスタ!$K$4&amp;"_"&amp;AG$33,データシート1!$A:$BS,MATCH("aa_"&amp;$S43,データシート1!$A$1:$BS$1,0),0)</f>
        <v>30.064032179679089</v>
      </c>
      <c r="AH43" s="1019">
        <f>VLOOKUP(年度マスタ!$K$4&amp;"_"&amp;AH$33,データシート1!$A:$BS,MATCH("aa_"&amp;$S43,データシート1!$A$1:$BS$1,0),0)</f>
        <v>29.569762937893078</v>
      </c>
      <c r="AI43" s="1019">
        <f>VLOOKUP(年度マスタ!$K$4&amp;"_"&amp;AI$33,データシート1!$A:$BS,MATCH("aa_"&amp;$S43,データシート1!$A$1:$BS$1,0),0)</f>
        <v>28.631051338837789</v>
      </c>
      <c r="AJ43" s="1019">
        <f>VLOOKUP(年度マスタ!$K$4&amp;"_"&amp;AJ$33,データシート1!$A:$BS,MATCH("aa_"&amp;$S43,データシート1!$A$1:$BS$1,0),0)</f>
        <v>25.010682314296165</v>
      </c>
      <c r="AK43" s="1020">
        <f>VLOOKUP(年度マスタ!$K$4&amp;"_"&amp;AK$33,データシート1!$A:$BS,MATCH("aa_"&amp;$S43,データシート1!$A$1:$BS$1,0),0)</f>
        <v>24.065387546933678</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1609</v>
      </c>
      <c r="R44" s="15"/>
      <c r="S44" s="401" t="s">
        <v>103</v>
      </c>
      <c r="T44" s="405"/>
      <c r="U44" s="389"/>
      <c r="V44" s="389"/>
      <c r="W44" s="390" t="s">
        <v>47</v>
      </c>
      <c r="X44" s="1018">
        <f>VLOOKUP(年度マスタ!$K$4&amp;"_"&amp;X$33,データシート1!$A:$BS,MATCH("aa_"&amp;$S44,データシート1!$A$1:$BS$1,0),0)</f>
        <v>31.149863729158863</v>
      </c>
      <c r="Y44" s="1019">
        <f>VLOOKUP(年度マスタ!$K$4&amp;"_"&amp;Y$33,データシート1!$A:$BS,MATCH("aa_"&amp;$S44,データシート1!$A$1:$BS$1,0),0)</f>
        <v>29.448043918152166</v>
      </c>
      <c r="Z44" s="1019">
        <f>VLOOKUP(年度マスタ!$K$4&amp;"_"&amp;Z$33,データシート1!$A:$BS,MATCH("aa_"&amp;$S44,データシート1!$A$1:$BS$1,0),0)</f>
        <v>29.570438207579681</v>
      </c>
      <c r="AA44" s="1019">
        <f>VLOOKUP(年度マスタ!$K$4&amp;"_"&amp;AA$33,データシート1!$A:$BS,MATCH("aa_"&amp;$S44,データシート1!$A$1:$BS$1,0),0)</f>
        <v>28.354661380323044</v>
      </c>
      <c r="AB44" s="1019">
        <f>VLOOKUP(年度マスタ!$K$4&amp;"_"&amp;AB$33,データシート1!$A:$BS,MATCH("aa_"&amp;$S44,データシート1!$A$1:$BS$1,0),0)</f>
        <v>27.91381867164904</v>
      </c>
      <c r="AC44" s="1019">
        <f>VLOOKUP(年度マスタ!$K$4&amp;"_"&amp;AC$33,データシート1!$A:$BS,MATCH("aa_"&amp;$S44,データシート1!$A$1:$BS$1,0),0)</f>
        <v>27.364602294655914</v>
      </c>
      <c r="AD44" s="1019">
        <f>VLOOKUP(年度マスタ!$K$4&amp;"_"&amp;AD$33,データシート1!$A:$BS,MATCH("aa_"&amp;$S44,データシート1!$A$1:$BS$1,0),0)</f>
        <v>26.829046338505151</v>
      </c>
      <c r="AE44" s="1019">
        <f>VLOOKUP(年度マスタ!$K$4&amp;"_"&amp;AE$33,データシート1!$A:$BS,MATCH("aa_"&amp;$S44,データシート1!$A$1:$BS$1,0),0)</f>
        <v>26.267221560423494</v>
      </c>
      <c r="AF44" s="1019">
        <f>VLOOKUP(年度マスタ!$K$4&amp;"_"&amp;AF$33,データシート1!$A:$BS,MATCH("aa_"&amp;$S44,データシート1!$A$1:$BS$1,0),0)</f>
        <v>25.673486699576834</v>
      </c>
      <c r="AG44" s="1019">
        <f>VLOOKUP(年度マスタ!$K$4&amp;"_"&amp;AG$33,データシート1!$A:$BS,MATCH("aa_"&amp;$S44,データシート1!$A$1:$BS$1,0),0)</f>
        <v>25.230833596401283</v>
      </c>
      <c r="AH44" s="1019">
        <f>VLOOKUP(年度マスタ!$K$4&amp;"_"&amp;AH$33,データシート1!$A:$BS,MATCH("aa_"&amp;$S44,データシート1!$A$1:$BS$1,0),0)</f>
        <v>24.89364195703908</v>
      </c>
      <c r="AI44" s="1019">
        <f>VLOOKUP(年度マスタ!$K$4&amp;"_"&amp;AI$33,データシート1!$A:$BS,MATCH("aa_"&amp;$S44,データシート1!$A$1:$BS$1,0),0)</f>
        <v>24.354156725743291</v>
      </c>
      <c r="AJ44" s="1019">
        <f>VLOOKUP(年度マスタ!$K$4&amp;"_"&amp;AJ$33,データシート1!$A:$BS,MATCH("aa_"&amp;$S44,データシート1!$A$1:$BS$1,0),0)</f>
        <v>22.69484045955873</v>
      </c>
      <c r="AK44" s="1020">
        <f>VLOOKUP(年度マスタ!$K$4&amp;"_"&amp;AK$33,データシート1!$A:$BS,MATCH("aa_"&amp;$S44,データシート1!$A$1:$BS$1,0),0)</f>
        <v>23.280985172140312</v>
      </c>
      <c r="AL44" s="373"/>
      <c r="AW44" s="19" t="str">
        <f>AW47</f>
        <v>鹿児島県</v>
      </c>
      <c r="AX44" s="407">
        <f t="shared" si="14"/>
        <v>0.18025807537746164</v>
      </c>
      <c r="AY44" s="407">
        <f t="shared" si="14"/>
        <v>0.20695282232759454</v>
      </c>
      <c r="AZ44" s="407">
        <f t="shared" si="14"/>
        <v>0.15355110567416833</v>
      </c>
      <c r="BA44" s="407">
        <f t="shared" si="14"/>
        <v>0.4431908595306554</v>
      </c>
      <c r="BB44" s="407">
        <f t="shared" si="14"/>
        <v>1.6047137090120192E-2</v>
      </c>
      <c r="BC44" s="407">
        <f>SUM(AX44:BB44)</f>
        <v>1.0000000000000002</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1.9292945854887127</v>
      </c>
      <c r="Y45" s="1019">
        <f>VLOOKUP(年度マスタ!$K$4&amp;"_"&amp;Y$33,データシート1!$A:$BS,MATCH("aa_"&amp;$S45,データシート1!$A$1:$BS$1,0),0)</f>
        <v>1.8214112142809058</v>
      </c>
      <c r="Z45" s="1019">
        <f>VLOOKUP(年度マスタ!$K$4&amp;"_"&amp;Z$33,データシート1!$A:$BS,MATCH("aa_"&amp;$S45,データシート1!$A$1:$BS$1,0),0)</f>
        <v>1.8774400201471608</v>
      </c>
      <c r="AA45" s="1019">
        <f>VLOOKUP(年度マスタ!$K$4&amp;"_"&amp;AA$33,データシート1!$A:$BS,MATCH("aa_"&amp;$S45,データシート1!$A$1:$BS$1,0),0)</f>
        <v>2.149702168700121</v>
      </c>
      <c r="AB45" s="1019">
        <f>VLOOKUP(年度マスタ!$K$4&amp;"_"&amp;AB$33,データシート1!$A:$BS,MATCH("aa_"&amp;$S45,データシート1!$A$1:$BS$1,0),0)</f>
        <v>2.3153183056450675</v>
      </c>
      <c r="AC45" s="1019">
        <f>VLOOKUP(年度マスタ!$K$4&amp;"_"&amp;AC$33,データシート1!$A:$BS,MATCH("aa_"&amp;$S45,データシート1!$A$1:$BS$1,0),0)</f>
        <v>2.3377048363637476</v>
      </c>
      <c r="AD45" s="1019">
        <f>VLOOKUP(年度マスタ!$K$4&amp;"_"&amp;AD$33,データシート1!$A:$BS,MATCH("aa_"&amp;$S45,データシート1!$A$1:$BS$1,0),0)</f>
        <v>2.2144218280412256</v>
      </c>
      <c r="AE45" s="1019">
        <f>VLOOKUP(年度マスタ!$K$4&amp;"_"&amp;AE$33,データシート1!$A:$BS,MATCH("aa_"&amp;$S45,データシート1!$A$1:$BS$1,0),0)</f>
        <v>2.1351131650905204</v>
      </c>
      <c r="AF45" s="1019">
        <f>VLOOKUP(年度マスタ!$K$4&amp;"_"&amp;AF$33,データシート1!$A:$BS,MATCH("aa_"&amp;$S45,データシート1!$A$1:$BS$1,0),0)</f>
        <v>2.0423957173483669</v>
      </c>
      <c r="AG45" s="1019">
        <f>VLOOKUP(年度マスタ!$K$4&amp;"_"&amp;AG$33,データシート1!$A:$BS,MATCH("aa_"&amp;$S45,データシート1!$A$1:$BS$1,0),0)</f>
        <v>1.9455442677823347</v>
      </c>
      <c r="AH45" s="1019">
        <f>VLOOKUP(年度マスタ!$K$4&amp;"_"&amp;AH$33,データシート1!$A:$BS,MATCH("aa_"&amp;$S45,データシート1!$A$1:$BS$1,0),0)</f>
        <v>1.7807756258423642</v>
      </c>
      <c r="AI45" s="1019">
        <f>VLOOKUP(年度マスタ!$K$4&amp;"_"&amp;AI$33,データシート1!$A:$BS,MATCH("aa_"&amp;$S45,データシート1!$A$1:$BS$1,0),0)</f>
        <v>1.7108762005539484</v>
      </c>
      <c r="AJ45" s="1019">
        <f>VLOOKUP(年度マスタ!$K$4&amp;"_"&amp;AJ$33,データシート1!$A:$BS,MATCH("aa_"&amp;$S45,データシート1!$A$1:$BS$1,0),0)</f>
        <v>1.6068053743434489</v>
      </c>
      <c r="AK45" s="1020">
        <f>VLOOKUP(年度マスタ!$K$4&amp;"_"&amp;AK$33,データシート1!$A:$BS,MATCH("aa_"&amp;$S45,データシート1!$A$1:$BS$1,0),0)</f>
        <v>1.5991768214003999</v>
      </c>
      <c r="AL45" s="373"/>
      <c r="AW45" s="19" t="str">
        <f>AW48</f>
        <v>いちき串木野市</v>
      </c>
      <c r="AX45" s="407">
        <f t="shared" ref="AX45:BB45" si="15">AX48/$BC48</f>
        <v>0.3034487307680882</v>
      </c>
      <c r="AY45" s="407">
        <f t="shared" si="15"/>
        <v>0.16663485864439284</v>
      </c>
      <c r="AZ45" s="407">
        <f t="shared" si="15"/>
        <v>0.1488329480945631</v>
      </c>
      <c r="BA45" s="407">
        <f t="shared" si="15"/>
        <v>0.36362913356305293</v>
      </c>
      <c r="BB45" s="407">
        <f t="shared" si="15"/>
        <v>1.7454328929902934E-2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6.9006561488291727</v>
      </c>
      <c r="Y46" s="1019">
        <f>VLOOKUP(年度マスタ!$K$4&amp;"_"&amp;Y$33,データシート1!$A:$BS,MATCH("aa_"&amp;$S46,データシート1!$A$1:$BS$1,0),0)</f>
        <v>6.3144778705009488</v>
      </c>
      <c r="Z46" s="1019">
        <f>VLOOKUP(年度マスタ!$K$4&amp;"_"&amp;Z$33,データシート1!$A:$BS,MATCH("aa_"&amp;$S46,データシート1!$A$1:$BS$1,0),0)</f>
        <v>6.2020895290858649</v>
      </c>
      <c r="AA46" s="1019">
        <f>VLOOKUP(年度マスタ!$K$4&amp;"_"&amp;AA$33,データシート1!$A:$BS,MATCH("aa_"&amp;$S46,データシート1!$A$1:$BS$1,0),0)</f>
        <v>6.3602935515396313</v>
      </c>
      <c r="AB46" s="1019">
        <f>VLOOKUP(年度マスタ!$K$4&amp;"_"&amp;AB$33,データシート1!$A:$BS,MATCH("aa_"&amp;$S46,データシート1!$A$1:$BS$1,0),0)</f>
        <v>6.0478891199862215</v>
      </c>
      <c r="AC46" s="1019">
        <f>VLOOKUP(年度マスタ!$K$4&amp;"_"&amp;AC$33,データシート1!$A:$BS,MATCH("aa_"&amp;$S46,データシート1!$A$1:$BS$1,0),0)</f>
        <v>6.3431532884158983</v>
      </c>
      <c r="AD46" s="1019">
        <f>VLOOKUP(年度マスタ!$K$4&amp;"_"&amp;AD$33,データシート1!$A:$BS,MATCH("aa_"&amp;$S46,データシート1!$A$1:$BS$1,0),0)</f>
        <v>5.4452182700347285</v>
      </c>
      <c r="AE46" s="1019">
        <f>VLOOKUP(年度マスタ!$K$4&amp;"_"&amp;AE$33,データシート1!$A:$BS,MATCH("aa_"&amp;$S46,データシート1!$A$1:$BS$1,0),0)</f>
        <v>5.2547070321251566</v>
      </c>
      <c r="AF46" s="1019">
        <f>VLOOKUP(年度マスタ!$K$4&amp;"_"&amp;AF$33,データシート1!$A:$BS,MATCH("aa_"&amp;$S46,データシート1!$A$1:$BS$1,0),0)</f>
        <v>5.1166489340465766</v>
      </c>
      <c r="AG46" s="1019">
        <f>VLOOKUP(年度マスタ!$K$4&amp;"_"&amp;AG$33,データシート1!$A:$BS,MATCH("aa_"&amp;$S46,データシート1!$A$1:$BS$1,0),0)</f>
        <v>5.083001146748372</v>
      </c>
      <c r="AH46" s="1019">
        <f>VLOOKUP(年度マスタ!$K$4&amp;"_"&amp;AH$33,データシート1!$A:$BS,MATCH("aa_"&amp;$S46,データシート1!$A$1:$BS$1,0),0)</f>
        <v>5.0667807330734611</v>
      </c>
      <c r="AI46" s="1019">
        <f>VLOOKUP(年度マスタ!$K$4&amp;"_"&amp;AI$33,データシート1!$A:$BS,MATCH("aa_"&amp;$S46,データシート1!$A$1:$BS$1,0),0)</f>
        <v>4.9044443023101838</v>
      </c>
      <c r="AJ46" s="1019">
        <f>VLOOKUP(年度マスタ!$K$4&amp;"_"&amp;AJ$33,データシート1!$A:$BS,MATCH("aa_"&amp;$S46,データシート1!$A$1:$BS$1,0),0)</f>
        <v>4.7241770371433258</v>
      </c>
      <c r="AK46" s="1020">
        <f>VLOOKUP(年度マスタ!$K$4&amp;"_"&amp;AK$33,データシート1!$A:$BS,MATCH("aa_"&amp;$S46,データシート1!$A$1:$BS$1,0),0)</f>
        <v>4.9466524948139767</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3.1439441736099996</v>
      </c>
      <c r="Y47" s="1022">
        <f>VLOOKUP(年度マスタ!$K$4&amp;"_"&amp;Y$33,データシート1!$A:$BS,MATCH("aa_"&amp;$S47,データシート1!$A$1:$BS$1,0),0)</f>
        <v>2.6572390988000008</v>
      </c>
      <c r="Z47" s="1022">
        <f>VLOOKUP(年度マスタ!$K$4&amp;"_"&amp;Z$33,データシート1!$A:$BS,MATCH("aa_"&amp;$S47,データシート1!$A$1:$BS$1,0),0)</f>
        <v>2.4019962193799995</v>
      </c>
      <c r="AA47" s="1022">
        <f>VLOOKUP(年度マスタ!$K$4&amp;"_"&amp;AA$33,データシート1!$A:$BS,MATCH("aa_"&amp;$S47,データシート1!$A$1:$BS$1,0),0)</f>
        <v>2.6652584389499996</v>
      </c>
      <c r="AB47" s="1022">
        <f>VLOOKUP(年度マスタ!$K$4&amp;"_"&amp;AB$33,データシート1!$A:$BS,MATCH("aa_"&amp;$S47,データシート1!$A$1:$BS$1,0),0)</f>
        <v>2.6848785113599996</v>
      </c>
      <c r="AC47" s="1022">
        <f>VLOOKUP(年度マスタ!$K$4&amp;"_"&amp;AC$33,データシート1!$A:$BS,MATCH("aa_"&amp;$S47,データシート1!$A$1:$BS$1,0),0)</f>
        <v>2.4520332614399996</v>
      </c>
      <c r="AD47" s="1022">
        <f>VLOOKUP(年度マスタ!$K$4&amp;"_"&amp;AD$33,データシート1!$A:$BS,MATCH("aa_"&amp;$S47,データシート1!$A$1:$BS$1,0),0)</f>
        <v>2.1826736959999997</v>
      </c>
      <c r="AE47" s="1022">
        <f>VLOOKUP(年度マスタ!$K$4&amp;"_"&amp;AE$33,データシート1!$A:$BS,MATCH("aa_"&amp;$S47,データシート1!$A$1:$BS$1,0),0)</f>
        <v>2.6324457162300003</v>
      </c>
      <c r="AF47" s="1022">
        <f>VLOOKUP(年度マスタ!$K$4&amp;"_"&amp;AF$33,データシート1!$A:$BS,MATCH("aa_"&amp;$S47,データシート1!$A$1:$BS$1,0),0)</f>
        <v>2.7363838278000001</v>
      </c>
      <c r="AG47" s="1022">
        <f>VLOOKUP(年度マスタ!$K$4&amp;"_"&amp;AG$33,データシート1!$A:$BS,MATCH("aa_"&amp;$S47,データシート1!$A$1:$BS$1,0),0)</f>
        <v>2.4927400520000003</v>
      </c>
      <c r="AH47" s="1022">
        <f>VLOOKUP(年度マスタ!$K$4&amp;"_"&amp;AH$33,データシート1!$A:$BS,MATCH("aa_"&amp;$S47,データシート1!$A$1:$BS$1,0),0)</f>
        <v>2.9283539520000006</v>
      </c>
      <c r="AI47" s="1022">
        <f>VLOOKUP(年度マスタ!$K$4&amp;"_"&amp;AI$33,データシート1!$A:$BS,MATCH("aa_"&amp;$S47,データシート1!$A$1:$BS$1,0),0)</f>
        <v>2.8917181083999997</v>
      </c>
      <c r="AJ47" s="1022">
        <f>VLOOKUP(年度マスタ!$K$4&amp;"_"&amp;AJ$33,データシート1!$A:$BS,MATCH("aa_"&amp;$S47,データシート1!$A$1:$BS$1,0),0)</f>
        <v>2.9118551616000001</v>
      </c>
      <c r="AK47" s="1023">
        <f>VLOOKUP(年度マスタ!$K$4&amp;"_"&amp;AK$33,データシート1!$A:$BS,MATCH("aa_"&amp;$S47,データシート1!$A$1:$BS$1,0),0)</f>
        <v>2.586845041440001</v>
      </c>
      <c r="AL47" s="373"/>
      <c r="AW47" s="19" t="str">
        <f>年度マスタ!I4</f>
        <v>鹿児島県</v>
      </c>
      <c r="AX47" s="408">
        <f>SUM(AY38:BA38)</f>
        <v>1603.9479968334958</v>
      </c>
      <c r="AY47" s="408">
        <f t="shared" si="17"/>
        <v>1841.4795792992672</v>
      </c>
      <c r="AZ47" s="408">
        <f t="shared" si="17"/>
        <v>1366.3076555206862</v>
      </c>
      <c r="BA47" s="408">
        <f>SUM(BD38:BG38)</f>
        <v>3943.5408919715501</v>
      </c>
      <c r="BB47" s="408">
        <f>BH38</f>
        <v>142.78846224621898</v>
      </c>
      <c r="BC47" s="408">
        <f>SUM(AX47:BB47)</f>
        <v>8898.0645858712178</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いちき串木野市</v>
      </c>
      <c r="AX48" s="408">
        <f>SUM(AY39:BA39)</f>
        <v>44.973075027471495</v>
      </c>
      <c r="AY48" s="408">
        <f>BB39</f>
        <v>24.696369568056507</v>
      </c>
      <c r="AZ48" s="408">
        <f>BC39</f>
        <v>22.058010670448542</v>
      </c>
      <c r="BA48" s="408">
        <f>SUM(BD39:BG39)</f>
        <v>53.892202035288364</v>
      </c>
      <c r="BB48" s="408">
        <f>BH39</f>
        <v>2.586845041440001</v>
      </c>
      <c r="BC48" s="408">
        <f>SUM(AX48:BB48)</f>
        <v>148.20650234270491</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148.20650234270491</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44.973075027471495</v>
      </c>
      <c r="P52" s="501">
        <f t="shared" ref="P52:P64" si="18">O52/$O$51</f>
        <v>0.3034487307680882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31.9446822213899</v>
      </c>
      <c r="P53" s="502">
        <f t="shared" si="18"/>
        <v>0.21554170509687018</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1.9534920515575416</v>
      </c>
      <c r="P54" s="502">
        <f t="shared" si="18"/>
        <v>1.3180879520659555E-2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11.07490075452405</v>
      </c>
      <c r="P55" s="502">
        <f t="shared" si="18"/>
        <v>7.4726146150558448E-2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24.696369568056507</v>
      </c>
      <c r="P56" s="501">
        <f t="shared" si="18"/>
        <v>0.16663485864439284</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22.058010670448542</v>
      </c>
      <c r="P57" s="501">
        <f t="shared" si="18"/>
        <v>0.1488329480945631</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53.892202035288364</v>
      </c>
      <c r="P58" s="501">
        <f t="shared" si="18"/>
        <v>0.36362913356305293</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47.34637271907399</v>
      </c>
      <c r="P59" s="502">
        <f t="shared" si="18"/>
        <v>0.31946218263482618</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24.065387546933678</v>
      </c>
      <c r="P60" s="502">
        <f t="shared" si="18"/>
        <v>0.16237740697291503</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23.280985172140312</v>
      </c>
      <c r="P61" s="502">
        <f t="shared" si="18"/>
        <v>0.15708477566191117</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1.5991768214003999</v>
      </c>
      <c r="P62" s="502">
        <f t="shared" si="18"/>
        <v>1.0790193386404516E-2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4.9466524948139767</v>
      </c>
      <c r="P63" s="502">
        <f t="shared" si="18"/>
        <v>3.3376757541822274E-2</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2.586845041440001</v>
      </c>
      <c r="P64" s="679">
        <f t="shared" si="18"/>
        <v>1.7454328929902934E-2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1609</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1637</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いちき串木野市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649.80359999999996</v>
      </c>
      <c r="AI7" s="88">
        <f>VLOOKUP(年度マスタ!$K$4&amp;"_"&amp;$AG7,データシート1!$A:$BS,MATCH("ab_"&amp;AI$2,データシート1!$A$1:$BS$1,0),0)</f>
        <v>1066</v>
      </c>
      <c r="AJ7" s="88">
        <f>VLOOKUP(年度マスタ!$K$4&amp;"_"&amp;$AG7,データシート1!$A:$BS,MATCH("ab_"&amp;AJ$2,データシート1!$A$1:$BS$1,0),0)</f>
        <v>957</v>
      </c>
      <c r="AK7" s="88">
        <f>VLOOKUP(年度マスタ!$K$4&amp;"_"&amp;$AG7,データシート1!$A:$BS,MATCH("ab_"&amp;AK$2,データシート1!$A$1:$BS$1,0),0)</f>
        <v>8187</v>
      </c>
      <c r="AL7" s="88">
        <f>VLOOKUP(年度マスタ!$K$4&amp;"_"&amp;$AG7,データシート1!$A:$BS,MATCH("ab_"&amp;AL$2,データシート1!$A$1:$BS$1,0),0)</f>
        <v>13470</v>
      </c>
      <c r="AM7" s="88">
        <f>VLOOKUP(年度マスタ!$K$4&amp;"_"&amp;$AG7,データシート1!$A:$BS,MATCH("ab_"&amp;AM$2,データシート1!$A$1:$BS$1,0),0)</f>
        <v>17267</v>
      </c>
      <c r="AN7" s="88">
        <f>VLOOKUP(年度マスタ!$K$4&amp;"_"&amp;$AG7,データシート1!$A:$BS,MATCH("ab_"&amp;AN$2,データシート1!$A$1:$BS$1,0),0)</f>
        <v>6107</v>
      </c>
      <c r="AO7" s="88">
        <f>VLOOKUP(年度マスタ!$K$4&amp;"_"&amp;$AG7,データシート1!$A:$BS,MATCH("ab_"&amp;AO$2,データシート1!$A$1:$BS$1,0),0)</f>
        <v>31525</v>
      </c>
      <c r="AP7" s="88">
        <f>VLOOKUP(年度マスタ!$K$4&amp;"_"&amp;$AG7,データシート1!$A:$BS,MATCH("ab_"&amp;AP$2,データシート1!$A$1:$BS$1,0),0)</f>
        <v>1303439</v>
      </c>
      <c r="AQ7" s="1073">
        <f>VLOOKUP(年度マスタ!$K$4&amp;"_"&amp;$AG7,データシート1!$A:$BS,MATCH("ab_"&amp;AQ$2,データシート1!$A$1:$BS$1,0),0)</f>
        <v>3.1439441736099996</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625.91800000000001</v>
      </c>
      <c r="AI8" s="88">
        <f>VLOOKUP(年度マスタ!$K$4&amp;"_"&amp;$AG8,データシート1!$A:$BS,MATCH("ab_"&amp;AI$2,データシート1!$A$1:$BS$1,0),0)</f>
        <v>1037</v>
      </c>
      <c r="AJ8" s="88">
        <f>VLOOKUP(年度マスタ!$K$4&amp;"_"&amp;$AG8,データシート1!$A:$BS,MATCH("ab_"&amp;AJ$2,データシート1!$A$1:$BS$1,0),0)</f>
        <v>749</v>
      </c>
      <c r="AK8" s="88">
        <f>VLOOKUP(年度マスタ!$K$4&amp;"_"&amp;$AG8,データシート1!$A:$BS,MATCH("ab_"&amp;AK$2,データシート1!$A$1:$BS$1,0),0)</f>
        <v>8729</v>
      </c>
      <c r="AL8" s="88">
        <f>VLOOKUP(年度マスタ!$K$4&amp;"_"&amp;$AG8,データシート1!$A:$BS,MATCH("ab_"&amp;AL$2,データシート1!$A$1:$BS$1,0),0)</f>
        <v>13482</v>
      </c>
      <c r="AM8" s="88">
        <f>VLOOKUP(年度マスタ!$K$4&amp;"_"&amp;$AG8,データシート1!$A:$BS,MATCH("ab_"&amp;AM$2,データシート1!$A$1:$BS$1,0),0)</f>
        <v>17370</v>
      </c>
      <c r="AN8" s="88">
        <f>VLOOKUP(年度マスタ!$K$4&amp;"_"&amp;$AG8,データシート1!$A:$BS,MATCH("ab_"&amp;AN$2,データシート1!$A$1:$BS$1,0),0)</f>
        <v>5927</v>
      </c>
      <c r="AO8" s="88">
        <f>VLOOKUP(年度マスタ!$K$4&amp;"_"&amp;$AG8,データシート1!$A:$BS,MATCH("ab_"&amp;AO$2,データシート1!$A$1:$BS$1,0),0)</f>
        <v>31243</v>
      </c>
      <c r="AP8" s="88">
        <f>VLOOKUP(年度マスタ!$K$4&amp;"_"&amp;$AG8,データシート1!$A:$BS,MATCH("ab_"&amp;AP$2,データシート1!$A$1:$BS$1,0),0)</f>
        <v>1163592</v>
      </c>
      <c r="AQ8" s="1073">
        <f>VLOOKUP(年度マスタ!$K$4&amp;"_"&amp;$AG8,データシート1!$A:$BS,MATCH("ab_"&amp;AQ$2,データシート1!$A$1:$BS$1,0),0)</f>
        <v>2.6572390988000008</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583.52959999999996</v>
      </c>
      <c r="AI9" s="88">
        <f>VLOOKUP(年度マスタ!$K$4&amp;"_"&amp;$AG9,データシート1!$A:$BS,MATCH("ab_"&amp;AI$2,データシート1!$A$1:$BS$1,0),0)</f>
        <v>1037</v>
      </c>
      <c r="AJ9" s="88">
        <f>VLOOKUP(年度マスタ!$K$4&amp;"_"&amp;$AG9,データシート1!$A:$BS,MATCH("ab_"&amp;AJ$2,データシート1!$A$1:$BS$1,0),0)</f>
        <v>749</v>
      </c>
      <c r="AK9" s="88">
        <f>VLOOKUP(年度マスタ!$K$4&amp;"_"&amp;$AG9,データシート1!$A:$BS,MATCH("ab_"&amp;AK$2,データシート1!$A$1:$BS$1,0),0)</f>
        <v>8729</v>
      </c>
      <c r="AL9" s="88">
        <f>VLOOKUP(年度マスタ!$K$4&amp;"_"&amp;$AG9,データシート1!$A:$BS,MATCH("ab_"&amp;AL$2,データシート1!$A$1:$BS$1,0),0)</f>
        <v>13395</v>
      </c>
      <c r="AM9" s="88">
        <f>VLOOKUP(年度マスタ!$K$4&amp;"_"&amp;$AG9,データシート1!$A:$BS,MATCH("ab_"&amp;AM$2,データシート1!$A$1:$BS$1,0),0)</f>
        <v>17431</v>
      </c>
      <c r="AN9" s="88">
        <f>VLOOKUP(年度マスタ!$K$4&amp;"_"&amp;$AG9,データシート1!$A:$BS,MATCH("ab_"&amp;AN$2,データシート1!$A$1:$BS$1,0),0)</f>
        <v>5803</v>
      </c>
      <c r="AO9" s="88">
        <f>VLOOKUP(年度マスタ!$K$4&amp;"_"&amp;$AG9,データシート1!$A:$BS,MATCH("ab_"&amp;AO$2,データシート1!$A$1:$BS$1,0),0)</f>
        <v>30858</v>
      </c>
      <c r="AP9" s="88">
        <f>VLOOKUP(年度マスタ!$K$4&amp;"_"&amp;$AG9,データシート1!$A:$BS,MATCH("ab_"&amp;AP$2,データシート1!$A$1:$BS$1,0),0)</f>
        <v>1083062</v>
      </c>
      <c r="AQ9" s="1073">
        <f>VLOOKUP(年度マスタ!$K$4&amp;"_"&amp;$AG9,データシート1!$A:$BS,MATCH("ab_"&amp;AQ$2,データシート1!$A$1:$BS$1,0),0)</f>
        <v>2.4019962193799995</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587.5412</v>
      </c>
      <c r="AI10" s="88">
        <f>VLOOKUP(年度マスタ!$K$4&amp;"_"&amp;$AG10,データシート1!$A:$BS,MATCH("ab_"&amp;AI$2,データシート1!$A$1:$BS$1,0),0)</f>
        <v>1037</v>
      </c>
      <c r="AJ10" s="88">
        <f>VLOOKUP(年度マスタ!$K$4&amp;"_"&amp;$AG10,データシート1!$A:$BS,MATCH("ab_"&amp;AJ$2,データシート1!$A$1:$BS$1,0),0)</f>
        <v>749</v>
      </c>
      <c r="AK10" s="88">
        <f>VLOOKUP(年度マスタ!$K$4&amp;"_"&amp;$AG10,データシート1!$A:$BS,MATCH("ab_"&amp;AK$2,データシート1!$A$1:$BS$1,0),0)</f>
        <v>8729</v>
      </c>
      <c r="AL10" s="88">
        <f>VLOOKUP(年度マスタ!$K$4&amp;"_"&amp;$AG10,データシート1!$A:$BS,MATCH("ab_"&amp;AL$2,データシート1!$A$1:$BS$1,0),0)</f>
        <v>13460</v>
      </c>
      <c r="AM10" s="88">
        <f>VLOOKUP(年度マスタ!$K$4&amp;"_"&amp;$AG10,データシート1!$A:$BS,MATCH("ab_"&amp;AM$2,データシート1!$A$1:$BS$1,0),0)</f>
        <v>17508</v>
      </c>
      <c r="AN10" s="88">
        <f>VLOOKUP(年度マスタ!$K$4&amp;"_"&amp;$AG10,データシート1!$A:$BS,MATCH("ab_"&amp;AN$2,データシート1!$A$1:$BS$1,0),0)</f>
        <v>5730</v>
      </c>
      <c r="AO10" s="88">
        <f>VLOOKUP(年度マスタ!$K$4&amp;"_"&amp;$AG10,データシート1!$A:$BS,MATCH("ab_"&amp;AO$2,データシート1!$A$1:$BS$1,0),0)</f>
        <v>30632</v>
      </c>
      <c r="AP10" s="88">
        <f>VLOOKUP(年度マスタ!$K$4&amp;"_"&amp;$AG10,データシート1!$A:$BS,MATCH("ab_"&amp;AP$2,データシート1!$A$1:$BS$1,0),0)</f>
        <v>1108852</v>
      </c>
      <c r="AQ10" s="1073">
        <f>VLOOKUP(年度マスタ!$K$4&amp;"_"&amp;$AG10,データシート1!$A:$BS,MATCH("ab_"&amp;AQ$2,データシート1!$A$1:$BS$1,0),0)</f>
        <v>2.6652584389499996</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595.94929999999999</v>
      </c>
      <c r="AI11" s="88">
        <f>VLOOKUP(年度マスタ!$K$4&amp;"_"&amp;$AG11,データシート1!$A:$BS,MATCH("ab_"&amp;AI$2,データシート1!$A$1:$BS$1,0),0)</f>
        <v>1037</v>
      </c>
      <c r="AJ11" s="88">
        <f>VLOOKUP(年度マスタ!$K$4&amp;"_"&amp;$AG11,データシート1!$A:$BS,MATCH("ab_"&amp;AJ$2,データシート1!$A$1:$BS$1,0),0)</f>
        <v>749</v>
      </c>
      <c r="AK11" s="88">
        <f>VLOOKUP(年度マスタ!$K$4&amp;"_"&amp;$AG11,データシート1!$A:$BS,MATCH("ab_"&amp;AK$2,データシート1!$A$1:$BS$1,0),0)</f>
        <v>8729</v>
      </c>
      <c r="AL11" s="88">
        <f>VLOOKUP(年度マスタ!$K$4&amp;"_"&amp;$AG11,データシート1!$A:$BS,MATCH("ab_"&amp;AL$2,データシート1!$A$1:$BS$1,0),0)</f>
        <v>13464</v>
      </c>
      <c r="AM11" s="88">
        <f>VLOOKUP(年度マスタ!$K$4&amp;"_"&amp;$AG11,データシート1!$A:$BS,MATCH("ab_"&amp;AM$2,データシート1!$A$1:$BS$1,0),0)</f>
        <v>17724</v>
      </c>
      <c r="AN11" s="88">
        <f>VLOOKUP(年度マスタ!$K$4&amp;"_"&amp;$AG11,データシート1!$A:$BS,MATCH("ab_"&amp;AN$2,データシート1!$A$1:$BS$1,0),0)</f>
        <v>5609</v>
      </c>
      <c r="AO11" s="88">
        <f>VLOOKUP(年度マスタ!$K$4&amp;"_"&amp;$AG11,データシート1!$A:$BS,MATCH("ab_"&amp;AO$2,データシート1!$A$1:$BS$1,0),0)</f>
        <v>30366</v>
      </c>
      <c r="AP11" s="88">
        <f>VLOOKUP(年度マスタ!$K$4&amp;"_"&amp;$AG11,データシート1!$A:$BS,MATCH("ab_"&amp;AP$2,データシート1!$A$1:$BS$1,0),0)</f>
        <v>1027078</v>
      </c>
      <c r="AQ11" s="1073">
        <f>VLOOKUP(年度マスタ!$K$4&amp;"_"&amp;$AG11,データシート1!$A:$BS,MATCH("ab_"&amp;AQ$2,データシート1!$A$1:$BS$1,0),0)</f>
        <v>2.6848785113599996</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614.32240000000002</v>
      </c>
      <c r="AI12" s="88">
        <f>VLOOKUP(年度マスタ!$K$4&amp;"_"&amp;$AG12,データシート1!$A:$BS,MATCH("ab_"&amp;AI$2,データシート1!$A$1:$BS$1,0),0)</f>
        <v>1037</v>
      </c>
      <c r="AJ12" s="88">
        <f>VLOOKUP(年度マスタ!$K$4&amp;"_"&amp;$AG12,データシート1!$A:$BS,MATCH("ab_"&amp;AJ$2,データシート1!$A$1:$BS$1,0),0)</f>
        <v>749</v>
      </c>
      <c r="AK12" s="88">
        <f>VLOOKUP(年度マスタ!$K$4&amp;"_"&amp;$AG12,データシート1!$A:$BS,MATCH("ab_"&amp;AK$2,データシート1!$A$1:$BS$1,0),0)</f>
        <v>8729</v>
      </c>
      <c r="AL12" s="88">
        <f>VLOOKUP(年度マスタ!$K$4&amp;"_"&amp;$AG12,データシート1!$A:$BS,MATCH("ab_"&amp;AL$2,データシート1!$A$1:$BS$1,0),0)</f>
        <v>13483</v>
      </c>
      <c r="AM12" s="88">
        <f>VLOOKUP(年度マスタ!$K$4&amp;"_"&amp;$AG12,データシート1!$A:$BS,MATCH("ab_"&amp;AM$2,データシート1!$A$1:$BS$1,0),0)</f>
        <v>17825</v>
      </c>
      <c r="AN12" s="88">
        <f>VLOOKUP(年度マスタ!$K$4&amp;"_"&amp;$AG12,データシート1!$A:$BS,MATCH("ab_"&amp;AN$2,データシート1!$A$1:$BS$1,0),0)</f>
        <v>5478</v>
      </c>
      <c r="AO12" s="88">
        <f>VLOOKUP(年度マスタ!$K$4&amp;"_"&amp;$AG12,データシート1!$A:$BS,MATCH("ab_"&amp;AO$2,データシート1!$A$1:$BS$1,0),0)</f>
        <v>30220</v>
      </c>
      <c r="AP12" s="88">
        <f>VLOOKUP(年度マスタ!$K$4&amp;"_"&amp;$AG12,データシート1!$A:$BS,MATCH("ab_"&amp;AP$2,データシート1!$A$1:$BS$1,0),0)</f>
        <v>1051516</v>
      </c>
      <c r="AQ12" s="1073">
        <f>VLOOKUP(年度マスタ!$K$4&amp;"_"&amp;$AG12,データシート1!$A:$BS,MATCH("ab_"&amp;AQ$2,データシート1!$A$1:$BS$1,0),0)</f>
        <v>2.4520332614399996</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626.24749999999995</v>
      </c>
      <c r="AI13" s="88">
        <f>VLOOKUP(年度マスタ!$K$4&amp;"_"&amp;$AG13,データシート1!$A:$BS,MATCH("ab_"&amp;AI$2,データシート1!$A$1:$BS$1,0),0)</f>
        <v>844</v>
      </c>
      <c r="AJ13" s="88">
        <f>VLOOKUP(年度マスタ!$K$4&amp;"_"&amp;$AG13,データシート1!$A:$BS,MATCH("ab_"&amp;AJ$2,データシート1!$A$1:$BS$1,0),0)</f>
        <v>394</v>
      </c>
      <c r="AK13" s="88">
        <f>VLOOKUP(年度マスタ!$K$4&amp;"_"&amp;$AG13,データシート1!$A:$BS,MATCH("ab_"&amp;AK$2,データシート1!$A$1:$BS$1,0),0)</f>
        <v>8170</v>
      </c>
      <c r="AL13" s="88">
        <f>VLOOKUP(年度マスタ!$K$4&amp;"_"&amp;$AG13,データシート1!$A:$BS,MATCH("ab_"&amp;AL$2,データシート1!$A$1:$BS$1,0),0)</f>
        <v>13523</v>
      </c>
      <c r="AM13" s="88">
        <f>VLOOKUP(年度マスタ!$K$4&amp;"_"&amp;$AG13,データシート1!$A:$BS,MATCH("ab_"&amp;AM$2,データシート1!$A$1:$BS$1,0),0)</f>
        <v>17854</v>
      </c>
      <c r="AN13" s="88">
        <f>VLOOKUP(年度マスタ!$K$4&amp;"_"&amp;$AG13,データシート1!$A:$BS,MATCH("ab_"&amp;AN$2,データシート1!$A$1:$BS$1,0),0)</f>
        <v>5343</v>
      </c>
      <c r="AO13" s="88">
        <f>VLOOKUP(年度マスタ!$K$4&amp;"_"&amp;$AG13,データシート1!$A:$BS,MATCH("ab_"&amp;AO$2,データシート1!$A$1:$BS$1,0),0)</f>
        <v>29836</v>
      </c>
      <c r="AP13" s="88">
        <f>VLOOKUP(年度マスタ!$K$4&amp;"_"&amp;$AG13,データシート1!$A:$BS,MATCH("ab_"&amp;AP$2,データシート1!$A$1:$BS$1,0),0)</f>
        <v>905502</v>
      </c>
      <c r="AQ13" s="1073">
        <f>VLOOKUP(年度マスタ!$K$4&amp;"_"&amp;$AG13,データシート1!$A:$BS,MATCH("ab_"&amp;AQ$2,データシート1!$A$1:$BS$1,0),0)</f>
        <v>2.1826736959999997</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672.74519999999995</v>
      </c>
      <c r="AI14" s="88">
        <f>VLOOKUP(年度マスタ!$K$4&amp;"_"&amp;$AG14,データシート1!$A:$BS,MATCH("ab_"&amp;AI$2,データシート1!$A$1:$BS$1,0),0)</f>
        <v>844</v>
      </c>
      <c r="AJ14" s="88">
        <f>VLOOKUP(年度マスタ!$K$4&amp;"_"&amp;$AG14,データシート1!$A:$BS,MATCH("ab_"&amp;AJ$2,データシート1!$A$1:$BS$1,0),0)</f>
        <v>394</v>
      </c>
      <c r="AK14" s="88">
        <f>VLOOKUP(年度マスタ!$K$4&amp;"_"&amp;$AG14,データシート1!$A:$BS,MATCH("ab_"&amp;AK$2,データシート1!$A$1:$BS$1,0),0)</f>
        <v>8170</v>
      </c>
      <c r="AL14" s="88">
        <f>VLOOKUP(年度マスタ!$K$4&amp;"_"&amp;$AG14,データシート1!$A:$BS,MATCH("ab_"&amp;AL$2,データシート1!$A$1:$BS$1,0),0)</f>
        <v>13495</v>
      </c>
      <c r="AM14" s="88">
        <f>VLOOKUP(年度マスタ!$K$4&amp;"_"&amp;$AG14,データシート1!$A:$BS,MATCH("ab_"&amp;AM$2,データシート1!$A$1:$BS$1,0),0)</f>
        <v>17923</v>
      </c>
      <c r="AN14" s="88">
        <f>VLOOKUP(年度マスタ!$K$4&amp;"_"&amp;$AG14,データシート1!$A:$BS,MATCH("ab_"&amp;AN$2,データシート1!$A$1:$BS$1,0),0)</f>
        <v>5227</v>
      </c>
      <c r="AO14" s="88">
        <f>VLOOKUP(年度マスタ!$K$4&amp;"_"&amp;$AG14,データシート1!$A:$BS,MATCH("ab_"&amp;AO$2,データシート1!$A$1:$BS$1,0),0)</f>
        <v>29386</v>
      </c>
      <c r="AP14" s="88">
        <f>VLOOKUP(年度マスタ!$K$4&amp;"_"&amp;$AG14,データシート1!$A:$BS,MATCH("ab_"&amp;AP$2,データシート1!$A$1:$BS$1,0),0)</f>
        <v>900146</v>
      </c>
      <c r="AQ14" s="1073">
        <f>VLOOKUP(年度マスタ!$K$4&amp;"_"&amp;$AG14,データシート1!$A:$BS,MATCH("ab_"&amp;AQ$2,データシート1!$A$1:$BS$1,0),0)</f>
        <v>2.6324457162300003</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568.7604</v>
      </c>
      <c r="AI15" s="88">
        <f>VLOOKUP(年度マスタ!$K$4&amp;"_"&amp;$AG15,データシート1!$A:$BS,MATCH("ab_"&amp;AI$2,データシート1!$A$1:$BS$1,0),0)</f>
        <v>844</v>
      </c>
      <c r="AJ15" s="88">
        <f>VLOOKUP(年度マスタ!$K$4&amp;"_"&amp;$AG15,データシート1!$A:$BS,MATCH("ab_"&amp;AJ$2,データシート1!$A$1:$BS$1,0),0)</f>
        <v>394</v>
      </c>
      <c r="AK15" s="88">
        <f>VLOOKUP(年度マスタ!$K$4&amp;"_"&amp;$AG15,データシート1!$A:$BS,MATCH("ab_"&amp;AK$2,データシート1!$A$1:$BS$1,0),0)</f>
        <v>8170</v>
      </c>
      <c r="AL15" s="88">
        <f>VLOOKUP(年度マスタ!$K$4&amp;"_"&amp;$AG15,データシート1!$A:$BS,MATCH("ab_"&amp;AL$2,データシート1!$A$1:$BS$1,0),0)</f>
        <v>13458</v>
      </c>
      <c r="AM15" s="88">
        <f>VLOOKUP(年度マスタ!$K$4&amp;"_"&amp;$AG15,データシート1!$A:$BS,MATCH("ab_"&amp;AM$2,データシート1!$A$1:$BS$1,0),0)</f>
        <v>17967</v>
      </c>
      <c r="AN15" s="88">
        <f>VLOOKUP(年度マスタ!$K$4&amp;"_"&amp;$AG15,データシート1!$A:$BS,MATCH("ab_"&amp;AN$2,データシート1!$A$1:$BS$1,0),0)</f>
        <v>5284</v>
      </c>
      <c r="AO15" s="88">
        <f>VLOOKUP(年度マスタ!$K$4&amp;"_"&amp;$AG15,データシート1!$A:$BS,MATCH("ab_"&amp;AO$2,データシート1!$A$1:$BS$1,0),0)</f>
        <v>28916</v>
      </c>
      <c r="AP15" s="88">
        <f>VLOOKUP(年度マスタ!$K$4&amp;"_"&amp;$AG15,データシート1!$A:$BS,MATCH("ab_"&amp;AP$2,データシート1!$A$1:$BS$1,0),0)</f>
        <v>873873.27230346343</v>
      </c>
      <c r="AQ15" s="1073">
        <f>VLOOKUP(年度マスタ!$K$4&amp;"_"&amp;$AG15,データシート1!$A:$BS,MATCH("ab_"&amp;AQ$2,データシート1!$A$1:$BS$1,0),0)</f>
        <v>2.7363838278000001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579.43330000000003</v>
      </c>
      <c r="AI16" s="88">
        <f>VLOOKUP(年度マスタ!$K$4&amp;"_"&amp;$AG16,データシート1!$A:$BS,MATCH("ab_"&amp;AI$2,データシート1!$A$1:$BS$1,0),0)</f>
        <v>844</v>
      </c>
      <c r="AJ16" s="88">
        <f>VLOOKUP(年度マスタ!$K$4&amp;"_"&amp;$AG16,データシート1!$A:$BS,MATCH("ab_"&amp;AJ$2,データシート1!$A$1:$BS$1,0),0)</f>
        <v>394</v>
      </c>
      <c r="AK16" s="88">
        <f>VLOOKUP(年度マスタ!$K$4&amp;"_"&amp;$AG16,データシート1!$A:$BS,MATCH("ab_"&amp;AK$2,データシート1!$A$1:$BS$1,0),0)</f>
        <v>8170</v>
      </c>
      <c r="AL16" s="88">
        <f>VLOOKUP(年度マスタ!$K$4&amp;"_"&amp;$AG16,データシート1!$A:$BS,MATCH("ab_"&amp;AL$2,データシート1!$A$1:$BS$1,0),0)</f>
        <v>13388</v>
      </c>
      <c r="AM16" s="88">
        <f>VLOOKUP(年度マスタ!$K$4&amp;"_"&amp;$AG16,データシート1!$A:$BS,MATCH("ab_"&amp;AM$2,データシート1!$A$1:$BS$1,0),0)</f>
        <v>17975</v>
      </c>
      <c r="AN16" s="88">
        <f>VLOOKUP(年度マスタ!$K$4&amp;"_"&amp;$AG16,データシート1!$A:$BS,MATCH("ab_"&amp;AN$2,データシート1!$A$1:$BS$1,0),0)</f>
        <v>5226</v>
      </c>
      <c r="AO16" s="88">
        <f>VLOOKUP(年度マスタ!$K$4&amp;"_"&amp;$AG16,データシート1!$A:$BS,MATCH("ab_"&amp;AO$2,データシート1!$A$1:$BS$1,0),0)</f>
        <v>28485</v>
      </c>
      <c r="AP16" s="88">
        <f>VLOOKUP(年度マスタ!$K$4&amp;"_"&amp;$AG16,データシート1!$A:$BS,MATCH("ab_"&amp;AP$2,データシート1!$A$1:$BS$1,0),0)</f>
        <v>885351.99999999977</v>
      </c>
      <c r="AQ16" s="1073">
        <f>VLOOKUP(年度マスタ!$K$4&amp;"_"&amp;$AG16,データシート1!$A:$BS,MATCH("ab_"&amp;AQ$2,データシート1!$A$1:$BS$1,0),0)</f>
        <v>2.4927400519999998</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620.46849999999995</v>
      </c>
      <c r="AI17" s="187">
        <f>VLOOKUP(年度マスタ!$K$4&amp;"_"&amp;$AG17,データシート1!$A:$BS,MATCH("ab_"&amp;AI$2,データシート1!$A$1:$BS$1,0),0)</f>
        <v>844</v>
      </c>
      <c r="AJ17" s="187">
        <f>VLOOKUP(年度マスタ!$K$4&amp;"_"&amp;$AG17,データシート1!$A:$BS,MATCH("ab_"&amp;AJ$2,データシート1!$A$1:$BS$1,0),0)</f>
        <v>394</v>
      </c>
      <c r="AK17" s="187">
        <f>VLOOKUP(年度マスタ!$K$4&amp;"_"&amp;$AG17,データシート1!$A:$BS,MATCH("ab_"&amp;AK$2,データシート1!$A$1:$BS$1,0),0)</f>
        <v>8170</v>
      </c>
      <c r="AL17" s="187">
        <f>VLOOKUP(年度マスタ!$K$4&amp;"_"&amp;$AG17,データシート1!$A:$BS,MATCH("ab_"&amp;AL$2,データシート1!$A$1:$BS$1,0),0)</f>
        <v>13315</v>
      </c>
      <c r="AM17" s="187">
        <f>VLOOKUP(年度マスタ!$K$4&amp;"_"&amp;$AG17,データシート1!$A:$BS,MATCH("ab_"&amp;AM$2,データシート1!$A$1:$BS$1,0),0)</f>
        <v>18018</v>
      </c>
      <c r="AN17" s="187">
        <f>VLOOKUP(年度マスタ!$K$4&amp;"_"&amp;$AG17,データシート1!$A:$BS,MATCH("ab_"&amp;AN$2,データシート1!$A$1:$BS$1,0),0)</f>
        <v>5208</v>
      </c>
      <c r="AO17" s="187">
        <f>VLOOKUP(年度マスタ!$K$4&amp;"_"&amp;$AG17,データシート1!$A:$BS,MATCH("ab_"&amp;AO$2,データシート1!$A$1:$BS$1,0),0)</f>
        <v>28097</v>
      </c>
      <c r="AP17" s="187">
        <f>VLOOKUP(年度マスタ!$K$4&amp;"_"&amp;$AG17,データシート1!$A:$BS,MATCH("ab_"&amp;AP$2,データシート1!$A$1:$BS$1,0),0)</f>
        <v>879067.99999999988</v>
      </c>
      <c r="AQ17" s="1074">
        <f>VLOOKUP(年度マスタ!$K$4&amp;"_"&amp;$AG17,データシート1!$A:$BS,MATCH("ab_"&amp;AQ$2,データシート1!$A$1:$BS$1,0),0)</f>
        <v>2.928353952000001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674.03020000000004</v>
      </c>
      <c r="AI18" s="88">
        <f>VLOOKUP(年度マスタ!$K$4&amp;"_"&amp;$AG18,データシート1!$A:$BS,MATCH("ab_"&amp;AI$2,データシート1!$A$1:$BS$1,0),0)</f>
        <v>844</v>
      </c>
      <c r="AJ18" s="88">
        <f>VLOOKUP(年度マスタ!$K$4&amp;"_"&amp;$AG18,データシート1!$A:$BS,MATCH("ab_"&amp;AJ$2,データシート1!$A$1:$BS$1,0),0)</f>
        <v>394</v>
      </c>
      <c r="AK18" s="88">
        <f>VLOOKUP(年度マスタ!$K$4&amp;"_"&amp;$AG18,データシート1!$A:$BS,MATCH("ab_"&amp;AK$2,データシート1!$A$1:$BS$1,0),0)</f>
        <v>8170</v>
      </c>
      <c r="AL18" s="88">
        <f>VLOOKUP(年度マスタ!$K$4&amp;"_"&amp;$AG18,データシート1!$A:$BS,MATCH("ab_"&amp;AL$2,データシート1!$A$1:$BS$1,0),0)</f>
        <v>13267</v>
      </c>
      <c r="AM18" s="88">
        <f>VLOOKUP(年度マスタ!$K$4&amp;"_"&amp;$AG18,データシート1!$A:$BS,MATCH("ab_"&amp;AM$2,データシート1!$A$1:$BS$1,0),0)</f>
        <v>17925</v>
      </c>
      <c r="AN18" s="88">
        <f>VLOOKUP(年度マスタ!$K$4&amp;"_"&amp;$AG18,データシート1!$A:$BS,MATCH("ab_"&amp;AN$2,データシート1!$A$1:$BS$1,0),0)</f>
        <v>5057</v>
      </c>
      <c r="AO18" s="88">
        <f>VLOOKUP(年度マスタ!$K$4&amp;"_"&amp;$AG18,データシート1!$A:$BS,MATCH("ab_"&amp;AO$2,データシート1!$A$1:$BS$1,0),0)</f>
        <v>27725</v>
      </c>
      <c r="AP18" s="88">
        <f>VLOOKUP(年度マスタ!$K$4&amp;"_"&amp;$AG18,データシート1!$A:$BS,MATCH("ab_"&amp;AP$2,データシート1!$A$1:$BS$1,0),0)</f>
        <v>864840</v>
      </c>
      <c r="AQ18" s="1073">
        <f>VLOOKUP(年度マスタ!$K$4&amp;"_"&amp;$AG18,データシート1!$A:$BS,MATCH("ab_"&amp;AQ$2,データシート1!$A$1:$BS$1,0),0)</f>
        <v>2.8917181084000001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773.71169999999995</v>
      </c>
      <c r="AI19" s="88">
        <f>VLOOKUP(年度マスタ!$K$4&amp;"_"&amp;$AG19,データシート1!$A:$BS,MATCH("ab_"&amp;AI$2,データシート1!$A$1:$BS$1,0),0)</f>
        <v>783</v>
      </c>
      <c r="AJ19" s="88">
        <f>VLOOKUP(年度マスタ!$K$4&amp;"_"&amp;$AG19,データシート1!$A:$BS,MATCH("ab_"&amp;AJ$2,データシート1!$A$1:$BS$1,0),0)</f>
        <v>301</v>
      </c>
      <c r="AK19" s="88">
        <f>VLOOKUP(年度マスタ!$K$4&amp;"_"&amp;$AG19,データシート1!$A:$BS,MATCH("ab_"&amp;AK$2,データシート1!$A$1:$BS$1,0),0)</f>
        <v>7810</v>
      </c>
      <c r="AL19" s="88">
        <f>VLOOKUP(年度マスタ!$K$4&amp;"_"&amp;$AG19,データシート1!$A:$BS,MATCH("ab_"&amp;AL$2,データシート1!$A$1:$BS$1,0),0)</f>
        <v>13199</v>
      </c>
      <c r="AM19" s="88">
        <f>VLOOKUP(年度マスタ!$K$4&amp;"_"&amp;$AG19,データシート1!$A:$BS,MATCH("ab_"&amp;AM$2,データシート1!$A$1:$BS$1,0),0)</f>
        <v>17872</v>
      </c>
      <c r="AN19" s="88">
        <f>VLOOKUP(年度マスタ!$K$4&amp;"_"&amp;$AG19,データシート1!$A:$BS,MATCH("ab_"&amp;AN$2,データシート1!$A$1:$BS$1,0),0)</f>
        <v>5120</v>
      </c>
      <c r="AO19" s="88">
        <f>VLOOKUP(年度マスタ!$K$4&amp;"_"&amp;$AG19,データシート1!$A:$BS,MATCH("ab_"&amp;AO$2,データシート1!$A$1:$BS$1,0),0)</f>
        <v>27251</v>
      </c>
      <c r="AP19" s="88">
        <f>VLOOKUP(年度マスタ!$K$4&amp;"_"&amp;$AG19,データシート1!$A:$BS,MATCH("ab_"&amp;AP$2,データシート1!$A$1:$BS$1,0),0)</f>
        <v>837397.99999999988</v>
      </c>
      <c r="AQ19" s="1073">
        <f>VLOOKUP(年度マスタ!$K$4&amp;"_"&amp;$AG19,データシート1!$A:$BS,MATCH("ab_"&amp;AQ$2,データシート1!$A$1:$BS$1,0),0)</f>
        <v>2.9118551616000001</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822.96360000000004</v>
      </c>
      <c r="AI20" s="88">
        <f>VLOOKUP(年度マスタ!$K$4&amp;"_"&amp;$AG20,データシート1!$A:$BS,MATCH("ab_"&amp;AI$2,データシート1!$A$1:$BS$1,0),0)</f>
        <v>783</v>
      </c>
      <c r="AJ20" s="88">
        <f>VLOOKUP(年度マスタ!$K$4&amp;"_"&amp;$AG20,データシート1!$A:$BS,MATCH("ab_"&amp;AJ$2,データシート1!$A$1:$BS$1,0),0)</f>
        <v>301</v>
      </c>
      <c r="AK20" s="88">
        <f>VLOOKUP(年度マスタ!$K$4&amp;"_"&amp;$AG20,データシート1!$A:$BS,MATCH("ab_"&amp;AK$2,データシート1!$A$1:$BS$1,0),0)</f>
        <v>7810</v>
      </c>
      <c r="AL20" s="88">
        <f>VLOOKUP(年度マスタ!$K$4&amp;"_"&amp;$AG20,データシート1!$A:$BS,MATCH("ab_"&amp;AL$2,データシート1!$A$1:$BS$1,0),0)</f>
        <v>13091</v>
      </c>
      <c r="AM20" s="88">
        <f>VLOOKUP(年度マスタ!$K$4&amp;"_"&amp;$AG20,データシート1!$A:$BS,MATCH("ab_"&amp;AM$2,データシート1!$A$1:$BS$1,0),0)</f>
        <v>17707</v>
      </c>
      <c r="AN20" s="88">
        <f>VLOOKUP(年度マスタ!$K$4&amp;"_"&amp;$AG20,データシート1!$A:$BS,MATCH("ab_"&amp;AN$2,データシート1!$A$1:$BS$1,0),0)</f>
        <v>5122</v>
      </c>
      <c r="AO20" s="88">
        <f>VLOOKUP(年度マスタ!$K$4&amp;"_"&amp;$AG20,データシート1!$A:$BS,MATCH("ab_"&amp;AO$2,データシート1!$A$1:$BS$1,0),0)</f>
        <v>26800</v>
      </c>
      <c r="AP20" s="88">
        <f>VLOOKUP(年度マスタ!$K$4&amp;"_"&amp;$AG20,データシート1!$A:$BS,MATCH("ab_"&amp;AP$2,データシート1!$A$1:$BS$1,0),0)</f>
        <v>849882.99999999988</v>
      </c>
      <c r="AQ20" s="1073">
        <f>VLOOKUP(年度マスタ!$K$4&amp;"_"&amp;$AG20,データシート1!$A:$BS,MATCH("ab_"&amp;AQ$2,データシート1!$A$1:$BS$1,0),0)</f>
        <v>2.586845041440001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1638</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いちき串木野市</v>
      </c>
      <c r="AQ2" s="295"/>
      <c r="AR2" s="204"/>
      <c r="AW2" s="18"/>
      <c r="AX2" s="18"/>
      <c r="AY2" s="18"/>
      <c r="AZ2" s="18"/>
    </row>
    <row r="3" spans="1:63" ht="22.7" customHeight="1">
      <c r="B3" s="296" t="s">
        <v>1491</v>
      </c>
      <c r="C3" s="297"/>
      <c r="F3" s="298"/>
      <c r="AB3" s="299" t="s">
        <v>1635</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19.904</v>
      </c>
      <c r="BE13" s="80" t="str">
        <f>年度マスタ!K4</f>
        <v>46219</v>
      </c>
      <c r="BF13" s="80" t="str">
        <f>年度マスタ!K4</f>
        <v>46219</v>
      </c>
      <c r="BG13" s="80" t="str">
        <f>年度マスタ!K4</f>
        <v>46219</v>
      </c>
      <c r="BH13" s="318" t="s">
        <v>108</v>
      </c>
      <c r="BI13" s="318" t="s">
        <v>108</v>
      </c>
      <c r="BJ13" s="318" t="s">
        <v>108</v>
      </c>
      <c r="BK13" s="318" t="str">
        <f>年度マスタ!K4</f>
        <v>46219</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19.904</v>
      </c>
      <c r="AY14" s="80"/>
      <c r="BE14" s="80" t="str">
        <f>AP2</f>
        <v>いちき串木野市</v>
      </c>
      <c r="BF14" s="80" t="str">
        <f>AP2</f>
        <v>いちき串木野市</v>
      </c>
      <c r="BG14" s="80" t="str">
        <f>AP2</f>
        <v>いちき串木野市</v>
      </c>
      <c r="BH14" s="80" t="s">
        <v>118</v>
      </c>
      <c r="BI14" s="80" t="s">
        <v>118</v>
      </c>
      <c r="BJ14" s="80" t="s">
        <v>118</v>
      </c>
      <c r="BK14" s="80" t="str">
        <f>AP2</f>
        <v>いちき串木野市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17.981000000000002</v>
      </c>
      <c r="G21" s="996">
        <f t="shared" ref="G21:O21" si="5">SUM(G22,G26,G27,G28)</f>
        <v>17.722999999999999</v>
      </c>
      <c r="H21" s="996">
        <f t="shared" si="5"/>
        <v>22.149000000000001</v>
      </c>
      <c r="I21" s="996">
        <f t="shared" si="5"/>
        <v>24.475999999999999</v>
      </c>
      <c r="J21" s="996">
        <f t="shared" si="5"/>
        <v>25.08</v>
      </c>
      <c r="K21" s="996">
        <f t="shared" si="5"/>
        <v>29.501999999999999</v>
      </c>
      <c r="L21" s="996">
        <f t="shared" si="5"/>
        <v>22.959</v>
      </c>
      <c r="M21" s="996">
        <f t="shared" si="5"/>
        <v>23.001000000000001</v>
      </c>
      <c r="N21" s="996">
        <f t="shared" si="5"/>
        <v>22.527999999999999</v>
      </c>
      <c r="O21" s="996">
        <f t="shared" si="5"/>
        <v>18.446999999999999</v>
      </c>
      <c r="P21" s="997">
        <f>SUM(P22,P26,P27,P28)</f>
        <v>19.904</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9：食料品製造業(N=2)</v>
      </c>
      <c r="BE21" s="961">
        <f>VLOOKUP(BE$13&amp;"_"&amp;$AV$8,データシート2!$A:$SI,MATCH($AV$5&amp;"_"&amp;$BA21&amp;$AV$6,データシート2!$A$1:$SI$1,0),0)</f>
        <v>2</v>
      </c>
      <c r="BF21" s="1071">
        <f>VLOOKUP(BF$13&amp;"_"&amp;$AW$8,データシート2!$A:$SI,MATCH($AW$5&amp;"_"&amp;$BA21&amp;$AW$6,データシート2!$A$1:$SI$1,0),0)</f>
        <v>13.396000000000001</v>
      </c>
      <c r="BG21" s="1071">
        <f t="shared" si="2"/>
        <v>6.6980000000000004</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0.75591530839472654</v>
      </c>
    </row>
    <row r="22" spans="2:63" ht="15.95" customHeight="1" thickBot="1">
      <c r="B22" s="325"/>
      <c r="C22" s="572"/>
      <c r="D22" s="456" t="s">
        <v>31</v>
      </c>
      <c r="E22" s="457"/>
      <c r="F22" s="998">
        <f>SUM(F23:F25)</f>
        <v>17.981000000000002</v>
      </c>
      <c r="G22" s="998">
        <f t="shared" ref="G22:P22" si="6">SUM(G23:G25)</f>
        <v>17.722999999999999</v>
      </c>
      <c r="H22" s="998">
        <f t="shared" si="6"/>
        <v>22.149000000000001</v>
      </c>
      <c r="I22" s="998">
        <f t="shared" si="6"/>
        <v>24.475999999999999</v>
      </c>
      <c r="J22" s="998">
        <f t="shared" si="6"/>
        <v>25.08</v>
      </c>
      <c r="K22" s="998">
        <f t="shared" si="6"/>
        <v>29.501999999999999</v>
      </c>
      <c r="L22" s="998">
        <f t="shared" si="6"/>
        <v>22.959</v>
      </c>
      <c r="M22" s="998">
        <f t="shared" si="6"/>
        <v>23.001000000000001</v>
      </c>
      <c r="N22" s="998">
        <f t="shared" si="6"/>
        <v>22.527999999999999</v>
      </c>
      <c r="O22" s="998">
        <f t="shared" si="6"/>
        <v>18.446999999999999</v>
      </c>
      <c r="P22" s="999">
        <f t="shared" si="6"/>
        <v>19.904</v>
      </c>
      <c r="Z22" s="313"/>
      <c r="AB22" s="312"/>
      <c r="AC22" s="571" t="s">
        <v>1377</v>
      </c>
      <c r="AP22" s="18" t="s">
        <v>1387</v>
      </c>
      <c r="AQ22" s="313"/>
      <c r="AV22" s="80" t="str">
        <f>AW22</f>
        <v>エネルギー起源CO2</v>
      </c>
      <c r="AW22" s="80" t="str">
        <f>D56</f>
        <v>エネルギー起源CO2</v>
      </c>
      <c r="AX22" s="201">
        <f>P56</f>
        <v>19.904</v>
      </c>
      <c r="AY22" s="201">
        <f>AX22</f>
        <v>19.904</v>
      </c>
      <c r="BA22" s="80">
        <v>10</v>
      </c>
      <c r="BB22" s="80"/>
      <c r="BC22" s="80" t="s">
        <v>163</v>
      </c>
      <c r="BD22" s="80" t="str">
        <f t="shared" si="1"/>
        <v>10：飲料・たばこ・飼料製造業(N=1)</v>
      </c>
      <c r="BE22" s="961">
        <f>VLOOKUP(BE$13&amp;"_"&amp;$AV$8,データシート2!$A:$SI,MATCH($AV$5&amp;"_"&amp;$BA22&amp;$AV$6,データシート2!$A$1:$SI$1,0),0)</f>
        <v>1</v>
      </c>
      <c r="BF22" s="1071">
        <f>VLOOKUP(BF$13&amp;"_"&amp;$AW$8,データシート2!$A:$SI,MATCH($AW$5&amp;"_"&amp;$BA22&amp;$AW$6,データシート2!$A$1:$SI$1,0),0)</f>
        <v>6.508</v>
      </c>
      <c r="BG22" s="1071">
        <f t="shared" si="2"/>
        <v>6.508</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f t="shared" si="4"/>
        <v>0.61169970062250034</v>
      </c>
    </row>
    <row r="23" spans="2:63" ht="15.95" customHeight="1" thickBot="1">
      <c r="B23" s="325"/>
      <c r="C23" s="572"/>
      <c r="D23" s="458"/>
      <c r="E23" s="457" t="s">
        <v>98</v>
      </c>
      <c r="F23" s="1000">
        <f>IFERROR(VLOOKUP(年度マスタ!$K$4&amp;"_"&amp;F$20,データシート1!$A:$BT,MATCH("ba_"&amp;$E23,データシート1!$A$1:$BT$1,0),0),0)</f>
        <v>17.981000000000002</v>
      </c>
      <c r="G23" s="1000">
        <f>IFERROR(VLOOKUP(年度マスタ!$K$4&amp;"_"&amp;G$20,データシート1!$A:$BT,MATCH("ba_"&amp;$E23,データシート1!$A$1:$BT$1,0),0),0)</f>
        <v>17.722999999999999</v>
      </c>
      <c r="H23" s="1000">
        <f>IFERROR(VLOOKUP(年度マスタ!$K$4&amp;"_"&amp;H$20,データシート1!$A:$BT,MATCH("ba_"&amp;$E23,データシート1!$A$1:$BT$1,0),0),0)</f>
        <v>22.149000000000001</v>
      </c>
      <c r="I23" s="1000">
        <f>IFERROR(VLOOKUP(年度マスタ!$K$4&amp;"_"&amp;I$20,データシート1!$A:$BT,MATCH("ba_"&amp;$E23,データシート1!$A$1:$BT$1,0),0),0)</f>
        <v>24.475999999999999</v>
      </c>
      <c r="J23" s="1000">
        <f>IFERROR(VLOOKUP(年度マスタ!$K$4&amp;"_"&amp;J$20,データシート1!$A:$BT,MATCH("ba_"&amp;$E23,データシート1!$A$1:$BT$1,0),0),0)</f>
        <v>25.08</v>
      </c>
      <c r="K23" s="1000">
        <f>IFERROR(VLOOKUP(年度マスタ!$K$4&amp;"_"&amp;K$20,データシート1!$A:$BT,MATCH("ba_"&amp;$E23,データシート1!$A$1:$BT$1,0),0),0)</f>
        <v>29.501999999999999</v>
      </c>
      <c r="L23" s="1000">
        <f>IFERROR(VLOOKUP(年度マスタ!$K$4&amp;"_"&amp;L$20,データシート1!$A:$BT,MATCH("ba_"&amp;$E23,データシート1!$A$1:$BT$1,0),0),0)</f>
        <v>22.959</v>
      </c>
      <c r="M23" s="1000">
        <f>IFERROR(VLOOKUP(年度マスタ!$K$4&amp;"_"&amp;M$20,データシート1!$A:$BT,MATCH("ba_"&amp;$E23,データシート1!$A$1:$BT$1,0),0),0)</f>
        <v>23.001000000000001</v>
      </c>
      <c r="N23" s="1000">
        <f>IFERROR(VLOOKUP(年度マスタ!$K$4&amp;"_"&amp;N$20,データシート1!$A:$BT,MATCH("ba_"&amp;$E23,データシート1!$A$1:$BT$1,0),0),0)</f>
        <v>22.527999999999999</v>
      </c>
      <c r="O23" s="1000">
        <f>IFERROR(VLOOKUP(年度マスタ!$K$4&amp;"_"&amp;O$20,データシート1!$A:$BT,MATCH("ba_"&amp;$E23,データシート1!$A$1:$BT$1,0),0),0)</f>
        <v>18.446999999999999</v>
      </c>
      <c r="P23" s="1001">
        <f>IFERROR(VLOOKUP(年度マスタ!$K$4&amp;"_"&amp;P$20,データシート1!$A:$BT,MATCH("ba_"&amp;$E23,データシート1!$A$1:$BT$1,0),0),0)</f>
        <v>19.904</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106.36083966024208</v>
      </c>
      <c r="AG24" s="996">
        <f t="shared" ref="AG24:AP24" si="7">AG25+AG29</f>
        <v>131.47119646678729</v>
      </c>
      <c r="AH24" s="996">
        <f t="shared" si="7"/>
        <v>139.25150893842107</v>
      </c>
      <c r="AI24" s="996">
        <f t="shared" si="7"/>
        <v>143.02558433496355</v>
      </c>
      <c r="AJ24" s="996">
        <f t="shared" si="7"/>
        <v>112.78886338536013</v>
      </c>
      <c r="AK24" s="996">
        <f t="shared" si="7"/>
        <v>110.47751520409071</v>
      </c>
      <c r="AL24" s="996">
        <f t="shared" si="7"/>
        <v>88.91113098472681</v>
      </c>
      <c r="AM24" s="996">
        <f t="shared" si="7"/>
        <v>80.108588186104697</v>
      </c>
      <c r="AN24" s="996">
        <f t="shared" si="7"/>
        <v>72.31282383047072</v>
      </c>
      <c r="AO24" s="996">
        <f>AO25+AO29</f>
        <v>79.319070763346332</v>
      </c>
      <c r="AP24" s="997">
        <f t="shared" si="7"/>
        <v>79.94766362544766</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70.558847889018367</v>
      </c>
      <c r="AG25" s="998">
        <f>①CO2排出量の現状把握!AA35</f>
        <v>88.8565078275887</v>
      </c>
      <c r="AH25" s="998">
        <f>①CO2排出量の現状把握!AB35</f>
        <v>91.584155785348628</v>
      </c>
      <c r="AI25" s="998">
        <f>①CO2排出量の現状把握!AC35</f>
        <v>95.280900782567812</v>
      </c>
      <c r="AJ25" s="998">
        <f>①CO2排出量の現状把握!AD35</f>
        <v>71.309989677017711</v>
      </c>
      <c r="AK25" s="998">
        <f>①CO2排出量の現状把握!AE35</f>
        <v>68.960184095870417</v>
      </c>
      <c r="AL25" s="998">
        <f>①CO2排出量の現状把握!AF35</f>
        <v>56.645772065101752</v>
      </c>
      <c r="AM25" s="998">
        <f>①CO2排出量の現状把握!AG35</f>
        <v>50.884542202042205</v>
      </c>
      <c r="AN25" s="998">
        <f>①CO2排出量の現状把握!AH35</f>
        <v>46.187925254619444</v>
      </c>
      <c r="AO25" s="998">
        <f>①CO2排出量の現状把握!AI35</f>
        <v>51.110399713788382</v>
      </c>
      <c r="AP25" s="999">
        <f>①CO2排出量の現状把握!AJ35</f>
        <v>53.569201233570936</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39.976672848278973</v>
      </c>
      <c r="AG26" s="1000">
        <f>①CO2排出量の現状把握!AA36</f>
        <v>47.761569891524083</v>
      </c>
      <c r="AH26" s="1000">
        <f>①CO2排出量の現状把握!AB36</f>
        <v>49.904684480401805</v>
      </c>
      <c r="AI26" s="1000">
        <f>①CO2排出量の現状把握!AC36</f>
        <v>57.244178472884442</v>
      </c>
      <c r="AJ26" s="1000">
        <f>①CO2排出量の現状把握!AD36</f>
        <v>50.260845291999217</v>
      </c>
      <c r="AK26" s="1000">
        <f>①CO2排出量の現状把握!AE36</f>
        <v>46.984821442270849</v>
      </c>
      <c r="AL26" s="1000">
        <f>①CO2排出量の現状把握!AF36</f>
        <v>37.058328638762319</v>
      </c>
      <c r="AM26" s="1000">
        <f>①CO2排出量の現状把握!AG36</f>
        <v>32.744701035548616</v>
      </c>
      <c r="AN26" s="1000">
        <f>①CO2排出量の現状把握!AH36</f>
        <v>30.105187009097449</v>
      </c>
      <c r="AO26" s="1000">
        <f>①CO2排出量の現状把握!AI36</f>
        <v>34.810414569873799</v>
      </c>
      <c r="AP26" s="1001">
        <f>①CO2排出量の現状把握!AJ36</f>
        <v>38.989208893699427</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2.3762517347763414</v>
      </c>
      <c r="AG27" s="1000">
        <f>①CO2排出量の現状把握!AA37</f>
        <v>3.1435709213415737</v>
      </c>
      <c r="AH27" s="1000">
        <f>①CO2排出量の現状把握!AB37</f>
        <v>3.21944591888278</v>
      </c>
      <c r="AI27" s="1000">
        <f>①CO2排出量の現状把握!AC37</f>
        <v>2.8349032120023887</v>
      </c>
      <c r="AJ27" s="1000">
        <f>①CO2排出量の現状把握!AD37</f>
        <v>2.6427265854358564</v>
      </c>
      <c r="AK27" s="1000">
        <f>①CO2排出量の現状把握!AE37</f>
        <v>2.2097365479272786</v>
      </c>
      <c r="AL27" s="1000">
        <f>①CO2排出量の現状把握!AF37</f>
        <v>2.137648983958282</v>
      </c>
      <c r="AM27" s="1000">
        <f>①CO2排出量の現状把握!AG37</f>
        <v>2.2178117208733341</v>
      </c>
      <c r="AN27" s="1000">
        <f>①CO2排出量の現状把握!AH37</f>
        <v>1.9259094709453985</v>
      </c>
      <c r="AO27" s="1000">
        <f>①CO2排出量の現状把握!AI37</f>
        <v>1.8403300557738389</v>
      </c>
      <c r="AP27" s="1001">
        <f>①CO2排出量の現状把握!AJ37</f>
        <v>1.9249682937316268</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28.205923305963058</v>
      </c>
      <c r="AG28" s="1000">
        <f>①CO2排出量の現状把握!AA38</f>
        <v>37.951367014723054</v>
      </c>
      <c r="AH28" s="1000">
        <f>①CO2排出量の現状把握!AB38</f>
        <v>38.460025386064046</v>
      </c>
      <c r="AI28" s="1000">
        <f>①CO2排出量の現状把握!AC38</f>
        <v>35.201819097680982</v>
      </c>
      <c r="AJ28" s="1000">
        <f>①CO2排出量の現状把握!AD38</f>
        <v>18.406417799582638</v>
      </c>
      <c r="AK28" s="1000">
        <f>①CO2排出量の現状把握!AE38</f>
        <v>19.765626105672286</v>
      </c>
      <c r="AL28" s="1000">
        <f>①CO2排出量の現状把握!AF38</f>
        <v>17.449794442381155</v>
      </c>
      <c r="AM28" s="1000">
        <f>①CO2排出量の現状把握!AG38</f>
        <v>15.922029445620252</v>
      </c>
      <c r="AN28" s="1000">
        <f>①CO2排出量の現状把握!AH38</f>
        <v>14.156828774576596</v>
      </c>
      <c r="AO28" s="1000">
        <f>①CO2排出量の現状把握!AI38</f>
        <v>14.459655088140739</v>
      </c>
      <c r="AP28" s="1001">
        <f>①CO2排出量の現状把握!AJ38</f>
        <v>12.655024046139889</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35.801991771223705</v>
      </c>
      <c r="AG29" s="1002">
        <f>①CO2排出量の現状把握!AA39</f>
        <v>42.61468863919859</v>
      </c>
      <c r="AH29" s="1002">
        <f>①CO2排出量の現状把握!AB39</f>
        <v>47.667353153072426</v>
      </c>
      <c r="AI29" s="1002">
        <f>①CO2排出量の現状把握!AC39</f>
        <v>47.744683552395749</v>
      </c>
      <c r="AJ29" s="1002">
        <f>①CO2排出量の現状把握!AD39</f>
        <v>41.478873708342419</v>
      </c>
      <c r="AK29" s="1002">
        <f>①CO2排出量の現状把握!AE39</f>
        <v>41.51733110822029</v>
      </c>
      <c r="AL29" s="1002">
        <f>①CO2排出量の現状把握!AF39</f>
        <v>32.265358919625065</v>
      </c>
      <c r="AM29" s="1002">
        <f>①CO2排出量の現状把握!AG39</f>
        <v>29.224045984062496</v>
      </c>
      <c r="AN29" s="1002">
        <f>①CO2排出量の現状把握!AH39</f>
        <v>26.124898575851272</v>
      </c>
      <c r="AO29" s="1002">
        <f>①CO2排出量の現状把握!AI39</f>
        <v>28.208671049557953</v>
      </c>
      <c r="AP29" s="1003">
        <f>①CO2排出量の現状把握!AJ39</f>
        <v>26.378462391876731</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1636</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0.16905658189083797</v>
      </c>
      <c r="AG32" s="509">
        <f t="shared" si="12"/>
        <v>0.13480519289620405</v>
      </c>
      <c r="AH32" s="509">
        <f t="shared" si="12"/>
        <v>0.15905752238415308</v>
      </c>
      <c r="AI32" s="509">
        <f t="shared" si="12"/>
        <v>0.17113022200753686</v>
      </c>
      <c r="AJ32" s="509">
        <f t="shared" si="12"/>
        <v>0.22236237911459752</v>
      </c>
      <c r="AK32" s="509">
        <f t="shared" si="12"/>
        <v>0.267040763412351</v>
      </c>
      <c r="AL32" s="509">
        <f t="shared" si="12"/>
        <v>0.25822413623266027</v>
      </c>
      <c r="AM32" s="509">
        <f t="shared" si="12"/>
        <v>0.2871227732358122</v>
      </c>
      <c r="AN32" s="509">
        <f t="shared" si="12"/>
        <v>0.31153533780971354</v>
      </c>
      <c r="AO32" s="509">
        <f t="shared" si="12"/>
        <v>0.2325670210514422</v>
      </c>
      <c r="AP32" s="509">
        <f t="shared" si="12"/>
        <v>0.24896287267692557</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0.25483692744363146</v>
      </c>
      <c r="AG33" s="506">
        <f t="shared" ref="AG33:AP33" si="13">IFERROR(IF(G22/AG25&gt;1,1,G22/AG25),0)</f>
        <v>0.19945640936495657</v>
      </c>
      <c r="AH33" s="506">
        <f t="shared" si="13"/>
        <v>0.24184314208138757</v>
      </c>
      <c r="AI33" s="506">
        <f t="shared" si="13"/>
        <v>0.25688254203069022</v>
      </c>
      <c r="AJ33" s="506">
        <f t="shared" si="13"/>
        <v>0.35170387926844643</v>
      </c>
      <c r="AK33" s="506">
        <f t="shared" si="13"/>
        <v>0.42781208296928958</v>
      </c>
      <c r="AL33" s="506">
        <f t="shared" si="13"/>
        <v>0.40530827214454279</v>
      </c>
      <c r="AM33" s="506">
        <f t="shared" si="13"/>
        <v>0.45202332583974542</v>
      </c>
      <c r="AN33" s="506">
        <f t="shared" si="13"/>
        <v>0.48774652413612973</v>
      </c>
      <c r="AO33" s="506">
        <f t="shared" si="13"/>
        <v>0.36092458879799044</v>
      </c>
      <c r="AP33" s="506">
        <f t="shared" si="13"/>
        <v>0.37155678153973465</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0.44978730641847542</v>
      </c>
      <c r="AG34" s="507">
        <f t="shared" ref="AG34:AP36" si="14">IFERROR(IF(G23/AG26&gt;1,1,G23/AG26),0)</f>
        <v>0.37107239230729677</v>
      </c>
      <c r="AH34" s="507">
        <f t="shared" si="14"/>
        <v>0.44382607024994197</v>
      </c>
      <c r="AI34" s="507">
        <f t="shared" si="14"/>
        <v>0.42757186237887662</v>
      </c>
      <c r="AJ34" s="507">
        <f t="shared" si="14"/>
        <v>0.49899678078021426</v>
      </c>
      <c r="AK34" s="507">
        <f t="shared" si="14"/>
        <v>0.62790490831700652</v>
      </c>
      <c r="AL34" s="507">
        <f t="shared" si="14"/>
        <v>0.61953684484262772</v>
      </c>
      <c r="AM34" s="507">
        <f t="shared" si="14"/>
        <v>0.70243426486103611</v>
      </c>
      <c r="AN34" s="507">
        <f t="shared" si="14"/>
        <v>0.74830958509549506</v>
      </c>
      <c r="AO34" s="507">
        <f t="shared" si="14"/>
        <v>0.52992761585679893</v>
      </c>
      <c r="AP34" s="507">
        <f t="shared" si="14"/>
        <v>0.51050022723637367</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1630</v>
      </c>
      <c r="BB51" s="80"/>
      <c r="BC51" s="18" t="s">
        <v>1631</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17.981000000000002</v>
      </c>
      <c r="G55" s="1004">
        <f t="shared" ref="G55:P55" si="29">SUM(G56,G57,G60,G61,G62,G63,G64,G65,)</f>
        <v>17.722999999999999</v>
      </c>
      <c r="H55" s="1004">
        <f t="shared" si="29"/>
        <v>22.149000000000001</v>
      </c>
      <c r="I55" s="1004">
        <f t="shared" si="29"/>
        <v>24.475999999999999</v>
      </c>
      <c r="J55" s="1004">
        <f t="shared" si="29"/>
        <v>25.08</v>
      </c>
      <c r="K55" s="1004">
        <f t="shared" si="29"/>
        <v>29.501999999999999</v>
      </c>
      <c r="L55" s="1004">
        <f t="shared" si="29"/>
        <v>22.959</v>
      </c>
      <c r="M55" s="1004">
        <f t="shared" si="29"/>
        <v>23.001000000000001</v>
      </c>
      <c r="N55" s="1004">
        <f t="shared" si="29"/>
        <v>22.527999999999999</v>
      </c>
      <c r="O55" s="1004">
        <f t="shared" si="29"/>
        <v>18.446999999999999</v>
      </c>
      <c r="P55" s="1005">
        <f t="shared" si="29"/>
        <v>19.904</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17.981000000000002</v>
      </c>
      <c r="G56" s="1006">
        <f>IFERROR(VLOOKUP(年度マスタ!$K$4&amp;"_"&amp;G$54,データシート1!$A:$CD,MATCH("bc_"&amp;$C56,データシート1!$A$1:$CD$1,0),0),0)</f>
        <v>17.722999999999999</v>
      </c>
      <c r="H56" s="1006">
        <f>IFERROR(VLOOKUP(年度マスタ!$K$4&amp;"_"&amp;H$54,データシート1!$A:$CD,MATCH("bc_"&amp;$C56,データシート1!$A$1:$CD$1,0),0),0)</f>
        <v>22.149000000000001</v>
      </c>
      <c r="I56" s="1006">
        <f>IFERROR(VLOOKUP(年度マスタ!$K$4&amp;"_"&amp;I$54,データシート1!$A:$CD,MATCH("bc_"&amp;$C56,データシート1!$A$1:$CD$1,0),0),0)</f>
        <v>24.475999999999999</v>
      </c>
      <c r="J56" s="1006">
        <f>IFERROR(VLOOKUP(年度マスタ!$K$4&amp;"_"&amp;J$54,データシート1!$A:$CD,MATCH("bc_"&amp;$C56,データシート1!$A$1:$CD$1,0),0),0)</f>
        <v>25.08</v>
      </c>
      <c r="K56" s="1006">
        <f>IFERROR(VLOOKUP(年度マスタ!$K$4&amp;"_"&amp;K$54,データシート1!$A:$CD,MATCH("bc_"&amp;$C56,データシート1!$A$1:$CD$1,0),0),0)</f>
        <v>29.501999999999999</v>
      </c>
      <c r="L56" s="1006">
        <f>IFERROR(VLOOKUP(年度マスタ!$K$4&amp;"_"&amp;L$54,データシート1!$A:$CD,MATCH("bc_"&amp;$C56,データシート1!$A$1:$CD$1,0),0),0)</f>
        <v>22.959</v>
      </c>
      <c r="M56" s="1006">
        <f>IFERROR(VLOOKUP(年度マスタ!$K$4&amp;"_"&amp;M$54,データシート1!$A:$CD,MATCH("bc_"&amp;$C56,データシート1!$A$1:$CD$1,0),0),0)</f>
        <v>23.001000000000001</v>
      </c>
      <c r="N56" s="1006">
        <f>IFERROR(VLOOKUP(年度マスタ!$K$4&amp;"_"&amp;N$54,データシート1!$A:$CD,MATCH("bc_"&amp;$C56,データシート1!$A$1:$CD$1,0),0),0)</f>
        <v>22.527999999999999</v>
      </c>
      <c r="O56" s="1006">
        <f>IFERROR(VLOOKUP(年度マスタ!$K$4&amp;"_"&amp;O$54,データシート1!$A:$CD,MATCH("bc_"&amp;$C56,データシート1!$A$1:$CD$1,0),0),0)</f>
        <v>18.446999999999999</v>
      </c>
      <c r="P56" s="1007">
        <f>IFERROR(VLOOKUP(年度マスタ!$K$4&amp;"_"&amp;P$54,データシート1!$A:$CD,MATCH("bc_"&amp;$C56,データシート1!$A$1:$CD$1,0),0),0)</f>
        <v>19.904</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いちき串木野市</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1611</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3874.7060000000001</v>
      </c>
      <c r="K6" s="688">
        <f>VLOOKUP(年度マスタ!$K$4&amp;"_"&amp;K$5,データシート1!$A:$BS,MATCH("cb_"&amp;$G6,データシート1!$A$1:$BS$1,0),0)</f>
        <v>4124.7060000000001</v>
      </c>
      <c r="L6" s="688">
        <f>VLOOKUP(年度マスタ!$K$4&amp;"_"&amp;L$5,データシート1!$A:$BS,MATCH("cb_"&amp;$G6,データシート1!$A$1:$BS$1,0),0)</f>
        <v>4369.2060000000001</v>
      </c>
      <c r="M6" s="688">
        <f>VLOOKUP(年度マスタ!$K$4&amp;"_"&amp;M$5,データシート1!$A:$BS,MATCH("cb_"&amp;$G6,データシート1!$A$1:$BS$1,0),0)</f>
        <v>4628.4059999999999</v>
      </c>
      <c r="N6" s="688">
        <f>VLOOKUP(年度マスタ!$K$4&amp;"_"&amp;N$5,データシート1!$A:$BS,MATCH("cb_"&amp;$G6,データシート1!$A$1:$BS$1,0),0)</f>
        <v>4774.2660000000014</v>
      </c>
      <c r="O6" s="688">
        <f>VLOOKUP(年度マスタ!$K$4&amp;"_"&amp;O$5,データシート1!$A:$BS,MATCH("cb_"&amp;$G6,データシート1!$A$1:$BS$1,0),0)</f>
        <v>5076.8559999999998</v>
      </c>
      <c r="P6" s="688">
        <f>VLOOKUP(年度マスタ!$K$4&amp;"_"&amp;P$5,データシート1!$A:$BS,MATCH("cb_"&amp;$G6,データシート1!$A$1:$BS$1,0),0)</f>
        <v>5235.8059999999996</v>
      </c>
      <c r="Q6" s="688">
        <f>VLOOKUP(年度マスタ!$K$4&amp;"_"&amp;Q$5,データシート1!$A:$BS,MATCH("cb_"&amp;$G6,データシート1!$A$1:$BS$1,0),0)</f>
        <v>5469.5660000000007</v>
      </c>
      <c r="R6" s="704">
        <f>VLOOKUP(年度マスタ!$K$4&amp;"_"&amp;R$5,データシート1!$A:$BS,MATCH("cb_"&amp;$G6,データシート1!$A$1:$BS$1,0),0)</f>
        <v>5704.0560000000023</v>
      </c>
      <c r="S6" s="627"/>
      <c r="T6" s="226"/>
      <c r="U6" s="640"/>
      <c r="V6" s="231"/>
      <c r="W6" s="231"/>
      <c r="X6" s="231"/>
      <c r="Y6" s="232" t="s">
        <v>233</v>
      </c>
      <c r="Z6" s="734" t="s">
        <v>234</v>
      </c>
      <c r="AA6" s="734"/>
      <c r="AB6" s="734"/>
      <c r="AC6" s="735">
        <f>SUM(AC7:AC8)</f>
        <v>363553</v>
      </c>
      <c r="AD6" s="735">
        <f>SUM(AD7:AD8)</f>
        <v>453633.45500000002</v>
      </c>
      <c r="AE6" s="736">
        <f>$AD6*3600/100000000</f>
        <v>16.33080438</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10752.18</v>
      </c>
      <c r="K7" s="684">
        <f>VLOOKUP(年度マスタ!$K$4&amp;"_"&amp;K$5,データシート1!$A:$BS,MATCH("cb_"&amp;$G7,データシート1!$A$1:$BS$1,0),0)</f>
        <v>14191.88</v>
      </c>
      <c r="L7" s="684">
        <f>VLOOKUP(年度マスタ!$K$4&amp;"_"&amp;L$5,データシート1!$A:$BS,MATCH("cb_"&amp;$G7,データシート1!$A$1:$BS$1,0),0)</f>
        <v>15152.48</v>
      </c>
      <c r="M7" s="684">
        <f>VLOOKUP(年度マスタ!$K$4&amp;"_"&amp;M$5,データシート1!$A:$BS,MATCH("cb_"&amp;$G7,データシート1!$A$1:$BS$1,0),0)</f>
        <v>15936.28</v>
      </c>
      <c r="N7" s="684">
        <f>VLOOKUP(年度マスタ!$K$4&amp;"_"&amp;N$5,データシート1!$A:$BS,MATCH("cb_"&amp;$G7,データシート1!$A$1:$BS$1,0),0)</f>
        <v>16242.08</v>
      </c>
      <c r="O7" s="684">
        <f>VLOOKUP(年度マスタ!$K$4&amp;"_"&amp;O$5,データシート1!$A:$BS,MATCH("cb_"&amp;$G7,データシート1!$A$1:$BS$1,0),0)</f>
        <v>16995.38</v>
      </c>
      <c r="P7" s="684">
        <f>VLOOKUP(年度マスタ!$K$4&amp;"_"&amp;P$5,データシート1!$A:$BS,MATCH("cb_"&amp;$G7,データシート1!$A$1:$BS$1,0),0)</f>
        <v>17767.780000000021</v>
      </c>
      <c r="Q7" s="684">
        <f>VLOOKUP(年度マスタ!$K$4&amp;"_"&amp;Q$5,データシート1!$A:$BS,MATCH("cb_"&amp;$G7,データシート1!$A$1:$BS$1,0),0)</f>
        <v>18873.180000000018</v>
      </c>
      <c r="R7" s="705">
        <f>VLOOKUP(年度マスタ!$K$4&amp;"_"&amp;R$5,データシート1!$A:$BS,MATCH("cb_"&amp;$G7,データシート1!$A$1:$BS$1,0),0)</f>
        <v>19599.880000000016</v>
      </c>
      <c r="S7" s="627"/>
      <c r="T7" s="226"/>
      <c r="U7" s="640"/>
      <c r="V7" s="231"/>
      <c r="W7" s="231"/>
      <c r="X7" s="231"/>
      <c r="Y7" s="232" t="s">
        <v>236</v>
      </c>
      <c r="Z7" s="248" t="s">
        <v>1368</v>
      </c>
      <c r="AA7" s="248"/>
      <c r="AB7" s="248"/>
      <c r="AC7" s="671">
        <f>VLOOKUP(年度マスタ!$K$4&amp;"_令和4年度",データシート3!A:AB,MATCH("ea_"&amp;$Y7&amp;"_設備",データシート3!$A$1:$AB$1,0),0)</f>
        <v>166000</v>
      </c>
      <c r="AD7" s="671">
        <f>VLOOKUP(年度マスタ!$K$4&amp;"_令和4年度",データシート3!A:AB,MATCH("ea_"&amp;$Y7&amp;"_年間発電",データシート3!$A$1:$AB$1,0),0)/10^3</f>
        <v>207089.64</v>
      </c>
      <c r="AE7" s="606">
        <f t="shared" ref="AE7:AE16" si="0">$AD7*3600/100000000</f>
        <v>7.4552270399999996</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21500</v>
      </c>
      <c r="K8" s="684">
        <f>VLOOKUP(年度マスタ!$K$4&amp;"_"&amp;K$5,データシート1!$A:$BS,MATCH("cb_"&amp;$G8,データシート1!$A$1:$BS$1,0),0)</f>
        <v>21500</v>
      </c>
      <c r="L8" s="684">
        <f>VLOOKUP(年度マスタ!$K$4&amp;"_"&amp;L$5,データシート1!$A:$BS,MATCH("cb_"&amp;$G8,データシート1!$A$1:$BS$1,0),0)</f>
        <v>21500</v>
      </c>
      <c r="M8" s="684">
        <f>VLOOKUP(年度マスタ!$K$4&amp;"_"&amp;M$5,データシート1!$A:$BS,MATCH("cb_"&amp;$G8,データシート1!$A$1:$BS$1,0),0)</f>
        <v>21500</v>
      </c>
      <c r="N8" s="684">
        <f>VLOOKUP(年度マスタ!$K$4&amp;"_"&amp;N$5,データシート1!$A:$BS,MATCH("cb_"&amp;$G8,データシート1!$A$1:$BS$1,0),0)</f>
        <v>21578</v>
      </c>
      <c r="O8" s="684">
        <f>VLOOKUP(年度マスタ!$K$4&amp;"_"&amp;O$5,データシート1!$A:$BS,MATCH("cb_"&amp;$G8,データシート1!$A$1:$BS$1,0),0)</f>
        <v>21578</v>
      </c>
      <c r="P8" s="684">
        <f>VLOOKUP(年度マスタ!$K$4&amp;"_"&amp;P$5,データシート1!$A:$BS,MATCH("cb_"&amp;$G8,データシート1!$A$1:$BS$1,0),0)</f>
        <v>21578</v>
      </c>
      <c r="Q8" s="684">
        <f>VLOOKUP(年度マスタ!$K$4&amp;"_"&amp;Q$5,データシート1!$A:$BS,MATCH("cb_"&amp;$G8,データシート1!$A$1:$BS$1,0),0)</f>
        <v>21578</v>
      </c>
      <c r="R8" s="705">
        <f>VLOOKUP(年度マスタ!$K$4&amp;"_"&amp;R$5,データシート1!$A:$BS,MATCH("cb_"&amp;$G8,データシート1!$A$1:$BS$1,0),0)</f>
        <v>21578</v>
      </c>
      <c r="S8" s="627"/>
      <c r="T8" s="226"/>
      <c r="U8" s="640"/>
      <c r="V8" s="231"/>
      <c r="W8" s="231"/>
      <c r="X8" s="231"/>
      <c r="Y8" s="232" t="s">
        <v>237</v>
      </c>
      <c r="Z8" s="222" t="s">
        <v>1369</v>
      </c>
      <c r="AA8" s="222"/>
      <c r="AB8" s="222"/>
      <c r="AC8" s="671">
        <f>VLOOKUP(年度マスタ!$K$4&amp;"_令和4年度",データシート3!A:AB,MATCH("ea_"&amp;$Y8&amp;"_設備",データシート3!$A$1:$AB$1,0),0)</f>
        <v>197553</v>
      </c>
      <c r="AD8" s="671">
        <f>VLOOKUP(年度マスタ!$K$4&amp;"_令和4年度",データシート3!A:AB,MATCH("ea_"&amp;$Y8&amp;"_年間発電",データシート3!$A$1:$AB$1,0),0)/10^3</f>
        <v>246543.815</v>
      </c>
      <c r="AE8" s="606">
        <f t="shared" si="0"/>
        <v>8.8755773399999995</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70200</v>
      </c>
      <c r="AD9" s="737">
        <f>VLOOKUP(年度マスタ!$K$4&amp;"_令和4年度",データシート3!A:AB,MATCH("ea_"&amp;$Y9&amp;"_年間発電",データシート3!$A$1:$AB$1,0),0)/10^3</f>
        <v>189576.35000000003</v>
      </c>
      <c r="AE9" s="738">
        <f t="shared" si="0"/>
        <v>6.8247486000000013</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2204</v>
      </c>
      <c r="AD10" s="737">
        <f>SUM(AD11:AD12)</f>
        <v>13610.246999999999</v>
      </c>
      <c r="AE10" s="738">
        <f t="shared" si="0"/>
        <v>0.48996889199999993</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2204</v>
      </c>
      <c r="AD11" s="671">
        <f>VLOOKUP(年度マスタ!$K$4&amp;"_令和4年度",データシート3!A:AB,MATCH("ea_"&amp;$Y11&amp;"_年間発電",データシート3!$A$1:$AB$1,0),0)/10^3</f>
        <v>13610.246999999999</v>
      </c>
      <c r="AE11" s="606">
        <f t="shared" si="0"/>
        <v>0.48996889199999993</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36126.885999999999</v>
      </c>
      <c r="K12" s="722">
        <f t="shared" ref="K12:Q12" si="1">SUM(K6:K11)</f>
        <v>39816.585999999996</v>
      </c>
      <c r="L12" s="722">
        <f t="shared" si="1"/>
        <v>41021.686000000002</v>
      </c>
      <c r="M12" s="722">
        <f t="shared" si="1"/>
        <v>42064.686000000002</v>
      </c>
      <c r="N12" s="722">
        <f t="shared" si="1"/>
        <v>42594.346000000005</v>
      </c>
      <c r="O12" s="722">
        <f t="shared" si="1"/>
        <v>43650.236000000004</v>
      </c>
      <c r="P12" s="722">
        <f t="shared" si="1"/>
        <v>44581.586000000025</v>
      </c>
      <c r="Q12" s="722">
        <f t="shared" si="1"/>
        <v>45920.746000000021</v>
      </c>
      <c r="R12" s="723">
        <f t="shared" ref="R12" si="2">SUM(R6:R11)</f>
        <v>46881.936000000016</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2.5649005699999998</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12.14598704</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4650.1121647199998</v>
      </c>
      <c r="K19" s="682">
        <f>K6*別紙!$C5/100*別紙!$E5/10^3</f>
        <v>4950.1421647199995</v>
      </c>
      <c r="L19" s="682">
        <f>L6*別紙!$C5/100*別紙!$E5/10^3</f>
        <v>5243.5715047200001</v>
      </c>
      <c r="M19" s="682">
        <f>M6*別紙!$C5/100*別紙!$E5/10^3</f>
        <v>5554.6426087199998</v>
      </c>
      <c r="N19" s="682">
        <f>N6*別紙!$C5/100*別紙!$E5/10^3</f>
        <v>5729.6921119200015</v>
      </c>
      <c r="O19" s="682">
        <f>O6*別紙!$C5/100*別紙!$E5/10^3</f>
        <v>6092.8364227199991</v>
      </c>
      <c r="P19" s="682">
        <f>P6*別紙!$C5/100*別紙!$E5/10^3</f>
        <v>6283.5954967199996</v>
      </c>
      <c r="Q19" s="682">
        <f>Q6*別紙!$C5/100*別紙!$E5/10^3</f>
        <v>6564.135547920001</v>
      </c>
      <c r="R19" s="710">
        <f>R6*別紙!$C5/100*別紙!$E5/10^3</f>
        <v>6845.5516867200031</v>
      </c>
      <c r="S19" s="631"/>
      <c r="T19" s="227"/>
      <c r="U19" s="647"/>
      <c r="W19" s="237"/>
      <c r="X19" s="237"/>
      <c r="Y19" s="209"/>
      <c r="Z19" s="699" t="s">
        <v>229</v>
      </c>
      <c r="AA19" s="748"/>
      <c r="AB19" s="749"/>
      <c r="AC19" s="750">
        <f>SUM($AC$6,$AC$9,$AC$10,$AC$13)</f>
        <v>435957</v>
      </c>
      <c r="AD19" s="750">
        <f>SUM($AD$6,$AD$9,$AD$10,$AD$13)</f>
        <v>656820.05200000003</v>
      </c>
      <c r="AE19" s="751">
        <f>SUM($AE$6,$AE$9,$AE$10,$AE$13,$AE$17,$AE$18)</f>
        <v>38.356409482000004</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1611</v>
      </c>
      <c r="D20" s="207"/>
      <c r="E20" s="208"/>
      <c r="F20" s="207"/>
      <c r="G20" s="693" t="s">
        <v>221</v>
      </c>
      <c r="H20" s="694"/>
      <c r="I20" s="713"/>
      <c r="J20" s="711">
        <f>J7*別紙!$C6/100*別紙!$E6/10^3</f>
        <v>14222.5536168</v>
      </c>
      <c r="K20" s="684">
        <f>K7*別紙!$C6/100*別紙!$E6/10^3</f>
        <v>18772.451188799994</v>
      </c>
      <c r="L20" s="684">
        <f>L7*別紙!$C6/100*別紙!$E6/10^3</f>
        <v>20043.094444799997</v>
      </c>
      <c r="M20" s="684">
        <f>M7*別紙!$C6/100*別紙!$E6/10^3</f>
        <v>21079.873732799999</v>
      </c>
      <c r="N20" s="684">
        <f>N7*別紙!$C6/100*別紙!$E6/10^3</f>
        <v>21484.373740800002</v>
      </c>
      <c r="O20" s="684">
        <f>O7*別紙!$C6/100*別紙!$E6/10^3</f>
        <v>22480.808848799999</v>
      </c>
      <c r="P20" s="684">
        <f>P7*別紙!$C6/100*別紙!$E6/10^3</f>
        <v>23502.508672800024</v>
      </c>
      <c r="Q20" s="684">
        <f>Q7*別紙!$C6/100*別紙!$E6/10^3</f>
        <v>24964.687576800021</v>
      </c>
      <c r="R20" s="705">
        <f>R7*別紙!$C6/100*別紙!$E6/10^3</f>
        <v>25925.937268800019</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46708.32</v>
      </c>
      <c r="K21" s="684">
        <f>K8*別紙!$C7/100*別紙!$E7/10^3</f>
        <v>46708.32</v>
      </c>
      <c r="L21" s="684">
        <f>L8*別紙!$C7/100*別紙!$E7/10^3</f>
        <v>46708.32</v>
      </c>
      <c r="M21" s="684">
        <f>M8*別紙!$C7/100*別紙!$E7/10^3</f>
        <v>46708.32</v>
      </c>
      <c r="N21" s="684">
        <f>N8*別紙!$C7/100*別紙!$E7/10^3</f>
        <v>46877.773439999997</v>
      </c>
      <c r="O21" s="684">
        <f>O8*別紙!$C7/100*別紙!$E7/10^3</f>
        <v>46877.773439999997</v>
      </c>
      <c r="P21" s="684">
        <f>P8*別紙!$C7/100*別紙!$E7/10^3</f>
        <v>46877.773439999997</v>
      </c>
      <c r="Q21" s="684">
        <f>Q8*別紙!$C7/100*別紙!$E7/10^3</f>
        <v>46877.773439999997</v>
      </c>
      <c r="R21" s="705">
        <f>R8*別紙!$C7/100*別紙!$E7/10^3</f>
        <v>46877.773439999997</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1621</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65580.985781519994</v>
      </c>
      <c r="K25" s="728">
        <f t="shared" si="3"/>
        <v>70430.913353519994</v>
      </c>
      <c r="L25" s="728">
        <f t="shared" si="3"/>
        <v>71994.985949519993</v>
      </c>
      <c r="M25" s="728">
        <f t="shared" si="3"/>
        <v>73342.83634152</v>
      </c>
      <c r="N25" s="728">
        <f t="shared" si="3"/>
        <v>74091.839292720004</v>
      </c>
      <c r="O25" s="728">
        <f t="shared" si="3"/>
        <v>75451.418711520004</v>
      </c>
      <c r="P25" s="728">
        <f t="shared" si="3"/>
        <v>76663.877609520016</v>
      </c>
      <c r="Q25" s="728">
        <f t="shared" si="3"/>
        <v>78406.596564720021</v>
      </c>
      <c r="R25" s="729">
        <f t="shared" ref="R25" si="4">SUM(R19:R24)</f>
        <v>79649.262395520025</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1624</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179273.35027394589</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178697.92016337009</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167300.90105178786</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169223.86780870549</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167858.0909512013</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175840.12902550644</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171054.23668826211</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171874.43330691161</v>
      </c>
      <c r="R26" s="726">
        <f>Q26</f>
        <v>171874.43330691161</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1623</v>
      </c>
      <c r="H27" s="1155"/>
      <c r="I27" s="1156"/>
      <c r="J27" s="950">
        <f>J25/J26</f>
        <v>0.36581558654036594</v>
      </c>
      <c r="K27" s="951">
        <f t="shared" ref="K27:P27" si="5">K25/K26</f>
        <v>0.39413392886235216</v>
      </c>
      <c r="L27" s="951">
        <f t="shared" si="5"/>
        <v>0.43033232634673019</v>
      </c>
      <c r="M27" s="951">
        <f t="shared" si="5"/>
        <v>0.43340716230661042</v>
      </c>
      <c r="N27" s="951">
        <f t="shared" si="5"/>
        <v>0.44139569843112025</v>
      </c>
      <c r="O27" s="951">
        <f t="shared" si="5"/>
        <v>0.4290910108498352</v>
      </c>
      <c r="P27" s="951">
        <f t="shared" si="5"/>
        <v>0.4481846173108015</v>
      </c>
      <c r="Q27" s="951">
        <f>Q25/Q26</f>
        <v>0.45618533865773653</v>
      </c>
      <c r="R27" s="952">
        <f>R25/R26</f>
        <v>0.46341541823903765</v>
      </c>
      <c r="S27" s="629"/>
      <c r="T27" s="194"/>
      <c r="U27" s="642"/>
      <c r="V27" s="214"/>
      <c r="W27" s="214"/>
      <c r="X27" s="214"/>
      <c r="Y27" s="214"/>
      <c r="Z27" s="1150" t="s">
        <v>222</v>
      </c>
      <c r="AA27" s="1139" t="s">
        <v>256</v>
      </c>
      <c r="AB27" s="1139"/>
      <c r="AC27" s="1139"/>
      <c r="AD27" s="1140" t="s">
        <v>1608</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1607</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1605</v>
      </c>
      <c r="W51" s="762"/>
      <c r="X51" s="760"/>
      <c r="Y51" s="761"/>
      <c r="Z51" s="949">
        <f>R27</f>
        <v>0.46341541823903765</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1622</v>
      </c>
      <c r="W52" s="762"/>
      <c r="X52" s="760"/>
      <c r="Y52" s="761"/>
      <c r="Z52" s="949">
        <f>AD19/R26</f>
        <v>3.8215110843573452</v>
      </c>
      <c r="AA52" s="209"/>
      <c r="AB52" s="755" t="s">
        <v>232</v>
      </c>
      <c r="AC52" s="756">
        <f>$AD6</f>
        <v>453633.45500000002</v>
      </c>
      <c r="AD52" s="757">
        <f>R19+R20</f>
        <v>32771.488955520021</v>
      </c>
      <c r="AE52" s="758">
        <f t="shared" ref="AE52:AE54" si="6">IFERROR(AD52/AC52,"-")</f>
        <v>7.2242222424975286E-2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484945.61869308841</v>
      </c>
      <c r="Z53" s="1142"/>
      <c r="AA53" s="209"/>
      <c r="AB53" s="755" t="s">
        <v>222</v>
      </c>
      <c r="AC53" s="756">
        <f>$AD9</f>
        <v>189576.35000000003</v>
      </c>
      <c r="AD53" s="757">
        <f>R21</f>
        <v>46877.773439999997</v>
      </c>
      <c r="AE53" s="758">
        <f t="shared" si="6"/>
        <v>0.24727648485689269</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13610.246999999999</v>
      </c>
      <c r="AD54" s="756">
        <f>R22</f>
        <v>0</v>
      </c>
      <c r="AE54" s="758">
        <f t="shared" si="6"/>
        <v>0</v>
      </c>
      <c r="AF54" s="523"/>
      <c r="AG54" s="47"/>
      <c r="AH54" s="468"/>
      <c r="AI54" s="490" t="s">
        <v>1284</v>
      </c>
      <c r="AJ54" s="491">
        <f>VLOOKUP(年度マスタ!$K$4&amp;"_"&amp;AJ$53,データシート1!$A$1:$BS$996,MATCH("ca_太陽光発電（10kW未満）",データシート1!$A$1:$BS$1,0),0)</f>
        <v>882</v>
      </c>
      <c r="AK54" s="491">
        <f>VLOOKUP(年度マスタ!$K$4&amp;"_"&amp;AK$53,データシート1!$A$1:$BS$996,MATCH("ca_太陽光発電（10kW未満）",データシート1!$A$1:$BS$1,0),0)</f>
        <v>920</v>
      </c>
      <c r="AL54" s="491">
        <f>VLOOKUP(年度マスタ!$K$4&amp;"_"&amp;AL$53,データシート1!$A$1:$BS$996,MATCH("ca_太陽光発電（10kW未満）",データシート1!$A$1:$BS$1,0),0)</f>
        <v>965</v>
      </c>
      <c r="AM54" s="491">
        <f>VLOOKUP(年度マスタ!$K$4&amp;"_"&amp;AM$53,データシート1!$A$1:$BS$996,MATCH("ca_太陽光発電（10kW未満）",データシート1!$A$1:$BS$1,0),0)</f>
        <v>1007</v>
      </c>
      <c r="AN54" s="491">
        <f>VLOOKUP(年度マスタ!$K$4&amp;"_"&amp;AN$53,データシート1!$A$1:$BS$996,MATCH("ca_太陽光発電（10kW未満）",データシート1!$A$1:$BS$1,0),0)</f>
        <v>1035</v>
      </c>
      <c r="AO54" s="201">
        <f>VLOOKUP(年度マスタ!$K$4&amp;"_"&amp;AO$53,データシート1!$A$1:$BS$996,MATCH("ca_太陽光発電（10kW未満）",データシート1!$A$1:$BS$1,0),0)</f>
        <v>1086</v>
      </c>
      <c r="AP54" s="201">
        <f>VLOOKUP(年度マスタ!$K$4&amp;"_"&amp;AP$53,データシート1!$A$1:$BS$996,MATCH("ca_太陽光発電（10kW未満）",データシート1!$A$1:$BS$1,0),0)</f>
        <v>1114</v>
      </c>
      <c r="AQ54" s="201">
        <f>VLOOKUP(年度マスタ!$K$4&amp;"_"&amp;AQ$53,データシート1!$A$1:$BS$996,MATCH("ca_太陽光発電（10kW未満）",データシート1!$A$1:$BS$1,0),0)</f>
        <v>1153</v>
      </c>
      <c r="AR54" s="201">
        <f>VLOOKUP(年度マスタ!$K$4&amp;"_"&amp;AR$53,データシート1!$A$1:$BS$996,MATCH("ca_太陽光発電（10kW未満）",データシート1!$A$1:$BS$1,0),0)</f>
        <v>1195</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いちき串木野市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鹿児島県</v>
      </c>
      <c r="AY12" s="25" t="str">
        <f>年度マスタ!$J4</f>
        <v>いちき串木野市</v>
      </c>
      <c r="AZ12" s="25" t="str">
        <f>年度マスタ!$K4</f>
        <v>46219</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21341</v>
      </c>
      <c r="AY21" s="20" t="str">
        <f>IF(IFERROR(比較地域マスタ!$Z6,"")=0,"",IFERROR(比較地域マスタ!$Z6,""))</f>
        <v>養老町</v>
      </c>
      <c r="BB21" s="122" t="str">
        <f t="shared" ref="BB21:BC68" si="0">AX21</f>
        <v>21341</v>
      </c>
      <c r="BC21" s="123" t="str">
        <f t="shared" si="0"/>
        <v>養老町</v>
      </c>
      <c r="BD21" s="40">
        <f>SUM(BE21,BI21:BK21,BQ21)</f>
        <v>202.93937110724804</v>
      </c>
      <c r="BE21" s="40">
        <f>SUM(BF21:BH21)</f>
        <v>85.460069091754818</v>
      </c>
      <c r="BF21" s="40">
        <f>VLOOKUP($AX21&amp;"_"&amp;$BC$14,データシート1!$A:$BS,MATCH($BC$12&amp;"_"&amp;BF$20,データシート1!$A$1:$BS$1,0),0)</f>
        <v>75.462271392897136</v>
      </c>
      <c r="BG21" s="40">
        <f>VLOOKUP($AX21&amp;"_"&amp;$BC$14,データシート1!$A:$BS,MATCH($BC$12&amp;"_"&amp;BG$20,データシート1!$A$1:$BS$1,0),0)</f>
        <v>1.7844132766674174</v>
      </c>
      <c r="BH21" s="40">
        <f>VLOOKUP($AX21&amp;"_"&amp;$BC$14,データシート1!$A:$BS,MATCH($BC$12&amp;"_"&amp;BH$20,データシート1!$A$1:$BS$1,0),0)</f>
        <v>8.2133844221902628</v>
      </c>
      <c r="BI21" s="40">
        <f>VLOOKUP($AX21&amp;"_"&amp;$BC$14,データシート1!$A:$BS,MATCH($BC$12&amp;"_"&amp;BI$20,データシート1!$A$1:$BS$1,0),0)</f>
        <v>24.953507165422881</v>
      </c>
      <c r="BJ21" s="40">
        <f>VLOOKUP($AX21&amp;"_"&amp;$BC$14,データシート1!$A:$BS,MATCH($BC$12&amp;"_"&amp;BJ$20,データシート1!$A$1:$BS$1,0),0)</f>
        <v>31.249377460909137</v>
      </c>
      <c r="BK21" s="40">
        <f t="shared" ref="BK21:BK68" si="1">SUM(BL21,BO21:BP21)</f>
        <v>56.3285228711404</v>
      </c>
      <c r="BL21" s="40">
        <f t="shared" ref="BL21:BL67" si="2">SUM(BM21:BN21)</f>
        <v>54.676315855086756</v>
      </c>
      <c r="BM21" s="40">
        <f>VLOOKUP($AX21&amp;"_"&amp;$BC$14,データシート1!$A:$BS,MATCH($BC$12&amp;"_"&amp;BM$20,データシート1!$A$1:$BS$1,0),0)</f>
        <v>28.111827793732171</v>
      </c>
      <c r="BN21" s="40">
        <f>VLOOKUP($AX21&amp;"_"&amp;$BC$14,データシート1!$A:$BS,MATCH($BC$12&amp;"_"&amp;BN$20,データシート1!$A$1:$BS$1,0),0)</f>
        <v>26.564488061354584</v>
      </c>
      <c r="BO21" s="40">
        <f>VLOOKUP($AX21&amp;"_"&amp;$BC$14,データシート1!$A:$BS,MATCH($BC$12&amp;"_"&amp;BO$20,データシート1!$A$1:$BS$1,0),0)</f>
        <v>1.6522070160536413</v>
      </c>
      <c r="BP21" s="40">
        <f>VLOOKUP($AX21&amp;"_"&amp;$BC$14,データシート1!$A:$BS,MATCH($BC$12&amp;"_"&amp;BP$20,データシート1!$A$1:$BS$1,0),0)</f>
        <v>0</v>
      </c>
      <c r="BQ21" s="40">
        <f>VLOOKUP($AX21&amp;"_"&amp;$BC$14,データシート1!$A:$BS,MATCH($BC$12&amp;"_"&amp;BQ$20,データシート1!$A$1:$BS$1,0),0)</f>
        <v>4.9478945180207914</v>
      </c>
      <c r="BR21" s="41">
        <f t="shared" ref="BR21:BR68" si="3">BD21</f>
        <v>202.93937110724804</v>
      </c>
      <c r="BT21" s="124" t="str">
        <f t="shared" ref="BT21:BT68" si="4">AY21</f>
        <v>養老町</v>
      </c>
      <c r="BU21" s="40">
        <f>BD21</f>
        <v>202.93937110724804</v>
      </c>
      <c r="BV21" s="70">
        <f>BE21/$BR21</f>
        <v>0.42111133303252157</v>
      </c>
      <c r="BW21" s="70">
        <f t="shared" ref="BW21:CH42" si="5">BF21/$BR21</f>
        <v>0.37184638437170153</v>
      </c>
      <c r="BX21" s="70">
        <f t="shared" si="5"/>
        <v>8.7928392944728439E-3</v>
      </c>
      <c r="BY21" s="70">
        <f t="shared" si="5"/>
        <v>4.0472109366347195E-2</v>
      </c>
      <c r="BZ21" s="70">
        <f t="shared" si="5"/>
        <v>0.12296040452513091</v>
      </c>
      <c r="CA21" s="70">
        <f t="shared" si="5"/>
        <v>0.15398380950138393</v>
      </c>
      <c r="CB21" s="70">
        <f t="shared" si="5"/>
        <v>0.27756330653736128</v>
      </c>
      <c r="CC21" s="70">
        <f t="shared" si="5"/>
        <v>0.26942192417750122</v>
      </c>
      <c r="CD21" s="70">
        <f t="shared" si="5"/>
        <v>0.13852328230028771</v>
      </c>
      <c r="CE21" s="70">
        <f t="shared" si="5"/>
        <v>0.13089864187721348</v>
      </c>
      <c r="CF21" s="70">
        <f t="shared" si="5"/>
        <v>8.1413823598600488E-3</v>
      </c>
      <c r="CG21" s="70">
        <f t="shared" si="5"/>
        <v>0</v>
      </c>
      <c r="CH21" s="70">
        <f>BQ21/$BR21</f>
        <v>2.4381146403602293E-2</v>
      </c>
      <c r="CI21" s="125">
        <f t="shared" ref="CI21:CI68" si="6">BR21/$BR21</f>
        <v>1</v>
      </c>
      <c r="CK21" s="126" t="str">
        <f t="shared" ref="CK21:CK68" si="7">AY21</f>
        <v>養老町</v>
      </c>
      <c r="CL21" s="127">
        <f>CN21+CP21+CR21</f>
        <v>85.460069091754818</v>
      </c>
      <c r="CM21" s="71">
        <f>IF(IF(CL21=0,0,CW21/CL21)&gt;1,1,IF(CL21=0,0,CW21/CL21))</f>
        <v>0.16386600372349927</v>
      </c>
      <c r="CN21" s="72">
        <f>BF21</f>
        <v>75.462271392897136</v>
      </c>
      <c r="CO21" s="71">
        <f>IF(IF(CN21=0,0,CX21/CN21)&gt;1,1,IF(CN21=0,0,CX21/CN21))</f>
        <v>0.185576179215275</v>
      </c>
      <c r="CP21" s="72">
        <f t="shared" ref="CP21:CP68" si="8">BG21</f>
        <v>1.7844132766674174</v>
      </c>
      <c r="CQ21" s="71">
        <f>IF(IF(CP21=0,0,CY21/CP21)&gt;1,1,IF(CP21=0,0,CY21/CP21))</f>
        <v>0</v>
      </c>
      <c r="CR21" s="72">
        <f t="shared" ref="CR21:CR68" si="9">BH21</f>
        <v>8.2133844221902628</v>
      </c>
      <c r="CS21" s="71">
        <f>IF(IF(CR21=0,0,CZ21/CR21)&gt;1,1,IF(CR21=0,0,CZ21/CR21))</f>
        <v>0</v>
      </c>
      <c r="CT21" s="72">
        <f t="shared" ref="CT21:CT68" si="10">BI21</f>
        <v>24.953507165422881</v>
      </c>
      <c r="CU21" s="73">
        <f>IF(IF(CT21=0,0,DA21/CT21)&gt;1,1,IF(CT21=0,0,DA21/CT21))</f>
        <v>0.58035930196085428</v>
      </c>
      <c r="CV21" s="18"/>
      <c r="CW21" s="1075">
        <f>SUM(CX21:CZ21)</f>
        <v>14.004</v>
      </c>
      <c r="CX21" s="1076">
        <f>VLOOKUP($AX21&amp;"_"&amp;$CW$14,データシート1!$A:$BS,MATCH($CW$12&amp;"_"&amp;CX$20,データシート1!$A$1:$BS$1,0),0)</f>
        <v>14.004</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14.481999999999999</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28.485999999999997</v>
      </c>
      <c r="DE21" s="18"/>
      <c r="DF21" s="128">
        <f>VLOOKUP($AX21&amp;"_"&amp;$DF$14,データシート1!$A:$BS,MATCH($DF$12&amp;"_"&amp;DF$20,データシート1!$A$1:$BS$1,0),0)</f>
        <v>3</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4</v>
      </c>
      <c r="DM21" s="18"/>
      <c r="DN21" s="131">
        <f>IF($DD21=0,0,ROUND(CX21/$DD21,2))</f>
        <v>0.49</v>
      </c>
      <c r="DO21" s="132">
        <f>IF($DD21=0,0,ROUND(CY21/$DD21,2))</f>
        <v>0</v>
      </c>
      <c r="DP21" s="132">
        <f t="shared" ref="DP21:DR36" si="13">IF($DD21=0,0,ROUND(CZ21/$DD21,2))</f>
        <v>0</v>
      </c>
      <c r="DQ21" s="132">
        <f t="shared" si="13"/>
        <v>0.51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19430</v>
      </c>
      <c r="AY22" s="20" t="str">
        <f>IF(IFERROR(比較地域マスタ!$Z7,"")=0,"",IFERROR(比較地域マスタ!$Z7,""))</f>
        <v>富士河口湖町</v>
      </c>
      <c r="BB22" s="122" t="str">
        <f t="shared" si="0"/>
        <v>19430</v>
      </c>
      <c r="BC22" s="123" t="str">
        <f t="shared" si="0"/>
        <v>富士河口湖町</v>
      </c>
      <c r="BD22" s="40">
        <f t="shared" ref="BD22:BD68" si="14">SUM(BE22,BI22:BK22,BQ22)</f>
        <v>151.74378557873001</v>
      </c>
      <c r="BE22" s="40">
        <f t="shared" ref="BE22:BE67" si="15">SUM(BF22:BH22)</f>
        <v>27.900427069234549</v>
      </c>
      <c r="BF22" s="40">
        <f>VLOOKUP($AX22&amp;"_"&amp;$BC$14,データシート1!$A:$BS,MATCH($BC$12&amp;"_"&amp;BF$20,データシート1!$A$1:$BS$1,0),0)</f>
        <v>24.9192115756242</v>
      </c>
      <c r="BG22" s="40">
        <f>VLOOKUP($AX22&amp;"_"&amp;$BC$14,データシート1!$A:$BS,MATCH($BC$12&amp;"_"&amp;BG$20,データシート1!$A$1:$BS$1,0),0)</f>
        <v>1.948897518782061</v>
      </c>
      <c r="BH22" s="40">
        <f>VLOOKUP($AX22&amp;"_"&amp;$BC$14,データシート1!$A:$BS,MATCH($BC$12&amp;"_"&amp;BH$20,データシート1!$A$1:$BS$1,0),0)</f>
        <v>1.0323179748282885</v>
      </c>
      <c r="BI22" s="40">
        <f>VLOOKUP($AX22&amp;"_"&amp;$BC$14,データシート1!$A:$BS,MATCH($BC$12&amp;"_"&amp;BI$20,データシート1!$A$1:$BS$1,0),0)</f>
        <v>42.942413679470754</v>
      </c>
      <c r="BJ22" s="40">
        <f>VLOOKUP($AX22&amp;"_"&amp;$BC$14,データシート1!$A:$BS,MATCH($BC$12&amp;"_"&amp;BJ$20,データシート1!$A$1:$BS$1,0),0)</f>
        <v>31.149603415648009</v>
      </c>
      <c r="BK22" s="40">
        <f t="shared" si="1"/>
        <v>49.751341414376682</v>
      </c>
      <c r="BL22" s="40">
        <f t="shared" si="2"/>
        <v>48.176199262888261</v>
      </c>
      <c r="BM22" s="40">
        <f>VLOOKUP($AX22&amp;"_"&amp;$BC$14,データシート1!$A:$BS,MATCH($BC$12&amp;"_"&amp;BM$20,データシート1!$A$1:$BS$1,0),0)</f>
        <v>27.458292171486409</v>
      </c>
      <c r="BN22" s="40">
        <f>VLOOKUP($AX22&amp;"_"&amp;$BC$14,データシート1!$A:$BS,MATCH($BC$12&amp;"_"&amp;BN$20,データシート1!$A$1:$BS$1,0),0)</f>
        <v>20.717907091401855</v>
      </c>
      <c r="BO22" s="40">
        <f>VLOOKUP($AX22&amp;"_"&amp;$BC$14,データシート1!$A:$BS,MATCH($BC$12&amp;"_"&amp;BO$20,データシート1!$A$1:$BS$1,0),0)</f>
        <v>1.5751421514884187</v>
      </c>
      <c r="BP22" s="40">
        <f>VLOOKUP($AX22&amp;"_"&amp;$BC$14,データシート1!$A:$BS,MATCH($BC$12&amp;"_"&amp;BP$20,データシート1!$A$1:$BS$1,0),0)</f>
        <v>0</v>
      </c>
      <c r="BQ22" s="40">
        <f>VLOOKUP($AX22&amp;"_"&amp;$BC$14,データシート1!$A:$BS,MATCH($BC$12&amp;"_"&amp;BQ$20,データシート1!$A$1:$BS$1,0),0)</f>
        <v>0</v>
      </c>
      <c r="BR22" s="41">
        <f t="shared" si="3"/>
        <v>151.74378557873001</v>
      </c>
      <c r="BT22" s="134" t="str">
        <f t="shared" si="4"/>
        <v>富士河口湖町</v>
      </c>
      <c r="BU22" s="38">
        <f>BD22</f>
        <v>151.74378557873001</v>
      </c>
      <c r="BV22" s="69">
        <f t="shared" ref="BV22:BZ68" si="16">BE22/$BR22</f>
        <v>0.18386536860686678</v>
      </c>
      <c r="BW22" s="69">
        <f t="shared" si="5"/>
        <v>0.16421899243244617</v>
      </c>
      <c r="BX22" s="69">
        <f t="shared" si="5"/>
        <v>1.2843343214018504E-2</v>
      </c>
      <c r="BY22" s="69">
        <f t="shared" si="5"/>
        <v>6.803032960402096E-3</v>
      </c>
      <c r="BZ22" s="69">
        <f t="shared" si="5"/>
        <v>0.28299289829691721</v>
      </c>
      <c r="CA22" s="69">
        <f t="shared" si="5"/>
        <v>0.2052776217282816</v>
      </c>
      <c r="CB22" s="69">
        <f t="shared" si="5"/>
        <v>0.32786411136793431</v>
      </c>
      <c r="CC22" s="69">
        <f t="shared" si="5"/>
        <v>0.31748383684478965</v>
      </c>
      <c r="CD22" s="69">
        <f t="shared" si="5"/>
        <v>0.18095167500114911</v>
      </c>
      <c r="CE22" s="69">
        <f t="shared" si="5"/>
        <v>0.13653216184364056</v>
      </c>
      <c r="CF22" s="69">
        <f t="shared" si="5"/>
        <v>1.038027452314467E-2</v>
      </c>
      <c r="CG22" s="69">
        <f t="shared" si="5"/>
        <v>0</v>
      </c>
      <c r="CH22" s="69">
        <f t="shared" si="5"/>
        <v>0</v>
      </c>
      <c r="CI22" s="135">
        <f t="shared" si="6"/>
        <v>1</v>
      </c>
      <c r="CK22" s="136" t="str">
        <f t="shared" si="7"/>
        <v>富士河口湖町</v>
      </c>
      <c r="CL22" s="137">
        <f t="shared" ref="CL22:CL68" si="17">CN22+CP22+CR22</f>
        <v>27.900427069234549</v>
      </c>
      <c r="CM22" s="75">
        <f t="shared" ref="CM22:CM68" si="18">IF(IF(CL22=0,0,CW22/CL22)&gt;1,1,IF(CL22=0,0,CW22/CL22))</f>
        <v>0.69006112172490874</v>
      </c>
      <c r="CN22" s="76">
        <f t="shared" ref="CN22:CN68" si="19">BF22</f>
        <v>24.9192115756242</v>
      </c>
      <c r="CO22" s="75">
        <f t="shared" ref="CO22:CO68" si="20">IF(IF(CN22=0,0,CX22/CN22)&gt;1,1,IF(CN22=0,0,CX22/CN22))</f>
        <v>0.77261673956142141</v>
      </c>
      <c r="CP22" s="76">
        <f t="shared" si="8"/>
        <v>1.948897518782061</v>
      </c>
      <c r="CQ22" s="75">
        <f t="shared" ref="CQ22:CQ68" si="21">IF(IF(CP22=0,0,CY22/CP22)&gt;1,1,IF(CP22=0,0,CY22/CP22))</f>
        <v>0</v>
      </c>
      <c r="CR22" s="76">
        <f t="shared" si="9"/>
        <v>1.0323179748282885</v>
      </c>
      <c r="CS22" s="75">
        <f t="shared" ref="CS22:CS68" si="22">IF(IF(CR22=0,0,CZ22/CR22)&gt;1,1,IF(CR22=0,0,CZ22/CR22))</f>
        <v>0</v>
      </c>
      <c r="CT22" s="76">
        <f t="shared" si="10"/>
        <v>42.942413679470754</v>
      </c>
      <c r="CU22" s="77">
        <f t="shared" ref="CU22:CU68" si="23">IF(IF(CT22=0,0,DA22/CT22)&gt;1,1,IF(CT22=0,0,DA22/CT22))</f>
        <v>0</v>
      </c>
      <c r="CV22" s="18"/>
      <c r="CW22" s="1078">
        <f t="shared" ref="CW22:CW68" si="24">SUM(CX22:CZ22)</f>
        <v>19.253</v>
      </c>
      <c r="CX22" s="1079">
        <f>VLOOKUP($AX22&amp;"_"&amp;$CW$14,データシート1!$A:$BS,MATCH($CW$12&amp;"_"&amp;CX$20,データシート1!$A$1:$BS$1,0),0)</f>
        <v>19.253</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19.253</v>
      </c>
      <c r="DE22" s="18"/>
      <c r="DF22" s="138">
        <f>VLOOKUP($AX22&amp;"_"&amp;$DF$14,データシート1!$A:$BS,MATCH($DF$12&amp;"_"&amp;DF$20,データシート1!$A$1:$BS$1,0),0)</f>
        <v>3</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3</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40226</v>
      </c>
      <c r="AY23" s="20" t="str">
        <f>IF(IFERROR(比較地域マスタ!$Z8,"")=0,"",IFERROR(比較地域マスタ!$Z8,""))</f>
        <v>宮若市</v>
      </c>
      <c r="BB23" s="122" t="str">
        <f t="shared" si="0"/>
        <v>40226</v>
      </c>
      <c r="BC23" s="123" t="str">
        <f t="shared" si="0"/>
        <v>宮若市</v>
      </c>
      <c r="BD23" s="40">
        <f t="shared" si="14"/>
        <v>2247.0294373276652</v>
      </c>
      <c r="BE23" s="40">
        <f t="shared" si="15"/>
        <v>2130.9455986533885</v>
      </c>
      <c r="BF23" s="40">
        <f>VLOOKUP($AX23&amp;"_"&amp;$BC$14,データシート1!$A:$BS,MATCH($BC$12&amp;"_"&amp;BF$20,データシート1!$A$1:$BS$1,0),0)</f>
        <v>2126.6436574821082</v>
      </c>
      <c r="BG23" s="40">
        <f>VLOOKUP($AX23&amp;"_"&amp;$BC$14,データシート1!$A:$BS,MATCH($BC$12&amp;"_"&amp;BG$20,データシート1!$A$1:$BS$1,0),0)</f>
        <v>1.3251179265633457</v>
      </c>
      <c r="BH23" s="40">
        <f>VLOOKUP($AX23&amp;"_"&amp;$BC$14,データシート1!$A:$BS,MATCH($BC$12&amp;"_"&amp;BH$20,データシート1!$A$1:$BS$1,0),0)</f>
        <v>2.9768232447168499</v>
      </c>
      <c r="BI23" s="40">
        <f>VLOOKUP($AX23&amp;"_"&amp;$BC$14,データシート1!$A:$BS,MATCH($BC$12&amp;"_"&amp;BI$20,データシート1!$A$1:$BS$1,0),0)</f>
        <v>33.794649204571826</v>
      </c>
      <c r="BJ23" s="40">
        <f>VLOOKUP($AX23&amp;"_"&amp;$BC$14,データシート1!$A:$BS,MATCH($BC$12&amp;"_"&amp;BJ$20,データシート1!$A$1:$BS$1,0),0)</f>
        <v>25.094184030976201</v>
      </c>
      <c r="BK23" s="40">
        <f t="shared" si="1"/>
        <v>57.195005438728927</v>
      </c>
      <c r="BL23" s="40">
        <f t="shared" si="2"/>
        <v>55.576938098714507</v>
      </c>
      <c r="BM23" s="40">
        <f>VLOOKUP($AX23&amp;"_"&amp;$BC$14,データシート1!$A:$BS,MATCH($BC$12&amp;"_"&amp;BM$20,データシート1!$A$1:$BS$1,0),0)</f>
        <v>26.667612028940674</v>
      </c>
      <c r="BN23" s="40">
        <f>VLOOKUP($AX23&amp;"_"&amp;$BC$14,データシート1!$A:$BS,MATCH($BC$12&amp;"_"&amp;BN$20,データシート1!$A$1:$BS$1,0),0)</f>
        <v>28.909326069773833</v>
      </c>
      <c r="BO23" s="40">
        <f>VLOOKUP($AX23&amp;"_"&amp;$BC$14,データシート1!$A:$BS,MATCH($BC$12&amp;"_"&amp;BO$20,データシート1!$A$1:$BS$1,0),0)</f>
        <v>1.6180673400144188</v>
      </c>
      <c r="BP23" s="40">
        <f>VLOOKUP($AX23&amp;"_"&amp;$BC$14,データシート1!$A:$BS,MATCH($BC$12&amp;"_"&amp;BP$20,データシート1!$A$1:$BS$1,0),0)</f>
        <v>0</v>
      </c>
      <c r="BQ23" s="40">
        <f>VLOOKUP($AX23&amp;"_"&amp;$BC$14,データシート1!$A:$BS,MATCH($BC$12&amp;"_"&amp;BQ$20,データシート1!$A$1:$BS$1,0),0)</f>
        <v>0</v>
      </c>
      <c r="BR23" s="41">
        <f t="shared" si="3"/>
        <v>2247.0294373276652</v>
      </c>
      <c r="BT23" s="134" t="str">
        <f t="shared" si="4"/>
        <v>宮若市</v>
      </c>
      <c r="BU23" s="38">
        <f t="shared" ref="BU23:BU68" si="25">BD23</f>
        <v>2247.0294373276652</v>
      </c>
      <c r="BV23" s="69">
        <f t="shared" si="16"/>
        <v>0.94833897734231187</v>
      </c>
      <c r="BW23" s="69">
        <f t="shared" si="5"/>
        <v>0.94642447586769107</v>
      </c>
      <c r="BX23" s="69">
        <f t="shared" si="5"/>
        <v>5.8971987840945894E-4</v>
      </c>
      <c r="BY23" s="69">
        <f t="shared" si="5"/>
        <v>1.3247815962113562E-3</v>
      </c>
      <c r="BZ23" s="69">
        <f t="shared" si="5"/>
        <v>1.5039700256336179E-2</v>
      </c>
      <c r="CA23" s="69">
        <f t="shared" si="5"/>
        <v>1.1167714856828968E-2</v>
      </c>
      <c r="CB23" s="69">
        <f t="shared" si="5"/>
        <v>2.5453607544523089E-2</v>
      </c>
      <c r="CC23" s="69">
        <f t="shared" si="5"/>
        <v>2.4733515803340229E-2</v>
      </c>
      <c r="CD23" s="69">
        <f t="shared" si="5"/>
        <v>1.18679406624311E-2</v>
      </c>
      <c r="CE23" s="69">
        <f t="shared" si="5"/>
        <v>1.2865575140909127E-2</v>
      </c>
      <c r="CF23" s="69">
        <f t="shared" si="5"/>
        <v>7.2009174118285919E-4</v>
      </c>
      <c r="CG23" s="69">
        <f t="shared" si="5"/>
        <v>0</v>
      </c>
      <c r="CH23" s="69">
        <f t="shared" si="5"/>
        <v>0</v>
      </c>
      <c r="CI23" s="135">
        <f t="shared" si="6"/>
        <v>1</v>
      </c>
      <c r="CK23" s="136" t="str">
        <f t="shared" si="7"/>
        <v>宮若市</v>
      </c>
      <c r="CL23" s="137">
        <f t="shared" si="17"/>
        <v>2130.9455986533885</v>
      </c>
      <c r="CM23" s="75">
        <f t="shared" si="18"/>
        <v>7.7884203193586812E-2</v>
      </c>
      <c r="CN23" s="76">
        <f t="shared" si="19"/>
        <v>2126.6436574821082</v>
      </c>
      <c r="CO23" s="75">
        <f t="shared" si="20"/>
        <v>7.8041753453185814E-2</v>
      </c>
      <c r="CP23" s="76">
        <f t="shared" si="8"/>
        <v>1.3251179265633457</v>
      </c>
      <c r="CQ23" s="75">
        <f t="shared" si="21"/>
        <v>0</v>
      </c>
      <c r="CR23" s="76">
        <f t="shared" si="9"/>
        <v>2.9768232447168499</v>
      </c>
      <c r="CS23" s="75">
        <f t="shared" si="22"/>
        <v>0</v>
      </c>
      <c r="CT23" s="76">
        <f t="shared" si="10"/>
        <v>33.794649204571826</v>
      </c>
      <c r="CU23" s="77">
        <f t="shared" si="23"/>
        <v>0</v>
      </c>
      <c r="CV23" s="18"/>
      <c r="CW23" s="1078">
        <f t="shared" si="24"/>
        <v>165.96700000000001</v>
      </c>
      <c r="CX23" s="1081">
        <f>VLOOKUP($AX23&amp;"_"&amp;$CW$14,データシート1!$A:$BS,MATCH($CW$12&amp;"_"&amp;CX$20,データシート1!$A$1:$BS$1,0),0)</f>
        <v>165.96700000000001</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165.96700000000001</v>
      </c>
      <c r="DE23" s="18"/>
      <c r="DF23" s="138">
        <f>VLOOKUP($AX23&amp;"_"&amp;$DF$14,データシート1!$A:$BS,MATCH($DF$12&amp;"_"&amp;DF$20,データシート1!$A$1:$BS$1,0),0)</f>
        <v>11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03322</v>
      </c>
      <c r="AY24" s="20" t="str">
        <f>IF(IFERROR(比較地域マスタ!$Z9,"")=0,"",IFERROR(比較地域マスタ!$Z9,""))</f>
        <v>矢巾町</v>
      </c>
      <c r="BB24" s="122" t="str">
        <f t="shared" si="0"/>
        <v>03322</v>
      </c>
      <c r="BC24" s="123" t="str">
        <f t="shared" si="0"/>
        <v>矢巾町</v>
      </c>
      <c r="BD24" s="40">
        <f t="shared" si="14"/>
        <v>236.73362424403064</v>
      </c>
      <c r="BE24" s="40">
        <f t="shared" si="15"/>
        <v>53.763978695613233</v>
      </c>
      <c r="BF24" s="40">
        <f>VLOOKUP($AX24&amp;"_"&amp;$BC$14,データシート1!$A:$BS,MATCH($BC$12&amp;"_"&amp;BF$20,データシート1!$A$1:$BS$1,0),0)</f>
        <v>41.72676293231391</v>
      </c>
      <c r="BG24" s="40">
        <f>VLOOKUP($AX24&amp;"_"&amp;$BC$14,データシート1!$A:$BS,MATCH($BC$12&amp;"_"&amp;BG$20,データシート1!$A$1:$BS$1,0),0)</f>
        <v>3.0601268510298123</v>
      </c>
      <c r="BH24" s="40">
        <f>VLOOKUP($AX24&amp;"_"&amp;$BC$14,データシート1!$A:$BS,MATCH($BC$12&amp;"_"&amp;BH$20,データシート1!$A$1:$BS$1,0),0)</f>
        <v>8.9770889122695046</v>
      </c>
      <c r="BI24" s="40">
        <f>VLOOKUP($AX24&amp;"_"&amp;$BC$14,データシート1!$A:$BS,MATCH($BC$12&amp;"_"&amp;BI$20,データシート1!$A$1:$BS$1,0),0)</f>
        <v>66.48616114987658</v>
      </c>
      <c r="BJ24" s="40">
        <f>VLOOKUP($AX24&amp;"_"&amp;$BC$14,データシート1!$A:$BS,MATCH($BC$12&amp;"_"&amp;BJ$20,データシート1!$A$1:$BS$1,0),0)</f>
        <v>41.488473957654804</v>
      </c>
      <c r="BK24" s="40">
        <f t="shared" si="1"/>
        <v>70.290964960605152</v>
      </c>
      <c r="BL24" s="40">
        <f t="shared" si="2"/>
        <v>68.691117240445863</v>
      </c>
      <c r="BM24" s="40">
        <f>VLOOKUP($AX24&amp;"_"&amp;$BC$14,データシート1!$A:$BS,MATCH($BC$12&amp;"_"&amp;BM$20,データシート1!$A$1:$BS$1,0),0)</f>
        <v>26.568252223417229</v>
      </c>
      <c r="BN24" s="40">
        <f>VLOOKUP($AX24&amp;"_"&amp;$BC$14,データシート1!$A:$BS,MATCH($BC$12&amp;"_"&amp;BN$20,データシート1!$A$1:$BS$1,0),0)</f>
        <v>42.12286501702863</v>
      </c>
      <c r="BO24" s="40">
        <f>VLOOKUP($AX24&amp;"_"&amp;$BC$14,データシート1!$A:$BS,MATCH($BC$12&amp;"_"&amp;BO$20,データシート1!$A$1:$BS$1,0),0)</f>
        <v>1.5998477201592898</v>
      </c>
      <c r="BP24" s="40">
        <f>VLOOKUP($AX24&amp;"_"&amp;$BC$14,データシート1!$A:$BS,MATCH($BC$12&amp;"_"&amp;BP$20,データシート1!$A$1:$BS$1,0),0)</f>
        <v>0</v>
      </c>
      <c r="BQ24" s="40">
        <f>VLOOKUP($AX24&amp;"_"&amp;$BC$14,データシート1!$A:$BS,MATCH($BC$12&amp;"_"&amp;BQ$20,データシート1!$A$1:$BS$1,0),0)</f>
        <v>4.7040454802808416</v>
      </c>
      <c r="BR24" s="41">
        <f t="shared" si="3"/>
        <v>236.73362424403064</v>
      </c>
      <c r="BT24" s="134" t="str">
        <f t="shared" si="4"/>
        <v>矢巾町</v>
      </c>
      <c r="BU24" s="38">
        <f t="shared" si="25"/>
        <v>236.73362424403064</v>
      </c>
      <c r="BV24" s="69">
        <f t="shared" si="16"/>
        <v>0.22710748786658227</v>
      </c>
      <c r="BW24" s="69">
        <f t="shared" si="5"/>
        <v>0.17626039843542027</v>
      </c>
      <c r="BX24" s="69">
        <f t="shared" si="5"/>
        <v>1.2926456310555027E-2</v>
      </c>
      <c r="BY24" s="69">
        <f t="shared" si="5"/>
        <v>3.7920633120606936E-2</v>
      </c>
      <c r="BZ24" s="69">
        <f t="shared" si="5"/>
        <v>0.28084798415176149</v>
      </c>
      <c r="CA24" s="69">
        <f t="shared" si="5"/>
        <v>0.17525382839105061</v>
      </c>
      <c r="CB24" s="69">
        <f t="shared" si="5"/>
        <v>0.29692007286699401</v>
      </c>
      <c r="CC24" s="69">
        <f t="shared" si="5"/>
        <v>0.29016206489382101</v>
      </c>
      <c r="CD24" s="69">
        <f t="shared" si="5"/>
        <v>0.1122284690578219</v>
      </c>
      <c r="CE24" s="69">
        <f t="shared" si="5"/>
        <v>0.17793359583599913</v>
      </c>
      <c r="CF24" s="69">
        <f t="shared" si="5"/>
        <v>6.7580079731729562E-3</v>
      </c>
      <c r="CG24" s="69">
        <f t="shared" si="5"/>
        <v>0</v>
      </c>
      <c r="CH24" s="69">
        <f t="shared" si="5"/>
        <v>1.9870626723611513E-2</v>
      </c>
      <c r="CI24" s="135">
        <f t="shared" si="6"/>
        <v>1</v>
      </c>
      <c r="CK24" s="136" t="str">
        <f t="shared" si="7"/>
        <v>矢巾町</v>
      </c>
      <c r="CL24" s="137">
        <f t="shared" si="17"/>
        <v>53.763978695613233</v>
      </c>
      <c r="CM24" s="75">
        <f t="shared" si="18"/>
        <v>6.7368526062888456E-2</v>
      </c>
      <c r="CN24" s="76">
        <f t="shared" si="19"/>
        <v>41.72676293231391</v>
      </c>
      <c r="CO24" s="75">
        <f t="shared" si="20"/>
        <v>8.6802803416007671E-2</v>
      </c>
      <c r="CP24" s="76">
        <f t="shared" si="8"/>
        <v>3.0601268510298123</v>
      </c>
      <c r="CQ24" s="75">
        <f t="shared" si="21"/>
        <v>0</v>
      </c>
      <c r="CR24" s="76">
        <f t="shared" si="9"/>
        <v>8.9770889122695046</v>
      </c>
      <c r="CS24" s="75">
        <f t="shared" si="22"/>
        <v>0</v>
      </c>
      <c r="CT24" s="76">
        <f t="shared" si="10"/>
        <v>66.48616114987658</v>
      </c>
      <c r="CU24" s="77">
        <f t="shared" si="23"/>
        <v>0.78163634508617552</v>
      </c>
      <c r="CV24" s="18"/>
      <c r="CW24" s="1078">
        <f t="shared" si="24"/>
        <v>3.6219999999999999</v>
      </c>
      <c r="CX24" s="1081">
        <f>VLOOKUP($AX24&amp;"_"&amp;$CW$14,データシート1!$A:$BS,MATCH($CW$12&amp;"_"&amp;CX$20,データシート1!$A$1:$BS$1,0),0)</f>
        <v>3.6219999999999999</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51.968000000000004</v>
      </c>
      <c r="DB24" s="1081">
        <f>VLOOKUP($AX24&amp;"_"&amp;$CW$14,データシート1!$A:$BS,MATCH($CW$12&amp;"_"&amp;DB$20,データシート1!$A$1:$BS$1,0),0)</f>
        <v>0</v>
      </c>
      <c r="DC24" s="1081">
        <f>VLOOKUP($AX24&amp;"_"&amp;$CW$14,データシート1!$A:$BS,MATCH($CW$12&amp;"_"&amp;DC$20,データシート1!$A$1:$BS$1,0),0)</f>
        <v>0</v>
      </c>
      <c r="DD24" s="1080">
        <f t="shared" si="11"/>
        <v>55.59</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3</v>
      </c>
      <c r="DJ24" s="74">
        <f>VLOOKUP($AX24&amp;"_"&amp;$DF$14,データシート1!$A:$BS,MATCH($DF$12&amp;"_"&amp;DJ$20,データシート1!$A$1:$BS$1,0),0)</f>
        <v>0</v>
      </c>
      <c r="DK24" s="74">
        <f>VLOOKUP($AX24&amp;"_"&amp;$DF$14,データシート1!$A:$BS,MATCH($DF$12&amp;"_"&amp;DK$20,データシート1!$A$1:$BS$1,0),0)</f>
        <v>0</v>
      </c>
      <c r="DL24" s="78">
        <f t="shared" si="12"/>
        <v>4</v>
      </c>
      <c r="DM24" s="18"/>
      <c r="DN24" s="139">
        <f t="shared" si="26"/>
        <v>7.0000000000000007E-2</v>
      </c>
      <c r="DO24" s="140">
        <f t="shared" si="27"/>
        <v>0</v>
      </c>
      <c r="DP24" s="140">
        <f t="shared" si="13"/>
        <v>0</v>
      </c>
      <c r="DQ24" s="140">
        <f t="shared" si="13"/>
        <v>0.93</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46219</v>
      </c>
      <c r="AY25" s="20" t="str">
        <f>IF(IFERROR(比較地域マスタ!$Z10,"")=0,"",IFERROR(比較地域マスタ!$Z10,""))</f>
        <v>いちき串木野市</v>
      </c>
      <c r="BB25" s="122" t="str">
        <f t="shared" si="0"/>
        <v>46219</v>
      </c>
      <c r="BC25" s="123" t="str">
        <f t="shared" si="0"/>
        <v>いちき串木野市</v>
      </c>
      <c r="BD25" s="40">
        <f t="shared" si="14"/>
        <v>163.63191223830665</v>
      </c>
      <c r="BE25" s="40">
        <f t="shared" si="15"/>
        <v>53.569201233570936</v>
      </c>
      <c r="BF25" s="40">
        <f>VLOOKUP($AX25&amp;"_"&amp;$BC$14,データシート1!$A:$BS,MATCH($BC$12&amp;"_"&amp;BF$20,データシート1!$A$1:$BS$1,0),0)</f>
        <v>38.989208893699427</v>
      </c>
      <c r="BG25" s="40">
        <f>VLOOKUP($AX25&amp;"_"&amp;$BC$14,データシート1!$A:$BS,MATCH($BC$12&amp;"_"&amp;BG$20,データシート1!$A$1:$BS$1,0),0)</f>
        <v>1.9249682937316268</v>
      </c>
      <c r="BH25" s="40">
        <f>VLOOKUP($AX25&amp;"_"&amp;$BC$14,データシート1!$A:$BS,MATCH($BC$12&amp;"_"&amp;BH$20,データシート1!$A$1:$BS$1,0),0)</f>
        <v>12.655024046139889</v>
      </c>
      <c r="BI25" s="40">
        <f>VLOOKUP($AX25&amp;"_"&amp;$BC$14,データシート1!$A:$BS,MATCH($BC$12&amp;"_"&amp;BI$20,データシート1!$A$1:$BS$1,0),0)</f>
        <v>26.378462391876731</v>
      </c>
      <c r="BJ25" s="40">
        <f>VLOOKUP($AX25&amp;"_"&amp;$BC$14,データシート1!$A:$BS,MATCH($BC$12&amp;"_"&amp;BJ$20,データシート1!$A$1:$BS$1,0),0)</f>
        <v>26.735888265917325</v>
      </c>
      <c r="BK25" s="40">
        <f t="shared" si="1"/>
        <v>54.036505185341674</v>
      </c>
      <c r="BL25" s="40">
        <f t="shared" si="2"/>
        <v>47.705522773854895</v>
      </c>
      <c r="BM25" s="40">
        <f>VLOOKUP($AX25&amp;"_"&amp;$BC$14,データシート1!$A:$BS,MATCH($BC$12&amp;"_"&amp;BM$20,データシート1!$A$1:$BS$1,0),0)</f>
        <v>25.010682314296165</v>
      </c>
      <c r="BN25" s="40">
        <f>VLOOKUP($AX25&amp;"_"&amp;$BC$14,データシート1!$A:$BS,MATCH($BC$12&amp;"_"&amp;BN$20,データシート1!$A$1:$BS$1,0),0)</f>
        <v>22.69484045955873</v>
      </c>
      <c r="BO25" s="40">
        <f>VLOOKUP($AX25&amp;"_"&amp;$BC$14,データシート1!$A:$BS,MATCH($BC$12&amp;"_"&amp;BO$20,データシート1!$A$1:$BS$1,0),0)</f>
        <v>1.6068053743434489</v>
      </c>
      <c r="BP25" s="40">
        <f>VLOOKUP($AX25&amp;"_"&amp;$BC$14,データシート1!$A:$BS,MATCH($BC$12&amp;"_"&amp;BP$20,データシート1!$A$1:$BS$1,0),0)</f>
        <v>4.7241770371433258</v>
      </c>
      <c r="BQ25" s="40">
        <f>VLOOKUP($AX25&amp;"_"&amp;$BC$14,データシート1!$A:$BS,MATCH($BC$12&amp;"_"&amp;BQ$20,データシート1!$A$1:$BS$1,0),0)</f>
        <v>2.9118551616000001</v>
      </c>
      <c r="BR25" s="41">
        <f t="shared" si="3"/>
        <v>163.63191223830665</v>
      </c>
      <c r="BT25" s="134" t="str">
        <f t="shared" si="4"/>
        <v>いちき串木野市</v>
      </c>
      <c r="BU25" s="38">
        <f t="shared" si="25"/>
        <v>163.63191223830665</v>
      </c>
      <c r="BV25" s="69">
        <f t="shared" si="16"/>
        <v>0.32737624648396824</v>
      </c>
      <c r="BW25" s="69">
        <f t="shared" si="5"/>
        <v>0.23827386944495996</v>
      </c>
      <c r="BX25" s="69">
        <f t="shared" si="5"/>
        <v>1.1764015144724237E-2</v>
      </c>
      <c r="BY25" s="69">
        <f t="shared" si="5"/>
        <v>7.7338361894284058E-2</v>
      </c>
      <c r="BZ25" s="69">
        <f t="shared" si="5"/>
        <v>0.16120609990464602</v>
      </c>
      <c r="CA25" s="69">
        <f t="shared" si="5"/>
        <v>0.16339042855516042</v>
      </c>
      <c r="CB25" s="69">
        <f t="shared" si="5"/>
        <v>0.33023207054284848</v>
      </c>
      <c r="CC25" s="69">
        <f t="shared" si="5"/>
        <v>0.29154168108955769</v>
      </c>
      <c r="CD25" s="69">
        <f t="shared" si="5"/>
        <v>0.15284721648838068</v>
      </c>
      <c r="CE25" s="69">
        <f t="shared" si="5"/>
        <v>0.13869446460117704</v>
      </c>
      <c r="CF25" s="69">
        <f t="shared" si="5"/>
        <v>9.8196332999113591E-3</v>
      </c>
      <c r="CG25" s="69">
        <f t="shared" si="5"/>
        <v>2.8870756153379376E-2</v>
      </c>
      <c r="CH25" s="69">
        <f t="shared" si="5"/>
        <v>1.7795154513376928E-2</v>
      </c>
      <c r="CI25" s="135">
        <f t="shared" si="6"/>
        <v>1</v>
      </c>
      <c r="CK25" s="136" t="str">
        <f t="shared" si="7"/>
        <v>いちき串木野市</v>
      </c>
      <c r="CL25" s="137">
        <f t="shared" si="17"/>
        <v>53.569201233570936</v>
      </c>
      <c r="CM25" s="75">
        <f t="shared" si="18"/>
        <v>0.37155678153973465</v>
      </c>
      <c r="CN25" s="76">
        <f t="shared" si="19"/>
        <v>38.989208893699427</v>
      </c>
      <c r="CO25" s="75">
        <f t="shared" si="20"/>
        <v>0.51050022723637367</v>
      </c>
      <c r="CP25" s="76">
        <f t="shared" si="8"/>
        <v>1.9249682937316268</v>
      </c>
      <c r="CQ25" s="75">
        <f t="shared" si="21"/>
        <v>0</v>
      </c>
      <c r="CR25" s="76">
        <f t="shared" si="9"/>
        <v>12.655024046139889</v>
      </c>
      <c r="CS25" s="75">
        <f t="shared" si="22"/>
        <v>0</v>
      </c>
      <c r="CT25" s="76">
        <f t="shared" si="10"/>
        <v>26.378462391876731</v>
      </c>
      <c r="CU25" s="77">
        <f t="shared" si="23"/>
        <v>0</v>
      </c>
      <c r="CV25" s="18"/>
      <c r="CW25" s="1078">
        <f t="shared" si="24"/>
        <v>19.904</v>
      </c>
      <c r="CX25" s="1081">
        <f>VLOOKUP($AX25&amp;"_"&amp;$CW$14,データシート1!$A:$BS,MATCH($CW$12&amp;"_"&amp;CX$20,データシート1!$A$1:$BS$1,0),0)</f>
        <v>19.904</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19.904</v>
      </c>
      <c r="DE25" s="18"/>
      <c r="DF25" s="138">
        <f>VLOOKUP($AX25&amp;"_"&amp;$DF$14,データシート1!$A:$BS,MATCH($DF$12&amp;"_"&amp;DF$20,データシート1!$A$1:$BS$1,0),0)</f>
        <v>3</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3</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39205</v>
      </c>
      <c r="AY26" s="20" t="str">
        <f>IF(IFERROR(比較地域マスタ!$Z11,"")=0,"",IFERROR(比較地域マスタ!$Z11,""))</f>
        <v>土佐市</v>
      </c>
      <c r="BB26" s="122" t="str">
        <f t="shared" si="0"/>
        <v>39205</v>
      </c>
      <c r="BC26" s="123" t="str">
        <f t="shared" si="0"/>
        <v>土佐市</v>
      </c>
      <c r="BD26" s="40">
        <f t="shared" si="14"/>
        <v>210.14476350815633</v>
      </c>
      <c r="BE26" s="40">
        <f t="shared" si="15"/>
        <v>84.252797055945848</v>
      </c>
      <c r="BF26" s="40">
        <f>VLOOKUP($AX26&amp;"_"&amp;$BC$14,データシート1!$A:$BS,MATCH($BC$12&amp;"_"&amp;BF$20,データシート1!$A$1:$BS$1,0),0)</f>
        <v>65.345008929847225</v>
      </c>
      <c r="BG26" s="40">
        <f>VLOOKUP($AX26&amp;"_"&amp;$BC$14,データシート1!$A:$BS,MATCH($BC$12&amp;"_"&amp;BG$20,データシート1!$A$1:$BS$1,0),0)</f>
        <v>2.2015425746821293</v>
      </c>
      <c r="BH26" s="40">
        <f>VLOOKUP($AX26&amp;"_"&amp;$BC$14,データシート1!$A:$BS,MATCH($BC$12&amp;"_"&amp;BH$20,データシート1!$A$1:$BS$1,0),0)</f>
        <v>16.706245551416494</v>
      </c>
      <c r="BI26" s="40">
        <f>VLOOKUP($AX26&amp;"_"&amp;$BC$14,データシート1!$A:$BS,MATCH($BC$12&amp;"_"&amp;BI$20,データシート1!$A$1:$BS$1,0),0)</f>
        <v>31.270942646814248</v>
      </c>
      <c r="BJ26" s="40">
        <f>VLOOKUP($AX26&amp;"_"&amp;$BC$14,データシート1!$A:$BS,MATCH($BC$12&amp;"_"&amp;BJ$20,データシート1!$A$1:$BS$1,0),0)</f>
        <v>38.593710234653024</v>
      </c>
      <c r="BK26" s="40">
        <f t="shared" si="1"/>
        <v>52.185303120923663</v>
      </c>
      <c r="BL26" s="40">
        <f t="shared" si="2"/>
        <v>50.610514748461554</v>
      </c>
      <c r="BM26" s="40">
        <f>VLOOKUP($AX26&amp;"_"&amp;$BC$14,データシート1!$A:$BS,MATCH($BC$12&amp;"_"&amp;BM$20,データシート1!$A$1:$BS$1,0),0)</f>
        <v>22.96890828248338</v>
      </c>
      <c r="BN26" s="40">
        <f>VLOOKUP($AX26&amp;"_"&amp;$BC$14,データシート1!$A:$BS,MATCH($BC$12&amp;"_"&amp;BN$20,データシート1!$A$1:$BS$1,0),0)</f>
        <v>27.641606465978171</v>
      </c>
      <c r="BO26" s="40">
        <f>VLOOKUP($AX26&amp;"_"&amp;$BC$14,データシート1!$A:$BS,MATCH($BC$12&amp;"_"&amp;BO$20,データシート1!$A$1:$BS$1,0),0)</f>
        <v>1.5747883724621055</v>
      </c>
      <c r="BP26" s="40">
        <f>VLOOKUP($AX26&amp;"_"&amp;$BC$14,データシート1!$A:$BS,MATCH($BC$12&amp;"_"&amp;BP$20,データシート1!$A$1:$BS$1,0),0)</f>
        <v>0</v>
      </c>
      <c r="BQ26" s="40">
        <f>VLOOKUP($AX26&amp;"_"&amp;$BC$14,データシート1!$A:$BS,MATCH($BC$12&amp;"_"&amp;BQ$20,データシート1!$A$1:$BS$1,0),0)</f>
        <v>3.8420104498195622</v>
      </c>
      <c r="BR26" s="41">
        <f t="shared" si="3"/>
        <v>210.14476350815633</v>
      </c>
      <c r="BT26" s="134" t="str">
        <f t="shared" si="4"/>
        <v>土佐市</v>
      </c>
      <c r="BU26" s="38">
        <f t="shared" si="25"/>
        <v>210.14476350815633</v>
      </c>
      <c r="BV26" s="69">
        <f t="shared" si="16"/>
        <v>0.40092741617459221</v>
      </c>
      <c r="BW26" s="69">
        <f t="shared" si="5"/>
        <v>0.3109523541723227</v>
      </c>
      <c r="BX26" s="69">
        <f t="shared" si="5"/>
        <v>1.0476314222298864E-2</v>
      </c>
      <c r="BY26" s="69">
        <f t="shared" si="5"/>
        <v>7.9498747779970624E-2</v>
      </c>
      <c r="BZ26" s="69">
        <f t="shared" si="5"/>
        <v>0.14880667081480967</v>
      </c>
      <c r="CA26" s="69">
        <f t="shared" si="5"/>
        <v>0.18365297136302466</v>
      </c>
      <c r="CB26" s="69">
        <f t="shared" si="5"/>
        <v>0.24833025696068892</v>
      </c>
      <c r="CC26" s="69">
        <f t="shared" si="5"/>
        <v>0.24083643058037568</v>
      </c>
      <c r="CD26" s="69">
        <f t="shared" si="5"/>
        <v>0.10930040748596569</v>
      </c>
      <c r="CE26" s="69">
        <f t="shared" si="5"/>
        <v>0.13153602309440995</v>
      </c>
      <c r="CF26" s="69">
        <f t="shared" si="5"/>
        <v>7.4938263803132231E-3</v>
      </c>
      <c r="CG26" s="69">
        <f t="shared" si="5"/>
        <v>0</v>
      </c>
      <c r="CH26" s="69">
        <f t="shared" si="5"/>
        <v>1.8282684686884633E-2</v>
      </c>
      <c r="CI26" s="135">
        <f t="shared" si="6"/>
        <v>1</v>
      </c>
      <c r="CK26" s="136" t="str">
        <f t="shared" si="7"/>
        <v>土佐市</v>
      </c>
      <c r="CL26" s="137">
        <f t="shared" si="17"/>
        <v>84.252797055945848</v>
      </c>
      <c r="CM26" s="75">
        <f t="shared" si="18"/>
        <v>0.19610031449791512</v>
      </c>
      <c r="CN26" s="76">
        <f t="shared" si="19"/>
        <v>65.345008929847225</v>
      </c>
      <c r="CO26" s="75">
        <f t="shared" si="20"/>
        <v>0.25284257008423716</v>
      </c>
      <c r="CP26" s="76">
        <f t="shared" si="8"/>
        <v>2.2015425746821293</v>
      </c>
      <c r="CQ26" s="75">
        <f t="shared" si="21"/>
        <v>0</v>
      </c>
      <c r="CR26" s="76">
        <f t="shared" si="9"/>
        <v>16.706245551416494</v>
      </c>
      <c r="CS26" s="75">
        <f t="shared" si="22"/>
        <v>0</v>
      </c>
      <c r="CT26" s="76">
        <f t="shared" si="10"/>
        <v>31.270942646814248</v>
      </c>
      <c r="CU26" s="77">
        <f t="shared" si="23"/>
        <v>0</v>
      </c>
      <c r="CV26" s="18"/>
      <c r="CW26" s="1078">
        <f t="shared" si="24"/>
        <v>16.521999999999998</v>
      </c>
      <c r="CX26" s="1081">
        <f>VLOOKUP($AX26&amp;"_"&amp;$CW$14,データシート1!$A:$BS,MATCH($CW$12&amp;"_"&amp;CX$20,データシート1!$A$1:$BS$1,0),0)</f>
        <v>16.521999999999998</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16.521999999999998</v>
      </c>
      <c r="DE26" s="18"/>
      <c r="DF26" s="138">
        <f>VLOOKUP($AX26&amp;"_"&amp;$DF$14,データシート1!$A:$BS,MATCH($DF$12&amp;"_"&amp;DF$20,データシート1!$A$1:$BS$1,0),0)</f>
        <v>3</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3</v>
      </c>
      <c r="DM26" s="18"/>
      <c r="DN26" s="139">
        <f t="shared" si="26"/>
        <v>1</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21361</v>
      </c>
      <c r="AY27" s="20" t="str">
        <f>IF(IFERROR(比較地域マスタ!$Z12,"")=0,"",IFERROR(比較地域マスタ!$Z12,""))</f>
        <v>垂井町</v>
      </c>
      <c r="BB27" s="122" t="str">
        <f t="shared" si="0"/>
        <v>21361</v>
      </c>
      <c r="BC27" s="123" t="str">
        <f t="shared" si="0"/>
        <v>垂井町</v>
      </c>
      <c r="BD27" s="40">
        <f t="shared" si="14"/>
        <v>221.31282201492036</v>
      </c>
      <c r="BE27" s="40">
        <f t="shared" si="15"/>
        <v>121.30307115060798</v>
      </c>
      <c r="BF27" s="40">
        <f>VLOOKUP($AX27&amp;"_"&amp;$BC$14,データシート1!$A:$BS,MATCH($BC$12&amp;"_"&amp;BF$20,データシート1!$A$1:$BS$1,0),0)</f>
        <v>116.51228599535619</v>
      </c>
      <c r="BG27" s="40">
        <f>VLOOKUP($AX27&amp;"_"&amp;$BC$14,データシート1!$A:$BS,MATCH($BC$12&amp;"_"&amp;BG$20,データシート1!$A$1:$BS$1,0),0)</f>
        <v>1.5334088515607474</v>
      </c>
      <c r="BH27" s="40">
        <f>VLOOKUP($AX27&amp;"_"&amp;$BC$14,データシート1!$A:$BS,MATCH($BC$12&amp;"_"&amp;BH$20,データシート1!$A$1:$BS$1,0),0)</f>
        <v>3.257376303691029</v>
      </c>
      <c r="BI27" s="40">
        <f>VLOOKUP($AX27&amp;"_"&amp;$BC$14,データシート1!$A:$BS,MATCH($BC$12&amp;"_"&amp;BI$20,データシート1!$A$1:$BS$1,0),0)</f>
        <v>21.328274266408293</v>
      </c>
      <c r="BJ27" s="40">
        <f>VLOOKUP($AX27&amp;"_"&amp;$BC$14,データシート1!$A:$BS,MATCH($BC$12&amp;"_"&amp;BJ$20,データシート1!$A$1:$BS$1,0),0)</f>
        <v>31.734560434712787</v>
      </c>
      <c r="BK27" s="40">
        <f t="shared" si="1"/>
        <v>42.729351704251307</v>
      </c>
      <c r="BL27" s="40">
        <f t="shared" si="2"/>
        <v>41.143065513434024</v>
      </c>
      <c r="BM27" s="40">
        <f>VLOOKUP($AX27&amp;"_"&amp;$BC$14,データシート1!$A:$BS,MATCH($BC$12&amp;"_"&amp;BM$20,データシート1!$A$1:$BS$1,0),0)</f>
        <v>24.57405894354525</v>
      </c>
      <c r="BN27" s="40">
        <f>VLOOKUP($AX27&amp;"_"&amp;$BC$14,データシート1!$A:$BS,MATCH($BC$12&amp;"_"&amp;BN$20,データシート1!$A$1:$BS$1,0),0)</f>
        <v>16.569006569888774</v>
      </c>
      <c r="BO27" s="40">
        <f>VLOOKUP($AX27&amp;"_"&amp;$BC$14,データシート1!$A:$BS,MATCH($BC$12&amp;"_"&amp;BO$20,データシート1!$A$1:$BS$1,0),0)</f>
        <v>1.5862861908172841</v>
      </c>
      <c r="BP27" s="40">
        <f>VLOOKUP($AX27&amp;"_"&amp;$BC$14,データシート1!$A:$BS,MATCH($BC$12&amp;"_"&amp;BP$20,データシート1!$A$1:$BS$1,0),0)</f>
        <v>0</v>
      </c>
      <c r="BQ27" s="40">
        <f>VLOOKUP($AX27&amp;"_"&amp;$BC$14,データシート1!$A:$BS,MATCH($BC$12&amp;"_"&amp;BQ$20,データシート1!$A$1:$BS$1,0),0)</f>
        <v>4.2175644589400001</v>
      </c>
      <c r="BR27" s="41">
        <f t="shared" si="3"/>
        <v>221.31282201492036</v>
      </c>
      <c r="BT27" s="134" t="str">
        <f t="shared" si="4"/>
        <v>垂井町</v>
      </c>
      <c r="BU27" s="38">
        <f t="shared" si="25"/>
        <v>221.31282201492036</v>
      </c>
      <c r="BV27" s="69">
        <f t="shared" si="16"/>
        <v>0.5481068383034311</v>
      </c>
      <c r="BW27" s="69">
        <f t="shared" si="5"/>
        <v>0.52645971857654605</v>
      </c>
      <c r="BX27" s="69">
        <f t="shared" si="5"/>
        <v>6.9286941334893316E-3</v>
      </c>
      <c r="BY27" s="69">
        <f t="shared" si="5"/>
        <v>1.471842559339569E-2</v>
      </c>
      <c r="BZ27" s="69">
        <f t="shared" si="5"/>
        <v>9.6371615852290718E-2</v>
      </c>
      <c r="CA27" s="69">
        <f t="shared" si="5"/>
        <v>0.14339232650773989</v>
      </c>
      <c r="CB27" s="69">
        <f t="shared" si="5"/>
        <v>0.19307219218130345</v>
      </c>
      <c r="CC27" s="69">
        <f t="shared" si="5"/>
        <v>0.18590457226495563</v>
      </c>
      <c r="CD27" s="69">
        <f t="shared" si="5"/>
        <v>0.11103766478513626</v>
      </c>
      <c r="CE27" s="69">
        <f t="shared" si="5"/>
        <v>7.4866907479819375E-2</v>
      </c>
      <c r="CF27" s="69">
        <f t="shared" si="5"/>
        <v>7.1676199163478232E-3</v>
      </c>
      <c r="CG27" s="69">
        <f t="shared" si="5"/>
        <v>0</v>
      </c>
      <c r="CH27" s="69">
        <f t="shared" si="5"/>
        <v>1.9057027155234874E-2</v>
      </c>
      <c r="CI27" s="135">
        <f t="shared" si="6"/>
        <v>1</v>
      </c>
      <c r="CK27" s="136" t="str">
        <f t="shared" si="7"/>
        <v>垂井町</v>
      </c>
      <c r="CL27" s="137">
        <f t="shared" si="17"/>
        <v>121.30307115060798</v>
      </c>
      <c r="CM27" s="75">
        <f t="shared" si="18"/>
        <v>0.50695336413740733</v>
      </c>
      <c r="CN27" s="76">
        <f t="shared" si="19"/>
        <v>116.51228599535619</v>
      </c>
      <c r="CO27" s="75">
        <f t="shared" si="20"/>
        <v>0.52779841606104094</v>
      </c>
      <c r="CP27" s="76">
        <f t="shared" si="8"/>
        <v>1.5334088515607474</v>
      </c>
      <c r="CQ27" s="75">
        <f t="shared" si="21"/>
        <v>0</v>
      </c>
      <c r="CR27" s="76">
        <f t="shared" si="9"/>
        <v>3.257376303691029</v>
      </c>
      <c r="CS27" s="75">
        <f t="shared" si="22"/>
        <v>0</v>
      </c>
      <c r="CT27" s="76">
        <f t="shared" si="10"/>
        <v>21.328274266408293</v>
      </c>
      <c r="CU27" s="77">
        <f t="shared" si="23"/>
        <v>0</v>
      </c>
      <c r="CV27" s="18"/>
      <c r="CW27" s="1078">
        <f t="shared" si="24"/>
        <v>61.494999999999997</v>
      </c>
      <c r="CX27" s="1081">
        <f>VLOOKUP($AX27&amp;"_"&amp;$CW$14,データシート1!$A:$BS,MATCH($CW$12&amp;"_"&amp;CX$20,データシート1!$A$1:$BS$1,0),0)</f>
        <v>61.494999999999997</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61.494999999999997</v>
      </c>
      <c r="DE27" s="18"/>
      <c r="DF27" s="138">
        <f>VLOOKUP($AX27&amp;"_"&amp;$DF$14,データシート1!$A:$BS,MATCH($DF$12&amp;"_"&amp;DF$20,データシート1!$A$1:$BS$1,0),0)</f>
        <v>7</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7</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21302</v>
      </c>
      <c r="AY28" s="20" t="str">
        <f>IF(IFERROR(比較地域マスタ!$Z13,"")=0,"",IFERROR(比較地域マスタ!$Z13,""))</f>
        <v>岐南町</v>
      </c>
      <c r="BB28" s="122" t="str">
        <f t="shared" si="0"/>
        <v>21302</v>
      </c>
      <c r="BC28" s="123" t="str">
        <f t="shared" si="0"/>
        <v>岐南町</v>
      </c>
      <c r="BD28" s="40">
        <f t="shared" si="14"/>
        <v>170.0683422241884</v>
      </c>
      <c r="BE28" s="40">
        <f t="shared" si="15"/>
        <v>29.317484213178112</v>
      </c>
      <c r="BF28" s="40">
        <f>VLOOKUP($AX28&amp;"_"&amp;$BC$14,データシート1!$A:$BS,MATCH($BC$12&amp;"_"&amp;BF$20,データシート1!$A$1:$BS$1,0),0)</f>
        <v>26.834198870582838</v>
      </c>
      <c r="BG28" s="40">
        <f>VLOOKUP($AX28&amp;"_"&amp;$BC$14,データシート1!$A:$BS,MATCH($BC$12&amp;"_"&amp;BG$20,データシート1!$A$1:$BS$1,0),0)</f>
        <v>2.4233336314843954</v>
      </c>
      <c r="BH28" s="40">
        <f>VLOOKUP($AX28&amp;"_"&amp;$BC$14,データシート1!$A:$BS,MATCH($BC$12&amp;"_"&amp;BH$20,データシート1!$A$1:$BS$1,0),0)</f>
        <v>5.9951711110877839E-2</v>
      </c>
      <c r="BI28" s="40">
        <f>VLOOKUP($AX28&amp;"_"&amp;$BC$14,データシート1!$A:$BS,MATCH($BC$12&amp;"_"&amp;BI$20,データシート1!$A$1:$BS$1,0),0)</f>
        <v>46.098906181732517</v>
      </c>
      <c r="BJ28" s="40">
        <f>VLOOKUP($AX28&amp;"_"&amp;$BC$14,データシート1!$A:$BS,MATCH($BC$12&amp;"_"&amp;BJ$20,データシート1!$A$1:$BS$1,0),0)</f>
        <v>33.378791623714044</v>
      </c>
      <c r="BK28" s="40">
        <f t="shared" si="1"/>
        <v>61.273160205563734</v>
      </c>
      <c r="BL28" s="40">
        <f t="shared" si="2"/>
        <v>59.732865288167162</v>
      </c>
      <c r="BM28" s="40">
        <f>VLOOKUP($AX28&amp;"_"&amp;$BC$14,データシート1!$A:$BS,MATCH($BC$12&amp;"_"&amp;BM$20,データシート1!$A$1:$BS$1,0),0)</f>
        <v>28.527459656273912</v>
      </c>
      <c r="BN28" s="40">
        <f>VLOOKUP($AX28&amp;"_"&amp;$BC$14,データシート1!$A:$BS,MATCH($BC$12&amp;"_"&amp;BN$20,データシート1!$A$1:$BS$1,0),0)</f>
        <v>31.20540563189325</v>
      </c>
      <c r="BO28" s="40">
        <f>VLOOKUP($AX28&amp;"_"&amp;$BC$14,データシート1!$A:$BS,MATCH($BC$12&amp;"_"&amp;BO$20,データシート1!$A$1:$BS$1,0),0)</f>
        <v>1.5402949173965697</v>
      </c>
      <c r="BP28" s="40">
        <f>VLOOKUP($AX28&amp;"_"&amp;$BC$14,データシート1!$A:$BS,MATCH($BC$12&amp;"_"&amp;BP$20,データシート1!$A$1:$BS$1,0),0)</f>
        <v>0</v>
      </c>
      <c r="BQ28" s="40">
        <f>VLOOKUP($AX28&amp;"_"&amp;$BC$14,データシート1!$A:$BS,MATCH($BC$12&amp;"_"&amp;BQ$20,データシート1!$A$1:$BS$1,0),0)</f>
        <v>0</v>
      </c>
      <c r="BR28" s="41">
        <f t="shared" si="3"/>
        <v>170.0683422241884</v>
      </c>
      <c r="BT28" s="134" t="str">
        <f t="shared" si="4"/>
        <v>岐南町</v>
      </c>
      <c r="BU28" s="38">
        <f t="shared" si="25"/>
        <v>170.0683422241884</v>
      </c>
      <c r="BV28" s="69">
        <f t="shared" si="16"/>
        <v>0.17238648786574906</v>
      </c>
      <c r="BW28" s="69">
        <f t="shared" si="5"/>
        <v>0.15778479709768276</v>
      </c>
      <c r="BX28" s="69">
        <f t="shared" si="5"/>
        <v>1.4249175359690962E-2</v>
      </c>
      <c r="BY28" s="69">
        <f t="shared" si="5"/>
        <v>3.5251540837534582E-4</v>
      </c>
      <c r="BZ28" s="69">
        <f t="shared" si="5"/>
        <v>0.27106106626807575</v>
      </c>
      <c r="CA28" s="69">
        <f t="shared" si="5"/>
        <v>0.19626693120647506</v>
      </c>
      <c r="CB28" s="69">
        <f t="shared" si="5"/>
        <v>0.36028551465970016</v>
      </c>
      <c r="CC28" s="69">
        <f t="shared" si="5"/>
        <v>0.3512285973213391</v>
      </c>
      <c r="CD28" s="69">
        <f t="shared" si="5"/>
        <v>0.16774115207560672</v>
      </c>
      <c r="CE28" s="69">
        <f t="shared" si="5"/>
        <v>0.18348744524573241</v>
      </c>
      <c r="CF28" s="69">
        <f t="shared" si="5"/>
        <v>9.056917338361033E-3</v>
      </c>
      <c r="CG28" s="69">
        <f t="shared" si="5"/>
        <v>0</v>
      </c>
      <c r="CH28" s="69">
        <f t="shared" si="5"/>
        <v>0</v>
      </c>
      <c r="CI28" s="135">
        <f t="shared" si="6"/>
        <v>1</v>
      </c>
      <c r="CK28" s="136" t="str">
        <f t="shared" si="7"/>
        <v>岐南町</v>
      </c>
      <c r="CL28" s="137">
        <f t="shared" si="17"/>
        <v>29.317484213178112</v>
      </c>
      <c r="CM28" s="75">
        <f t="shared" si="18"/>
        <v>0</v>
      </c>
      <c r="CN28" s="76">
        <f t="shared" si="19"/>
        <v>26.834198870582838</v>
      </c>
      <c r="CO28" s="75">
        <f t="shared" si="20"/>
        <v>0</v>
      </c>
      <c r="CP28" s="76">
        <f t="shared" si="8"/>
        <v>2.4233336314843954</v>
      </c>
      <c r="CQ28" s="75">
        <f t="shared" si="21"/>
        <v>0</v>
      </c>
      <c r="CR28" s="76">
        <f t="shared" si="9"/>
        <v>5.9951711110877839E-2</v>
      </c>
      <c r="CS28" s="75">
        <f t="shared" si="22"/>
        <v>0</v>
      </c>
      <c r="CT28" s="76">
        <f t="shared" si="10"/>
        <v>46.098906181732517</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30204</v>
      </c>
      <c r="AY29" s="20" t="str">
        <f>IF(IFERROR(比較地域マスタ!$Z14,"")=0,"",IFERROR(比較地域マスタ!$Z14,""))</f>
        <v>有田市</v>
      </c>
      <c r="BB29" s="122" t="str">
        <f t="shared" si="0"/>
        <v>30204</v>
      </c>
      <c r="BC29" s="123" t="str">
        <f t="shared" si="0"/>
        <v>有田市</v>
      </c>
      <c r="BD29" s="40">
        <f t="shared" si="14"/>
        <v>1503.8267488763724</v>
      </c>
      <c r="BE29" s="40">
        <f t="shared" si="15"/>
        <v>1371.222088232199</v>
      </c>
      <c r="BF29" s="40">
        <f>VLOOKUP($AX29&amp;"_"&amp;$BC$14,データシート1!$A:$BS,MATCH($BC$12&amp;"_"&amp;BF$20,データシート1!$A$1:$BS$1,0),0)</f>
        <v>1344.0746270490081</v>
      </c>
      <c r="BG29" s="40">
        <f>VLOOKUP($AX29&amp;"_"&amp;$BC$14,データシート1!$A:$BS,MATCH($BC$12&amp;"_"&amp;BG$20,データシート1!$A$1:$BS$1,0),0)</f>
        <v>2.0739837086893251</v>
      </c>
      <c r="BH29" s="40">
        <f>VLOOKUP($AX29&amp;"_"&amp;$BC$14,データシート1!$A:$BS,MATCH($BC$12&amp;"_"&amp;BH$20,データシート1!$A$1:$BS$1,0),0)</f>
        <v>25.073477474501392</v>
      </c>
      <c r="BI29" s="40">
        <f>VLOOKUP($AX29&amp;"_"&amp;$BC$14,データシート1!$A:$BS,MATCH($BC$12&amp;"_"&amp;BI$20,データシート1!$A$1:$BS$1,0),0)</f>
        <v>21.347478379992019</v>
      </c>
      <c r="BJ29" s="40">
        <f>VLOOKUP($AX29&amp;"_"&amp;$BC$14,データシート1!$A:$BS,MATCH($BC$12&amp;"_"&amp;BJ$20,データシート1!$A$1:$BS$1,0),0)</f>
        <v>25.101478077587252</v>
      </c>
      <c r="BK29" s="40">
        <f t="shared" si="1"/>
        <v>82.379603884329214</v>
      </c>
      <c r="BL29" s="40">
        <f t="shared" si="2"/>
        <v>51.090917937126747</v>
      </c>
      <c r="BM29" s="40">
        <f>VLOOKUP($AX29&amp;"_"&amp;$BC$14,データシート1!$A:$BS,MATCH($BC$12&amp;"_"&amp;BM$20,データシート1!$A$1:$BS$1,0),0)</f>
        <v>22.753395464869143</v>
      </c>
      <c r="BN29" s="40">
        <f>VLOOKUP($AX29&amp;"_"&amp;$BC$14,データシート1!$A:$BS,MATCH($BC$12&amp;"_"&amp;BN$20,データシート1!$A$1:$BS$1,0),0)</f>
        <v>28.337522472257607</v>
      </c>
      <c r="BO29" s="40">
        <f>VLOOKUP($AX29&amp;"_"&amp;$BC$14,データシート1!$A:$BS,MATCH($BC$12&amp;"_"&amp;BO$20,データシート1!$A$1:$BS$1,0),0)</f>
        <v>1.6061567794618747</v>
      </c>
      <c r="BP29" s="40">
        <f>VLOOKUP($AX29&amp;"_"&amp;$BC$14,データシート1!$A:$BS,MATCH($BC$12&amp;"_"&amp;BP$20,データシート1!$A$1:$BS$1,0),0)</f>
        <v>29.682529167740586</v>
      </c>
      <c r="BQ29" s="40">
        <f>VLOOKUP($AX29&amp;"_"&amp;$BC$14,データシート1!$A:$BS,MATCH($BC$12&amp;"_"&amp;BQ$20,データシート1!$A$1:$BS$1,0),0)</f>
        <v>3.7761003022649642</v>
      </c>
      <c r="BR29" s="41">
        <f t="shared" si="3"/>
        <v>1503.8267488763724</v>
      </c>
      <c r="BT29" s="134" t="str">
        <f t="shared" si="4"/>
        <v>有田市</v>
      </c>
      <c r="BU29" s="38">
        <f t="shared" si="25"/>
        <v>1503.8267488763724</v>
      </c>
      <c r="BV29" s="69">
        <f t="shared" si="16"/>
        <v>0.91182184999485294</v>
      </c>
      <c r="BW29" s="69">
        <f t="shared" si="5"/>
        <v>0.89376959683239587</v>
      </c>
      <c r="BX29" s="69">
        <f t="shared" si="5"/>
        <v>1.3791373974687989E-3</v>
      </c>
      <c r="BY29" s="69">
        <f t="shared" si="5"/>
        <v>1.6673115764988065E-2</v>
      </c>
      <c r="BZ29" s="69">
        <f t="shared" si="5"/>
        <v>1.4195437337407652E-2</v>
      </c>
      <c r="CA29" s="69">
        <f t="shared" si="5"/>
        <v>1.6691735332106938E-2</v>
      </c>
      <c r="CB29" s="69">
        <f t="shared" si="5"/>
        <v>5.4779983097043267E-2</v>
      </c>
      <c r="CC29" s="69">
        <f t="shared" si="5"/>
        <v>3.3973938803323459E-2</v>
      </c>
      <c r="CD29" s="69">
        <f t="shared" si="5"/>
        <v>1.5130330326861122E-2</v>
      </c>
      <c r="CE29" s="69">
        <f t="shared" si="5"/>
        <v>1.8843608476462336E-2</v>
      </c>
      <c r="CF29" s="69">
        <f t="shared" si="5"/>
        <v>1.0680464226759906E-3</v>
      </c>
      <c r="CG29" s="69">
        <f t="shared" si="5"/>
        <v>1.9737997871043817E-2</v>
      </c>
      <c r="CH29" s="69">
        <f t="shared" si="5"/>
        <v>2.5109942385892433E-3</v>
      </c>
      <c r="CI29" s="135">
        <f t="shared" si="6"/>
        <v>1</v>
      </c>
      <c r="CK29" s="136" t="str">
        <f t="shared" si="7"/>
        <v>有田市</v>
      </c>
      <c r="CL29" s="137">
        <f t="shared" si="17"/>
        <v>1371.222088232199</v>
      </c>
      <c r="CM29" s="75">
        <f t="shared" si="18"/>
        <v>3.5406372473616894E-3</v>
      </c>
      <c r="CN29" s="76">
        <f t="shared" si="19"/>
        <v>1344.0746270490081</v>
      </c>
      <c r="CO29" s="75">
        <f t="shared" si="20"/>
        <v>3.6121506219185372E-3</v>
      </c>
      <c r="CP29" s="76">
        <f t="shared" si="8"/>
        <v>2.0739837086893251</v>
      </c>
      <c r="CQ29" s="75">
        <f t="shared" si="21"/>
        <v>0</v>
      </c>
      <c r="CR29" s="76">
        <f t="shared" si="9"/>
        <v>25.073477474501392</v>
      </c>
      <c r="CS29" s="75">
        <f t="shared" si="22"/>
        <v>0</v>
      </c>
      <c r="CT29" s="76">
        <f t="shared" si="10"/>
        <v>21.347478379992019</v>
      </c>
      <c r="CU29" s="77">
        <f t="shared" si="23"/>
        <v>0</v>
      </c>
      <c r="CV29" s="18"/>
      <c r="CW29" s="1078">
        <f t="shared" si="24"/>
        <v>4.8550000000000004</v>
      </c>
      <c r="CX29" s="1081">
        <f>VLOOKUP($AX29&amp;"_"&amp;$CW$14,データシート1!$A:$BS,MATCH($CW$12&amp;"_"&amp;CX$20,データシート1!$A$1:$BS$1,0),0)</f>
        <v>4.8550000000000004</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959.32600000000002</v>
      </c>
      <c r="DC29" s="1081">
        <f>VLOOKUP($AX29&amp;"_"&amp;$CW$14,データシート1!$A:$BS,MATCH($CW$12&amp;"_"&amp;DC$20,データシート1!$A$1:$BS$1,0),0)</f>
        <v>0</v>
      </c>
      <c r="DD29" s="1080">
        <f t="shared" si="11"/>
        <v>964.18100000000004</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1</v>
      </c>
      <c r="DK29" s="74">
        <f>VLOOKUP($AX29&amp;"_"&amp;$DF$14,データシート1!$A:$BS,MATCH($DF$12&amp;"_"&amp;DK$20,データシート1!$A$1:$BS$1,0),0)</f>
        <v>0</v>
      </c>
      <c r="DL29" s="78">
        <f t="shared" si="12"/>
        <v>2</v>
      </c>
      <c r="DM29" s="18"/>
      <c r="DN29" s="139">
        <f t="shared" si="26"/>
        <v>0.01</v>
      </c>
      <c r="DO29" s="140">
        <f t="shared" si="27"/>
        <v>0</v>
      </c>
      <c r="DP29" s="140">
        <f t="shared" si="13"/>
        <v>0</v>
      </c>
      <c r="DQ29" s="140">
        <f t="shared" si="13"/>
        <v>0</v>
      </c>
      <c r="DR29" s="140">
        <f t="shared" si="13"/>
        <v>0.99</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44214</v>
      </c>
      <c r="AY30" s="20" t="str">
        <f>IF(IFERROR(比較地域マスタ!$Z15,"")=0,"",IFERROR(比較地域マスタ!$Z15,""))</f>
        <v>国東市</v>
      </c>
      <c r="BB30" s="122" t="str">
        <f t="shared" si="0"/>
        <v>44214</v>
      </c>
      <c r="BC30" s="123" t="str">
        <f t="shared" si="0"/>
        <v>国東市</v>
      </c>
      <c r="BD30" s="40">
        <f t="shared" si="14"/>
        <v>643.49024329107465</v>
      </c>
      <c r="BE30" s="40">
        <f t="shared" si="15"/>
        <v>521.04572185429026</v>
      </c>
      <c r="BF30" s="40">
        <f>VLOOKUP($AX30&amp;"_"&amp;$BC$14,データシート1!$A:$BS,MATCH($BC$12&amp;"_"&amp;BF$20,データシート1!$A$1:$BS$1,0),0)</f>
        <v>494.89660944433871</v>
      </c>
      <c r="BG30" s="40">
        <f>VLOOKUP($AX30&amp;"_"&amp;$BC$14,データシート1!$A:$BS,MATCH($BC$12&amp;"_"&amp;BG$20,データシート1!$A$1:$BS$1,0),0)</f>
        <v>2.4839711274213023</v>
      </c>
      <c r="BH30" s="40">
        <f>VLOOKUP($AX30&amp;"_"&amp;$BC$14,データシート1!$A:$BS,MATCH($BC$12&amp;"_"&amp;BH$20,データシート1!$A$1:$BS$1,0),0)</f>
        <v>23.665141282530325</v>
      </c>
      <c r="BI30" s="40">
        <f>VLOOKUP($AX30&amp;"_"&amp;$BC$14,データシート1!$A:$BS,MATCH($BC$12&amp;"_"&amp;BI$20,データシート1!$A$1:$BS$1,0),0)</f>
        <v>25.5730172209323</v>
      </c>
      <c r="BJ30" s="40">
        <f>VLOOKUP($AX30&amp;"_"&amp;$BC$14,データシート1!$A:$BS,MATCH($BC$12&amp;"_"&amp;BJ$20,データシート1!$A$1:$BS$1,0),0)</f>
        <v>30.502312154018853</v>
      </c>
      <c r="BK30" s="40">
        <f t="shared" si="1"/>
        <v>63.375123295113212</v>
      </c>
      <c r="BL30" s="40">
        <f t="shared" si="2"/>
        <v>56.693238447590808</v>
      </c>
      <c r="BM30" s="40">
        <f>VLOOKUP($AX30&amp;"_"&amp;$BC$14,データシート1!$A:$BS,MATCH($BC$12&amp;"_"&amp;BM$20,データシート1!$A$1:$BS$1,0),0)</f>
        <v>25.727192461169466</v>
      </c>
      <c r="BN30" s="40">
        <f>VLOOKUP($AX30&amp;"_"&amp;$BC$14,データシート1!$A:$BS,MATCH($BC$12&amp;"_"&amp;BN$20,データシート1!$A$1:$BS$1,0),0)</f>
        <v>30.966045986421342</v>
      </c>
      <c r="BO30" s="40">
        <f>VLOOKUP($AX30&amp;"_"&amp;$BC$14,データシート1!$A:$BS,MATCH($BC$12&amp;"_"&amp;BO$20,データシート1!$A$1:$BS$1,0),0)</f>
        <v>1.6016166152908555</v>
      </c>
      <c r="BP30" s="40">
        <f>VLOOKUP($AX30&amp;"_"&amp;$BC$14,データシート1!$A:$BS,MATCH($BC$12&amp;"_"&amp;BP$20,データシート1!$A$1:$BS$1,0),0)</f>
        <v>5.080268232231548</v>
      </c>
      <c r="BQ30" s="40">
        <f>VLOOKUP($AX30&amp;"_"&amp;$BC$14,データシート1!$A:$BS,MATCH($BC$12&amp;"_"&amp;BQ$20,データシート1!$A$1:$BS$1,0),0)</f>
        <v>2.9940687667199999</v>
      </c>
      <c r="BR30" s="41">
        <f t="shared" si="3"/>
        <v>643.49024329107465</v>
      </c>
      <c r="BT30" s="134" t="str">
        <f t="shared" si="4"/>
        <v>国東市</v>
      </c>
      <c r="BU30" s="38">
        <f t="shared" si="25"/>
        <v>643.49024329107465</v>
      </c>
      <c r="BV30" s="69">
        <f t="shared" si="16"/>
        <v>0.80971813836593298</v>
      </c>
      <c r="BW30" s="69">
        <f t="shared" si="5"/>
        <v>0.76908176091875646</v>
      </c>
      <c r="BX30" s="69">
        <f t="shared" si="5"/>
        <v>3.8601535195269612E-3</v>
      </c>
      <c r="BY30" s="69">
        <f t="shared" si="5"/>
        <v>3.6776223927649669E-2</v>
      </c>
      <c r="BZ30" s="69">
        <f t="shared" si="5"/>
        <v>3.9741111054211693E-2</v>
      </c>
      <c r="CA30" s="69">
        <f t="shared" si="5"/>
        <v>4.7401359184589098E-2</v>
      </c>
      <c r="CB30" s="69">
        <f t="shared" si="5"/>
        <v>9.8486533332637155E-2</v>
      </c>
      <c r="CC30" s="69">
        <f t="shared" si="5"/>
        <v>8.8102716457110819E-2</v>
      </c>
      <c r="CD30" s="69">
        <f t="shared" si="5"/>
        <v>3.9980703249811504E-2</v>
      </c>
      <c r="CE30" s="69">
        <f t="shared" si="5"/>
        <v>4.8122013207299315E-2</v>
      </c>
      <c r="CF30" s="69">
        <f t="shared" si="5"/>
        <v>2.4889524464264249E-3</v>
      </c>
      <c r="CG30" s="69">
        <f t="shared" si="5"/>
        <v>7.8948644290999029E-3</v>
      </c>
      <c r="CH30" s="69">
        <f t="shared" si="5"/>
        <v>4.652858062629041E-3</v>
      </c>
      <c r="CI30" s="135">
        <f t="shared" si="6"/>
        <v>1</v>
      </c>
      <c r="CK30" s="136" t="str">
        <f t="shared" si="7"/>
        <v>国東市</v>
      </c>
      <c r="CL30" s="137">
        <f t="shared" si="17"/>
        <v>521.04572185429026</v>
      </c>
      <c r="CM30" s="75">
        <f t="shared" si="18"/>
        <v>5.9514930646857721E-2</v>
      </c>
      <c r="CN30" s="76">
        <f t="shared" si="19"/>
        <v>494.89660944433871</v>
      </c>
      <c r="CO30" s="75">
        <f t="shared" si="20"/>
        <v>6.265955233521904E-2</v>
      </c>
      <c r="CP30" s="76">
        <f t="shared" si="8"/>
        <v>2.4839711274213023</v>
      </c>
      <c r="CQ30" s="75">
        <f t="shared" si="21"/>
        <v>0</v>
      </c>
      <c r="CR30" s="76">
        <f t="shared" si="9"/>
        <v>23.665141282530325</v>
      </c>
      <c r="CS30" s="75">
        <f t="shared" si="22"/>
        <v>0</v>
      </c>
      <c r="CT30" s="76">
        <f t="shared" si="10"/>
        <v>25.5730172209323</v>
      </c>
      <c r="CU30" s="77">
        <f t="shared" si="23"/>
        <v>0</v>
      </c>
      <c r="CV30" s="18"/>
      <c r="CW30" s="1078">
        <f t="shared" si="24"/>
        <v>31.01</v>
      </c>
      <c r="CX30" s="1081">
        <f>VLOOKUP($AX30&amp;"_"&amp;$CW$14,データシート1!$A:$BS,MATCH($CW$12&amp;"_"&amp;CX$20,データシート1!$A$1:$BS$1,0),0)</f>
        <v>31.01</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31.01</v>
      </c>
      <c r="DE30" s="18"/>
      <c r="DF30" s="138">
        <f>VLOOKUP($AX30&amp;"_"&amp;$DF$14,データシート1!$A:$BS,MATCH($DF$12&amp;"_"&amp;DF$20,データシート1!$A$1:$BS$1,0),0)</f>
        <v>3</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3</v>
      </c>
      <c r="DM30" s="18"/>
      <c r="DN30" s="139">
        <f t="shared" si="26"/>
        <v>1</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17365</v>
      </c>
      <c r="AY31" s="20" t="str">
        <f>IF(IFERROR(比較地域マスタ!$Z16,"")=0,"",IFERROR(比較地域マスタ!$Z16,""))</f>
        <v>内灘町</v>
      </c>
      <c r="BB31" s="122" t="str">
        <f t="shared" si="0"/>
        <v>17365</v>
      </c>
      <c r="BC31" s="123" t="str">
        <f t="shared" si="0"/>
        <v>内灘町</v>
      </c>
      <c r="BD31" s="40">
        <f t="shared" si="14"/>
        <v>107.58253020434285</v>
      </c>
      <c r="BE31" s="40">
        <f t="shared" si="15"/>
        <v>6.417865844958607</v>
      </c>
      <c r="BF31" s="40">
        <f>VLOOKUP($AX31&amp;"_"&amp;$BC$14,データシート1!$A:$BS,MATCH($BC$12&amp;"_"&amp;BF$20,データシート1!$A$1:$BS$1,0),0)</f>
        <v>1.530319062949737</v>
      </c>
      <c r="BG31" s="40">
        <f>VLOOKUP($AX31&amp;"_"&amp;$BC$14,データシート1!$A:$BS,MATCH($BC$12&amp;"_"&amp;BG$20,データシート1!$A$1:$BS$1,0),0)</f>
        <v>1.1551263590863428</v>
      </c>
      <c r="BH31" s="40">
        <f>VLOOKUP($AX31&amp;"_"&amp;$BC$14,データシート1!$A:$BS,MATCH($BC$12&amp;"_"&amp;BH$20,データシート1!$A$1:$BS$1,0),0)</f>
        <v>3.732420422922528</v>
      </c>
      <c r="BI31" s="40">
        <f>VLOOKUP($AX31&amp;"_"&amp;$BC$14,データシート1!$A:$BS,MATCH($BC$12&amp;"_"&amp;BI$20,データシート1!$A$1:$BS$1,0),0)</f>
        <v>24.659457490475575</v>
      </c>
      <c r="BJ31" s="40">
        <f>VLOOKUP($AX31&amp;"_"&amp;$BC$14,データシート1!$A:$BS,MATCH($BC$12&amp;"_"&amp;BJ$20,データシート1!$A$1:$BS$1,0),0)</f>
        <v>39.493209071167492</v>
      </c>
      <c r="BK31" s="40">
        <f t="shared" si="1"/>
        <v>34.642819998176122</v>
      </c>
      <c r="BL31" s="40">
        <f t="shared" si="2"/>
        <v>33.083774792384951</v>
      </c>
      <c r="BM31" s="40">
        <f>VLOOKUP($AX31&amp;"_"&amp;$BC$14,データシート1!$A:$BS,MATCH($BC$12&amp;"_"&amp;BM$20,データシート1!$A$1:$BS$1,0),0)</f>
        <v>24.218602737869823</v>
      </c>
      <c r="BN31" s="40">
        <f>VLOOKUP($AX31&amp;"_"&amp;$BC$14,データシート1!$A:$BS,MATCH($BC$12&amp;"_"&amp;BN$20,データシート1!$A$1:$BS$1,0),0)</f>
        <v>8.8651720545151278</v>
      </c>
      <c r="BO31" s="40">
        <f>VLOOKUP($AX31&amp;"_"&amp;$BC$14,データシート1!$A:$BS,MATCH($BC$12&amp;"_"&amp;BO$20,データシート1!$A$1:$BS$1,0),0)</f>
        <v>1.5590452057911686</v>
      </c>
      <c r="BP31" s="40">
        <f>VLOOKUP($AX31&amp;"_"&amp;$BC$14,データシート1!$A:$BS,MATCH($BC$12&amp;"_"&amp;BP$20,データシート1!$A$1:$BS$1,0),0)</f>
        <v>0</v>
      </c>
      <c r="BQ31" s="40">
        <f>VLOOKUP($AX31&amp;"_"&amp;$BC$14,データシート1!$A:$BS,MATCH($BC$12&amp;"_"&amp;BQ$20,データシート1!$A$1:$BS$1,0),0)</f>
        <v>2.3691777995650458</v>
      </c>
      <c r="BR31" s="41">
        <f t="shared" si="3"/>
        <v>107.58253020434285</v>
      </c>
      <c r="BT31" s="134" t="str">
        <f t="shared" si="4"/>
        <v>内灘町</v>
      </c>
      <c r="BU31" s="38">
        <f t="shared" si="25"/>
        <v>107.58253020434285</v>
      </c>
      <c r="BV31" s="69">
        <f t="shared" si="16"/>
        <v>5.9655278907908914E-2</v>
      </c>
      <c r="BW31" s="69">
        <f t="shared" si="5"/>
        <v>1.4224605612482255E-2</v>
      </c>
      <c r="BX31" s="69">
        <f t="shared" si="5"/>
        <v>1.0737118348976265E-2</v>
      </c>
      <c r="BY31" s="69">
        <f t="shared" si="5"/>
        <v>3.4693554946450399E-2</v>
      </c>
      <c r="BZ31" s="69">
        <f t="shared" si="5"/>
        <v>0.22921432916326903</v>
      </c>
      <c r="CA31" s="69">
        <f t="shared" si="5"/>
        <v>0.36709686039316863</v>
      </c>
      <c r="CB31" s="69">
        <f t="shared" si="5"/>
        <v>0.32201157504267058</v>
      </c>
      <c r="CC31" s="69">
        <f t="shared" si="5"/>
        <v>0.30751995449024527</v>
      </c>
      <c r="CD31" s="69">
        <f t="shared" si="5"/>
        <v>0.22511650071688105</v>
      </c>
      <c r="CE31" s="69">
        <f t="shared" si="5"/>
        <v>8.2403453773364235E-2</v>
      </c>
      <c r="CF31" s="69">
        <f t="shared" si="5"/>
        <v>1.4491620552425283E-2</v>
      </c>
      <c r="CG31" s="69">
        <f t="shared" si="5"/>
        <v>0</v>
      </c>
      <c r="CH31" s="69">
        <f t="shared" si="5"/>
        <v>2.2021956492982796E-2</v>
      </c>
      <c r="CI31" s="135">
        <f t="shared" si="6"/>
        <v>1</v>
      </c>
      <c r="CK31" s="136" t="str">
        <f t="shared" si="7"/>
        <v>内灘町</v>
      </c>
      <c r="CL31" s="137">
        <f t="shared" si="17"/>
        <v>6.417865844958607</v>
      </c>
      <c r="CM31" s="75">
        <f t="shared" si="18"/>
        <v>0</v>
      </c>
      <c r="CN31" s="76">
        <f t="shared" si="19"/>
        <v>1.530319062949737</v>
      </c>
      <c r="CO31" s="75">
        <f t="shared" si="20"/>
        <v>0</v>
      </c>
      <c r="CP31" s="76">
        <f t="shared" si="8"/>
        <v>1.1551263590863428</v>
      </c>
      <c r="CQ31" s="75">
        <f t="shared" si="21"/>
        <v>0</v>
      </c>
      <c r="CR31" s="76">
        <f t="shared" si="9"/>
        <v>3.732420422922528</v>
      </c>
      <c r="CS31" s="75">
        <f t="shared" si="22"/>
        <v>0</v>
      </c>
      <c r="CT31" s="76">
        <f t="shared" si="10"/>
        <v>24.659457490475575</v>
      </c>
      <c r="CU31" s="77">
        <f t="shared" si="23"/>
        <v>1</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24.975000000000001</v>
      </c>
      <c r="DB31" s="1081">
        <f>VLOOKUP($AX31&amp;"_"&amp;$CW$14,データシート1!$A:$BS,MATCH($CW$12&amp;"_"&amp;DB$20,データシート1!$A$1:$BS$1,0),0)</f>
        <v>0</v>
      </c>
      <c r="DC31" s="1081">
        <f>VLOOKUP($AX31&amp;"_"&amp;$CW$14,データシート1!$A:$BS,MATCH($CW$12&amp;"_"&amp;DC$20,データシート1!$A$1:$BS$1,0),0)</f>
        <v>0</v>
      </c>
      <c r="DD31" s="1080">
        <f t="shared" si="11"/>
        <v>24.975000000000001</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v>
      </c>
      <c r="DJ31" s="74">
        <f>VLOOKUP($AX31&amp;"_"&amp;$DF$14,データシート1!$A:$BS,MATCH($DF$12&amp;"_"&amp;DJ$20,データシート1!$A$1:$BS$1,0),0)</f>
        <v>0</v>
      </c>
      <c r="DK31" s="74">
        <f>VLOOKUP($AX31&amp;"_"&amp;$DF$14,データシート1!$A:$BS,MATCH($DF$12&amp;"_"&amp;DK$20,データシート1!$A$1:$BS$1,0),0)</f>
        <v>0</v>
      </c>
      <c r="DL31" s="78">
        <f t="shared" si="12"/>
        <v>1</v>
      </c>
      <c r="DM31" s="18"/>
      <c r="DN31" s="139">
        <f t="shared" si="26"/>
        <v>0</v>
      </c>
      <c r="DO31" s="140">
        <f t="shared" si="27"/>
        <v>0</v>
      </c>
      <c r="DP31" s="140">
        <f t="shared" si="13"/>
        <v>0</v>
      </c>
      <c r="DQ31" s="140">
        <f t="shared" si="13"/>
        <v>1</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20212</v>
      </c>
      <c r="AY32" s="20" t="str">
        <f>IF(IFERROR(比較地域マスタ!$Z17,"")=0,"",IFERROR(比較地域マスタ!$Z17,""))</f>
        <v>大町市</v>
      </c>
      <c r="AZ32" s="18"/>
      <c r="BA32" s="18"/>
      <c r="BB32" s="122" t="str">
        <f t="shared" si="0"/>
        <v>20212</v>
      </c>
      <c r="BC32" s="123" t="str">
        <f t="shared" si="0"/>
        <v>大町市</v>
      </c>
      <c r="BD32" s="40">
        <f t="shared" si="14"/>
        <v>191.01619467927387</v>
      </c>
      <c r="BE32" s="40">
        <f t="shared" si="15"/>
        <v>54.933367735323152</v>
      </c>
      <c r="BF32" s="40">
        <f>VLOOKUP($AX32&amp;"_"&amp;$BC$14,データシート1!$A:$BS,MATCH($BC$12&amp;"_"&amp;BF$20,データシート1!$A$1:$BS$1,0),0)</f>
        <v>42.653830247734497</v>
      </c>
      <c r="BG32" s="40">
        <f>VLOOKUP($AX32&amp;"_"&amp;$BC$14,データシート1!$A:$BS,MATCH($BC$12&amp;"_"&amp;BG$20,データシート1!$A$1:$BS$1,0),0)</f>
        <v>2.5828177049218382</v>
      </c>
      <c r="BH32" s="40">
        <f>VLOOKUP($AX32&amp;"_"&amp;$BC$14,データシート1!$A:$BS,MATCH($BC$12&amp;"_"&amp;BH$20,データシート1!$A$1:$BS$1,0),0)</f>
        <v>9.6967197826668166</v>
      </c>
      <c r="BI32" s="40">
        <f>VLOOKUP($AX32&amp;"_"&amp;$BC$14,データシート1!$A:$BS,MATCH($BC$12&amp;"_"&amp;BI$20,データシート1!$A$1:$BS$1,0),0)</f>
        <v>28.294811888569317</v>
      </c>
      <c r="BJ32" s="40">
        <f>VLOOKUP($AX32&amp;"_"&amp;$BC$14,データシート1!$A:$BS,MATCH($BC$12&amp;"_"&amp;BJ$20,データシート1!$A$1:$BS$1,0),0)</f>
        <v>41.711728932000703</v>
      </c>
      <c r="BK32" s="40">
        <f t="shared" si="1"/>
        <v>63.134754752231608</v>
      </c>
      <c r="BL32" s="40">
        <f t="shared" si="2"/>
        <v>61.550296419716943</v>
      </c>
      <c r="BM32" s="40">
        <f>VLOOKUP($AX32&amp;"_"&amp;$BC$14,データシート1!$A:$BS,MATCH($BC$12&amp;"_"&amp;BM$20,データシート1!$A$1:$BS$1,0),0)</f>
        <v>26.249181298637712</v>
      </c>
      <c r="BN32" s="40">
        <f>VLOOKUP($AX32&amp;"_"&amp;$BC$14,データシート1!$A:$BS,MATCH($BC$12&amp;"_"&amp;BN$20,データシート1!$A$1:$BS$1,0),0)</f>
        <v>35.301115121079235</v>
      </c>
      <c r="BO32" s="40">
        <f>VLOOKUP($AX32&amp;"_"&amp;$BC$14,データシート1!$A:$BS,MATCH($BC$12&amp;"_"&amp;BO$20,データシート1!$A$1:$BS$1,0),0)</f>
        <v>1.5844583325146659</v>
      </c>
      <c r="BP32" s="40">
        <f>VLOOKUP($AX32&amp;"_"&amp;$BC$14,データシート1!$A:$BS,MATCH($BC$12&amp;"_"&amp;BP$20,データシート1!$A$1:$BS$1,0),0)</f>
        <v>0</v>
      </c>
      <c r="BQ32" s="40">
        <f>VLOOKUP($AX32&amp;"_"&amp;$BC$14,データシート1!$A:$BS,MATCH($BC$12&amp;"_"&amp;BQ$20,データシート1!$A$1:$BS$1,0),0)</f>
        <v>2.9415313711490878</v>
      </c>
      <c r="BR32" s="41">
        <f t="shared" si="3"/>
        <v>191.01619467927387</v>
      </c>
      <c r="BS32" s="23"/>
      <c r="BT32" s="134" t="str">
        <f t="shared" si="4"/>
        <v>大町市</v>
      </c>
      <c r="BU32" s="38">
        <f t="shared" si="25"/>
        <v>191.01619467927387</v>
      </c>
      <c r="BV32" s="69">
        <f t="shared" si="16"/>
        <v>0.28758487115482084</v>
      </c>
      <c r="BW32" s="69">
        <f t="shared" si="5"/>
        <v>0.22329954964997861</v>
      </c>
      <c r="BX32" s="69">
        <f t="shared" si="5"/>
        <v>1.3521459315313676E-2</v>
      </c>
      <c r="BY32" s="69">
        <f t="shared" si="5"/>
        <v>5.0763862189528559E-2</v>
      </c>
      <c r="BZ32" s="69">
        <f t="shared" si="5"/>
        <v>0.14812781678578499</v>
      </c>
      <c r="CA32" s="69">
        <f t="shared" si="5"/>
        <v>0.21836750021136619</v>
      </c>
      <c r="CB32" s="69">
        <f t="shared" si="5"/>
        <v>0.330520429737584</v>
      </c>
      <c r="CC32" s="69">
        <f t="shared" si="5"/>
        <v>0.32222553968820861</v>
      </c>
      <c r="CD32" s="69">
        <f t="shared" si="5"/>
        <v>0.13741861700633004</v>
      </c>
      <c r="CE32" s="69">
        <f t="shared" si="5"/>
        <v>0.18480692268187859</v>
      </c>
      <c r="CF32" s="69">
        <f t="shared" si="5"/>
        <v>8.2948900493754162E-3</v>
      </c>
      <c r="CG32" s="69">
        <f t="shared" si="5"/>
        <v>0</v>
      </c>
      <c r="CH32" s="69">
        <f t="shared" si="5"/>
        <v>1.5399382110443945E-2</v>
      </c>
      <c r="CI32" s="135">
        <f t="shared" si="6"/>
        <v>1</v>
      </c>
      <c r="CJ32" s="18"/>
      <c r="CK32" s="136" t="str">
        <f t="shared" si="7"/>
        <v>大町市</v>
      </c>
      <c r="CL32" s="137">
        <f t="shared" si="17"/>
        <v>54.933367735323152</v>
      </c>
      <c r="CM32" s="75">
        <f t="shared" si="18"/>
        <v>1</v>
      </c>
      <c r="CN32" s="76">
        <f t="shared" si="19"/>
        <v>42.653830247734497</v>
      </c>
      <c r="CO32" s="75">
        <f t="shared" si="20"/>
        <v>1</v>
      </c>
      <c r="CP32" s="76">
        <f t="shared" si="8"/>
        <v>2.5828177049218382</v>
      </c>
      <c r="CQ32" s="75">
        <f t="shared" si="21"/>
        <v>0</v>
      </c>
      <c r="CR32" s="76">
        <f t="shared" si="9"/>
        <v>9.6967197826668166</v>
      </c>
      <c r="CS32" s="75">
        <f t="shared" si="22"/>
        <v>0.95671528186087429</v>
      </c>
      <c r="CT32" s="76">
        <f t="shared" si="10"/>
        <v>28.294811888569317</v>
      </c>
      <c r="CU32" s="77">
        <f t="shared" si="23"/>
        <v>0</v>
      </c>
      <c r="CV32" s="18"/>
      <c r="CW32" s="1078">
        <f t="shared" si="24"/>
        <v>93.215000000000003</v>
      </c>
      <c r="CX32" s="1081">
        <f>VLOOKUP($AX32&amp;"_"&amp;$CW$14,データシート1!$A:$BS,MATCH($CW$12&amp;"_"&amp;CX$20,データシート1!$A$1:$BS$1,0),0)</f>
        <v>83.938000000000002</v>
      </c>
      <c r="CY32" s="1081">
        <f>VLOOKUP($AX32&amp;"_"&amp;$CW$14,データシート1!$A:$BS,MATCH($CW$12&amp;"_"&amp;CY$20,データシート1!$A$1:$BS$1,0),0)</f>
        <v>0</v>
      </c>
      <c r="CZ32" s="1081">
        <f>VLOOKUP($AX32&amp;"_"&amp;$CW$14,データシート1!$A:$BS,MATCH($CW$12&amp;"_"&amp;CZ$20,データシート1!$A$1:$BS$1,0),0)</f>
        <v>9.2769999999999992</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93.215000000000003</v>
      </c>
      <c r="DE32" s="18"/>
      <c r="DF32" s="138">
        <f>VLOOKUP($AX32&amp;"_"&amp;$DF$14,データシート1!$A:$BS,MATCH($DF$12&amp;"_"&amp;DF$20,データシート1!$A$1:$BS$1,0),0)</f>
        <v>6</v>
      </c>
      <c r="DG32" s="74">
        <f>VLOOKUP($AX32&amp;"_"&amp;$DF$14,データシート1!$A:$BS,MATCH($DF$12&amp;"_"&amp;DG$20,データシート1!$A$1:$BS$1,0),0)</f>
        <v>0</v>
      </c>
      <c r="DH32" s="74">
        <f>VLOOKUP($AX32&amp;"_"&amp;$DF$14,データシート1!$A:$BS,MATCH($DF$12&amp;"_"&amp;DH$20,データシート1!$A$1:$BS$1,0),0)</f>
        <v>1</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7</v>
      </c>
      <c r="DM32" s="18"/>
      <c r="DN32" s="139">
        <f t="shared" si="26"/>
        <v>0.9</v>
      </c>
      <c r="DO32" s="140">
        <f t="shared" si="27"/>
        <v>0</v>
      </c>
      <c r="DP32" s="140">
        <f t="shared" si="13"/>
        <v>0.1</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34211</v>
      </c>
      <c r="AY33" s="20" t="str">
        <f>IF(IFERROR(比較地域マスタ!$Z18,"")=0,"",IFERROR(比較地域マスタ!$Z18,""))</f>
        <v>大竹市</v>
      </c>
      <c r="BB33" s="122" t="str">
        <f t="shared" si="0"/>
        <v>34211</v>
      </c>
      <c r="BC33" s="123" t="str">
        <f t="shared" si="0"/>
        <v>大竹市</v>
      </c>
      <c r="BD33" s="40">
        <f t="shared" si="14"/>
        <v>760.91327524770963</v>
      </c>
      <c r="BE33" s="40">
        <f t="shared" si="15"/>
        <v>644.38241041653009</v>
      </c>
      <c r="BF33" s="40">
        <f>VLOOKUP($AX33&amp;"_"&amp;$BC$14,データシート1!$A:$BS,MATCH($BC$12&amp;"_"&amp;BF$20,データシート1!$A$1:$BS$1,0),0)</f>
        <v>641.71846870335082</v>
      </c>
      <c r="BG33" s="40">
        <f>VLOOKUP($AX33&amp;"_"&amp;$BC$14,データシート1!$A:$BS,MATCH($BC$12&amp;"_"&amp;BG$20,データシート1!$A$1:$BS$1,0),0)</f>
        <v>1.2399228835341907</v>
      </c>
      <c r="BH33" s="40">
        <f>VLOOKUP($AX33&amp;"_"&amp;$BC$14,データシート1!$A:$BS,MATCH($BC$12&amp;"_"&amp;BH$20,データシート1!$A$1:$BS$1,0),0)</f>
        <v>1.4240188296451139</v>
      </c>
      <c r="BI33" s="40">
        <f>VLOOKUP($AX33&amp;"_"&amp;$BC$14,データシート1!$A:$BS,MATCH($BC$12&amp;"_"&amp;BI$20,データシート1!$A$1:$BS$1,0),0)</f>
        <v>37.157237480410643</v>
      </c>
      <c r="BJ33" s="40">
        <f>VLOOKUP($AX33&amp;"_"&amp;$BC$14,データシート1!$A:$BS,MATCH($BC$12&amp;"_"&amp;BJ$20,データシート1!$A$1:$BS$1,0),0)</f>
        <v>37.590000358796523</v>
      </c>
      <c r="BK33" s="40">
        <f t="shared" si="1"/>
        <v>41.783626991972426</v>
      </c>
      <c r="BL33" s="40">
        <f t="shared" si="2"/>
        <v>35.135913107480881</v>
      </c>
      <c r="BM33" s="40">
        <f>VLOOKUP($AX33&amp;"_"&amp;$BC$14,データシート1!$A:$BS,MATCH($BC$12&amp;"_"&amp;BM$20,データシート1!$A$1:$BS$1,0),0)</f>
        <v>19.905547517823894</v>
      </c>
      <c r="BN33" s="40">
        <f>VLOOKUP($AX33&amp;"_"&amp;$BC$14,データシート1!$A:$BS,MATCH($BC$12&amp;"_"&amp;BN$20,データシート1!$A$1:$BS$1,0),0)</f>
        <v>15.230365589656989</v>
      </c>
      <c r="BO33" s="40">
        <f>VLOOKUP($AX33&amp;"_"&amp;$BC$14,データシート1!$A:$BS,MATCH($BC$12&amp;"_"&amp;BO$20,データシート1!$A$1:$BS$1,0),0)</f>
        <v>1.5693637607253033</v>
      </c>
      <c r="BP33" s="40">
        <f>VLOOKUP($AX33&amp;"_"&amp;$BC$14,データシート1!$A:$BS,MATCH($BC$12&amp;"_"&amp;BP$20,データシート1!$A$1:$BS$1,0),0)</f>
        <v>5.0783501237662438</v>
      </c>
      <c r="BQ33" s="40">
        <f>VLOOKUP($AX33&amp;"_"&amp;$BC$14,データシート1!$A:$BS,MATCH($BC$12&amp;"_"&amp;BQ$20,データシート1!$A$1:$BS$1,0),0)</f>
        <v>0</v>
      </c>
      <c r="BR33" s="41">
        <f t="shared" si="3"/>
        <v>760.91327524770963</v>
      </c>
      <c r="BT33" s="134" t="str">
        <f t="shared" si="4"/>
        <v>大竹市</v>
      </c>
      <c r="BU33" s="38">
        <f t="shared" si="25"/>
        <v>760.91327524770963</v>
      </c>
      <c r="BV33" s="69">
        <f t="shared" si="16"/>
        <v>0.84685394693206817</v>
      </c>
      <c r="BW33" s="69">
        <f t="shared" si="5"/>
        <v>0.84335296751715128</v>
      </c>
      <c r="BX33" s="69">
        <f t="shared" si="5"/>
        <v>1.6295193208852126E-3</v>
      </c>
      <c r="BY33" s="69">
        <f t="shared" si="5"/>
        <v>1.8714600940317873E-3</v>
      </c>
      <c r="BZ33" s="69">
        <f t="shared" si="5"/>
        <v>4.8832421103856258E-2</v>
      </c>
      <c r="CA33" s="69">
        <f t="shared" si="5"/>
        <v>4.9401162499838606E-2</v>
      </c>
      <c r="CB33" s="69">
        <f t="shared" si="5"/>
        <v>5.4912469464237008E-2</v>
      </c>
      <c r="CC33" s="69">
        <f t="shared" si="5"/>
        <v>4.6175975962625501E-2</v>
      </c>
      <c r="CD33" s="69">
        <f t="shared" si="5"/>
        <v>2.6160073907691768E-2</v>
      </c>
      <c r="CE33" s="69">
        <f t="shared" si="5"/>
        <v>2.0015902054933733E-2</v>
      </c>
      <c r="CF33" s="69">
        <f t="shared" si="5"/>
        <v>2.0624738873354634E-3</v>
      </c>
      <c r="CG33" s="69">
        <f t="shared" si="5"/>
        <v>6.6740196142760482E-3</v>
      </c>
      <c r="CH33" s="69">
        <f t="shared" si="5"/>
        <v>0</v>
      </c>
      <c r="CI33" s="135">
        <f t="shared" si="6"/>
        <v>1</v>
      </c>
      <c r="CK33" s="136" t="str">
        <f t="shared" si="7"/>
        <v>大竹市</v>
      </c>
      <c r="CL33" s="137">
        <f t="shared" si="17"/>
        <v>644.38241041653009</v>
      </c>
      <c r="CM33" s="75">
        <f t="shared" si="18"/>
        <v>1</v>
      </c>
      <c r="CN33" s="76">
        <f t="shared" si="19"/>
        <v>641.71846870335082</v>
      </c>
      <c r="CO33" s="75">
        <f t="shared" si="20"/>
        <v>1</v>
      </c>
      <c r="CP33" s="76">
        <f t="shared" si="8"/>
        <v>1.2399228835341907</v>
      </c>
      <c r="CQ33" s="75">
        <f t="shared" si="21"/>
        <v>0</v>
      </c>
      <c r="CR33" s="76">
        <f t="shared" si="9"/>
        <v>1.4240188296451139</v>
      </c>
      <c r="CS33" s="75">
        <f t="shared" si="22"/>
        <v>0</v>
      </c>
      <c r="CT33" s="76">
        <f t="shared" si="10"/>
        <v>37.157237480410643</v>
      </c>
      <c r="CU33" s="77">
        <f t="shared" si="23"/>
        <v>9.758529551373761E-2</v>
      </c>
      <c r="CV33" s="18"/>
      <c r="CW33" s="1078">
        <f t="shared" si="24"/>
        <v>2107.3029999999999</v>
      </c>
      <c r="CX33" s="1081">
        <f>VLOOKUP($AX33&amp;"_"&amp;$CW$14,データシート1!$A:$BS,MATCH($CW$12&amp;"_"&amp;CX$20,データシート1!$A$1:$BS$1,0),0)</f>
        <v>2107.3029999999999</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3.6259999999999999</v>
      </c>
      <c r="DB33" s="1081">
        <f>VLOOKUP($AX33&amp;"_"&amp;$CW$14,データシート1!$A:$BS,MATCH($CW$12&amp;"_"&amp;DB$20,データシート1!$A$1:$BS$1,0),0)</f>
        <v>0</v>
      </c>
      <c r="DC33" s="1081">
        <f>VLOOKUP($AX33&amp;"_"&amp;$CW$14,データシート1!$A:$BS,MATCH($CW$12&amp;"_"&amp;DC$20,データシート1!$A$1:$BS$1,0),0)</f>
        <v>0</v>
      </c>
      <c r="DD33" s="1080">
        <f t="shared" si="11"/>
        <v>2110.9290000000001</v>
      </c>
      <c r="DE33" s="18"/>
      <c r="DF33" s="138">
        <f>VLOOKUP($AX33&amp;"_"&amp;$DF$14,データシート1!$A:$BS,MATCH($DF$12&amp;"_"&amp;DF$20,データシート1!$A$1:$BS$1,0),0)</f>
        <v>9</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10</v>
      </c>
      <c r="DM33" s="18"/>
      <c r="DN33" s="139">
        <f t="shared" si="26"/>
        <v>1</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33215</v>
      </c>
      <c r="AY34" s="20" t="str">
        <f>IF(IFERROR(比較地域マスタ!$Z19,"")=0,"",IFERROR(比較地域マスタ!$Z19,""))</f>
        <v>美作市</v>
      </c>
      <c r="BB34" s="122" t="str">
        <f t="shared" si="0"/>
        <v>33215</v>
      </c>
      <c r="BC34" s="123" t="str">
        <f t="shared" si="0"/>
        <v>美作市</v>
      </c>
      <c r="BD34" s="40">
        <f t="shared" si="14"/>
        <v>342.38154679537564</v>
      </c>
      <c r="BE34" s="40">
        <f t="shared" si="15"/>
        <v>209.39188643754312</v>
      </c>
      <c r="BF34" s="40">
        <f>VLOOKUP($AX34&amp;"_"&amp;$BC$14,データシート1!$A:$BS,MATCH($BC$12&amp;"_"&amp;BF$20,データシート1!$A$1:$BS$1,0),0)</f>
        <v>199.6248031934816</v>
      </c>
      <c r="BG34" s="40">
        <f>VLOOKUP($AX34&amp;"_"&amp;$BC$14,データシート1!$A:$BS,MATCH($BC$12&amp;"_"&amp;BG$20,データシート1!$A$1:$BS$1,0),0)</f>
        <v>2.1351330810351707</v>
      </c>
      <c r="BH34" s="40">
        <f>VLOOKUP($AX34&amp;"_"&amp;$BC$14,データシート1!$A:$BS,MATCH($BC$12&amp;"_"&amp;BH$20,データシート1!$A$1:$BS$1,0),0)</f>
        <v>7.6319501630263415</v>
      </c>
      <c r="BI34" s="40">
        <f>VLOOKUP($AX34&amp;"_"&amp;$BC$14,データシート1!$A:$BS,MATCH($BC$12&amp;"_"&amp;BI$20,データシート1!$A$1:$BS$1,0),0)</f>
        <v>27.587585839505692</v>
      </c>
      <c r="BJ34" s="40">
        <f>VLOOKUP($AX34&amp;"_"&amp;$BC$14,データシート1!$A:$BS,MATCH($BC$12&amp;"_"&amp;BJ$20,データシート1!$A$1:$BS$1,0),0)</f>
        <v>38.411496866843763</v>
      </c>
      <c r="BK34" s="40">
        <f t="shared" si="1"/>
        <v>63.57351113836306</v>
      </c>
      <c r="BL34" s="40">
        <f t="shared" si="2"/>
        <v>61.985986720953676</v>
      </c>
      <c r="BM34" s="40">
        <f>VLOOKUP($AX34&amp;"_"&amp;$BC$14,データシート1!$A:$BS,MATCH($BC$12&amp;"_"&amp;BM$20,データシート1!$A$1:$BS$1,0),0)</f>
        <v>25.696404915796005</v>
      </c>
      <c r="BN34" s="40">
        <f>VLOOKUP($AX34&amp;"_"&amp;$BC$14,データシート1!$A:$BS,MATCH($BC$12&amp;"_"&amp;BN$20,データシート1!$A$1:$BS$1,0),0)</f>
        <v>36.289581805157674</v>
      </c>
      <c r="BO34" s="40">
        <f>VLOOKUP($AX34&amp;"_"&amp;$BC$14,データシート1!$A:$BS,MATCH($BC$12&amp;"_"&amp;BO$20,データシート1!$A$1:$BS$1,0),0)</f>
        <v>1.5875244174093803</v>
      </c>
      <c r="BP34" s="40">
        <f>VLOOKUP($AX34&amp;"_"&amp;$BC$14,データシート1!$A:$BS,MATCH($BC$12&amp;"_"&amp;BP$20,データシート1!$A$1:$BS$1,0),0)</f>
        <v>0</v>
      </c>
      <c r="BQ34" s="40">
        <f>VLOOKUP($AX34&amp;"_"&amp;$BC$14,データシート1!$A:$BS,MATCH($BC$12&amp;"_"&amp;BQ$20,データシート1!$A$1:$BS$1,0),0)</f>
        <v>3.41706651312</v>
      </c>
      <c r="BR34" s="41">
        <f t="shared" si="3"/>
        <v>342.38154679537564</v>
      </c>
      <c r="BT34" s="134" t="str">
        <f t="shared" si="4"/>
        <v>美作市</v>
      </c>
      <c r="BU34" s="38">
        <f t="shared" si="25"/>
        <v>342.38154679537564</v>
      </c>
      <c r="BV34" s="69">
        <f t="shared" si="16"/>
        <v>0.61157468443439855</v>
      </c>
      <c r="BW34" s="69">
        <f t="shared" si="5"/>
        <v>0.58304778707243643</v>
      </c>
      <c r="BX34" s="69">
        <f t="shared" si="5"/>
        <v>6.2361219552268489E-3</v>
      </c>
      <c r="BY34" s="69">
        <f t="shared" si="5"/>
        <v>2.2290775406735273E-2</v>
      </c>
      <c r="BZ34" s="69">
        <f t="shared" si="5"/>
        <v>8.0575562841280743E-2</v>
      </c>
      <c r="CA34" s="69">
        <f t="shared" si="5"/>
        <v>0.11218915629760969</v>
      </c>
      <c r="CB34" s="69">
        <f t="shared" si="5"/>
        <v>0.18568030822162787</v>
      </c>
      <c r="CC34" s="69">
        <f t="shared" si="5"/>
        <v>0.18104359683262838</v>
      </c>
      <c r="CD34" s="69">
        <f t="shared" si="5"/>
        <v>7.5051956381146506E-2</v>
      </c>
      <c r="CE34" s="69">
        <f t="shared" si="5"/>
        <v>0.10599164045148188</v>
      </c>
      <c r="CF34" s="69">
        <f t="shared" si="5"/>
        <v>4.6367113889994906E-3</v>
      </c>
      <c r="CG34" s="69">
        <f t="shared" si="5"/>
        <v>0</v>
      </c>
      <c r="CH34" s="69">
        <f t="shared" si="5"/>
        <v>9.980288205083114E-3</v>
      </c>
      <c r="CI34" s="135">
        <f t="shared" si="6"/>
        <v>1</v>
      </c>
      <c r="CK34" s="136" t="str">
        <f t="shared" si="7"/>
        <v>美作市</v>
      </c>
      <c r="CL34" s="137">
        <f t="shared" si="17"/>
        <v>209.39188643754312</v>
      </c>
      <c r="CM34" s="75">
        <f t="shared" si="18"/>
        <v>8.9205939722843672E-2</v>
      </c>
      <c r="CN34" s="76">
        <f t="shared" si="19"/>
        <v>199.6248031934816</v>
      </c>
      <c r="CO34" s="75">
        <f t="shared" si="20"/>
        <v>9.3570536833019802E-2</v>
      </c>
      <c r="CP34" s="76">
        <f t="shared" si="8"/>
        <v>2.1351330810351707</v>
      </c>
      <c r="CQ34" s="75">
        <f t="shared" si="21"/>
        <v>0</v>
      </c>
      <c r="CR34" s="76">
        <f t="shared" si="9"/>
        <v>7.6319501630263415</v>
      </c>
      <c r="CS34" s="75">
        <f t="shared" si="22"/>
        <v>0</v>
      </c>
      <c r="CT34" s="76">
        <f t="shared" si="10"/>
        <v>27.587585839505692</v>
      </c>
      <c r="CU34" s="77">
        <f t="shared" si="23"/>
        <v>0</v>
      </c>
      <c r="CV34" s="18"/>
      <c r="CW34" s="1078">
        <f t="shared" si="24"/>
        <v>18.678999999999998</v>
      </c>
      <c r="CX34" s="1081">
        <f>VLOOKUP($AX34&amp;"_"&amp;$CW$14,データシート1!$A:$BS,MATCH($CW$12&amp;"_"&amp;CX$20,データシート1!$A$1:$BS$1,0),0)</f>
        <v>18.678999999999998</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18.678999999999998</v>
      </c>
      <c r="DE34" s="18"/>
      <c r="DF34" s="138">
        <f>VLOOKUP($AX34&amp;"_"&amp;$DF$14,データシート1!$A:$BS,MATCH($DF$12&amp;"_"&amp;DF$20,データシート1!$A$1:$BS$1,0),0)</f>
        <v>3</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3</v>
      </c>
      <c r="DM34" s="18"/>
      <c r="DN34" s="139">
        <f t="shared" si="26"/>
        <v>1</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01221</v>
      </c>
      <c r="AY35" s="20" t="str">
        <f>IF(IFERROR(比較地域マスタ!$Z20,"")=0,"",IFERROR(比較地域マスタ!$Z20,""))</f>
        <v>名寄市</v>
      </c>
      <c r="BB35" s="122" t="str">
        <f t="shared" si="0"/>
        <v>01221</v>
      </c>
      <c r="BC35" s="123" t="str">
        <f t="shared" si="0"/>
        <v>名寄市</v>
      </c>
      <c r="BD35" s="40">
        <f t="shared" si="14"/>
        <v>226.17104271723107</v>
      </c>
      <c r="BE35" s="40">
        <f t="shared" si="15"/>
        <v>58.862447891980061</v>
      </c>
      <c r="BF35" s="40">
        <f>VLOOKUP($AX35&amp;"_"&amp;$BC$14,データシート1!$A:$BS,MATCH($BC$12&amp;"_"&amp;BF$20,データシート1!$A$1:$BS$1,0),0)</f>
        <v>46.156218317090001</v>
      </c>
      <c r="BG35" s="40">
        <f>VLOOKUP($AX35&amp;"_"&amp;$BC$14,データシート1!$A:$BS,MATCH($BC$12&amp;"_"&amp;BG$20,データシート1!$A$1:$BS$1,0),0)</f>
        <v>2.3570257621942967</v>
      </c>
      <c r="BH35" s="40">
        <f>VLOOKUP($AX35&amp;"_"&amp;$BC$14,データシート1!$A:$BS,MATCH($BC$12&amp;"_"&amp;BH$20,データシート1!$A$1:$BS$1,0),0)</f>
        <v>10.349203812695761</v>
      </c>
      <c r="BI35" s="40">
        <f>VLOOKUP($AX35&amp;"_"&amp;$BC$14,データシート1!$A:$BS,MATCH($BC$12&amp;"_"&amp;BI$20,データシート1!$A$1:$BS$1,0),0)</f>
        <v>54.717340682099469</v>
      </c>
      <c r="BJ35" s="40">
        <f>VLOOKUP($AX35&amp;"_"&amp;$BC$14,データシート1!$A:$BS,MATCH($BC$12&amp;"_"&amp;BJ$20,データシート1!$A$1:$BS$1,0),0)</f>
        <v>64.000814513046862</v>
      </c>
      <c r="BK35" s="40">
        <f t="shared" si="1"/>
        <v>47.972314678277954</v>
      </c>
      <c r="BL35" s="40">
        <f t="shared" si="2"/>
        <v>46.376830232776527</v>
      </c>
      <c r="BM35" s="40">
        <f>VLOOKUP($AX35&amp;"_"&amp;$BC$14,データシート1!$A:$BS,MATCH($BC$12&amp;"_"&amp;BM$20,データシート1!$A$1:$BS$1,0),0)</f>
        <v>22.396539825313106</v>
      </c>
      <c r="BN35" s="40">
        <f>VLOOKUP($AX35&amp;"_"&amp;$BC$14,データシート1!$A:$BS,MATCH($BC$12&amp;"_"&amp;BN$20,データシート1!$A$1:$BS$1,0),0)</f>
        <v>23.980290407463421</v>
      </c>
      <c r="BO35" s="40">
        <f>VLOOKUP($AX35&amp;"_"&amp;$BC$14,データシート1!$A:$BS,MATCH($BC$12&amp;"_"&amp;BO$20,データシート1!$A$1:$BS$1,0),0)</f>
        <v>1.595484445501427</v>
      </c>
      <c r="BP35" s="40">
        <f>VLOOKUP($AX35&amp;"_"&amp;$BC$14,データシート1!$A:$BS,MATCH($BC$12&amp;"_"&amp;BP$20,データシート1!$A$1:$BS$1,0),0)</f>
        <v>0</v>
      </c>
      <c r="BQ35" s="40">
        <f>VLOOKUP($AX35&amp;"_"&amp;$BC$14,データシート1!$A:$BS,MATCH($BC$12&amp;"_"&amp;BQ$20,データシート1!$A$1:$BS$1,0),0)</f>
        <v>0.618124951826729</v>
      </c>
      <c r="BR35" s="41">
        <f t="shared" si="3"/>
        <v>226.17104271723107</v>
      </c>
      <c r="BT35" s="134" t="str">
        <f t="shared" si="4"/>
        <v>名寄市</v>
      </c>
      <c r="BU35" s="38">
        <f t="shared" si="25"/>
        <v>226.17104271723107</v>
      </c>
      <c r="BV35" s="69">
        <f t="shared" si="16"/>
        <v>0.26025634044395535</v>
      </c>
      <c r="BW35" s="69">
        <f t="shared" si="5"/>
        <v>0.20407660398328059</v>
      </c>
      <c r="BX35" s="69">
        <f t="shared" si="5"/>
        <v>1.0421430320508154E-2</v>
      </c>
      <c r="BY35" s="69">
        <f t="shared" si="5"/>
        <v>4.5758306140166613E-2</v>
      </c>
      <c r="BZ35" s="69">
        <f t="shared" si="5"/>
        <v>0.24192902868874103</v>
      </c>
      <c r="CA35" s="69">
        <f t="shared" si="5"/>
        <v>0.2829752816458625</v>
      </c>
      <c r="CB35" s="69">
        <f t="shared" si="5"/>
        <v>0.21210635146717274</v>
      </c>
      <c r="CC35" s="69">
        <f t="shared" si="5"/>
        <v>0.20505202467832662</v>
      </c>
      <c r="CD35" s="69">
        <f t="shared" si="5"/>
        <v>9.9024789187156195E-2</v>
      </c>
      <c r="CE35" s="69">
        <f t="shared" si="5"/>
        <v>0.10602723549117041</v>
      </c>
      <c r="CF35" s="69">
        <f t="shared" si="5"/>
        <v>7.0543267888461365E-3</v>
      </c>
      <c r="CG35" s="69">
        <f t="shared" si="5"/>
        <v>0</v>
      </c>
      <c r="CH35" s="69">
        <f t="shared" si="5"/>
        <v>2.7329977542683739E-3</v>
      </c>
      <c r="CI35" s="135">
        <f t="shared" si="6"/>
        <v>1</v>
      </c>
      <c r="CK35" s="136" t="str">
        <f t="shared" si="7"/>
        <v>名寄市</v>
      </c>
      <c r="CL35" s="137">
        <f t="shared" si="17"/>
        <v>58.862447891980061</v>
      </c>
      <c r="CM35" s="75">
        <f t="shared" si="18"/>
        <v>1</v>
      </c>
      <c r="CN35" s="76">
        <f t="shared" si="19"/>
        <v>46.156218317090001</v>
      </c>
      <c r="CO35" s="75">
        <f t="shared" si="20"/>
        <v>1</v>
      </c>
      <c r="CP35" s="76">
        <f t="shared" si="8"/>
        <v>2.3570257621942967</v>
      </c>
      <c r="CQ35" s="75">
        <f t="shared" si="21"/>
        <v>0</v>
      </c>
      <c r="CR35" s="76">
        <f t="shared" si="9"/>
        <v>10.349203812695761</v>
      </c>
      <c r="CS35" s="75">
        <f t="shared" si="22"/>
        <v>0</v>
      </c>
      <c r="CT35" s="76">
        <f t="shared" si="10"/>
        <v>54.717340682099469</v>
      </c>
      <c r="CU35" s="77">
        <f t="shared" si="23"/>
        <v>0.22373163328832821</v>
      </c>
      <c r="CV35" s="18"/>
      <c r="CW35" s="1078">
        <f t="shared" si="24"/>
        <v>166.286</v>
      </c>
      <c r="CX35" s="1081">
        <f>VLOOKUP($AX35&amp;"_"&amp;$CW$14,データシート1!$A:$BS,MATCH($CW$12&amp;"_"&amp;CX$20,データシート1!$A$1:$BS$1,0),0)</f>
        <v>166.286</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12.242000000000001</v>
      </c>
      <c r="DB35" s="1081">
        <f>VLOOKUP($AX35&amp;"_"&amp;$CW$14,データシート1!$A:$BS,MATCH($CW$12&amp;"_"&amp;DB$20,データシート1!$A$1:$BS$1,0),0)</f>
        <v>0</v>
      </c>
      <c r="DC35" s="1081">
        <f>VLOOKUP($AX35&amp;"_"&amp;$CW$14,データシート1!$A:$BS,MATCH($CW$12&amp;"_"&amp;DC$20,データシート1!$A$1:$BS$1,0),0)</f>
        <v>0</v>
      </c>
      <c r="DD35" s="1080">
        <f t="shared" si="11"/>
        <v>178.52799999999999</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2</v>
      </c>
      <c r="DJ35" s="74">
        <f>VLOOKUP($AX35&amp;"_"&amp;$DF$14,データシート1!$A:$BS,MATCH($DF$12&amp;"_"&amp;DJ$20,データシート1!$A$1:$BS$1,0),0)</f>
        <v>0</v>
      </c>
      <c r="DK35" s="74">
        <f>VLOOKUP($AX35&amp;"_"&amp;$DF$14,データシート1!$A:$BS,MATCH($DF$12&amp;"_"&amp;DK$20,データシート1!$A$1:$BS$1,0),0)</f>
        <v>0</v>
      </c>
      <c r="DL35" s="78">
        <f t="shared" si="12"/>
        <v>3</v>
      </c>
      <c r="DM35" s="18"/>
      <c r="DN35" s="139">
        <f t="shared" si="26"/>
        <v>0.93</v>
      </c>
      <c r="DO35" s="140">
        <f t="shared" si="27"/>
        <v>0</v>
      </c>
      <c r="DP35" s="140">
        <f t="shared" si="13"/>
        <v>0</v>
      </c>
      <c r="DQ35" s="140">
        <f t="shared" si="13"/>
        <v>7.0000000000000007E-2</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45341</v>
      </c>
      <c r="AY36" s="20" t="str">
        <f>IF(IFERROR(比較地域マスタ!$Z21,"")=0,"",IFERROR(比較地域マスタ!$Z21,""))</f>
        <v>三股町</v>
      </c>
      <c r="BB36" s="122" t="str">
        <f t="shared" si="0"/>
        <v>45341</v>
      </c>
      <c r="BC36" s="123" t="str">
        <f t="shared" si="0"/>
        <v>三股町</v>
      </c>
      <c r="BD36" s="40">
        <f t="shared" si="14"/>
        <v>124.28673144889247</v>
      </c>
      <c r="BE36" s="40">
        <f t="shared" si="15"/>
        <v>31.43230695095896</v>
      </c>
      <c r="BF36" s="40">
        <f>VLOOKUP($AX36&amp;"_"&amp;$BC$14,データシート1!$A:$BS,MATCH($BC$12&amp;"_"&amp;BF$20,データシート1!$A$1:$BS$1,0),0)</f>
        <v>22.317319340232501</v>
      </c>
      <c r="BG36" s="40">
        <f>VLOOKUP($AX36&amp;"_"&amp;$BC$14,データシート1!$A:$BS,MATCH($BC$12&amp;"_"&amp;BG$20,データシート1!$A$1:$BS$1,0),0)</f>
        <v>0.96764236819403993</v>
      </c>
      <c r="BH36" s="40">
        <f>VLOOKUP($AX36&amp;"_"&amp;$BC$14,データシート1!$A:$BS,MATCH($BC$12&amp;"_"&amp;BH$20,データシート1!$A$1:$BS$1,0),0)</f>
        <v>8.1473452425324222</v>
      </c>
      <c r="BI36" s="40">
        <f>VLOOKUP($AX36&amp;"_"&amp;$BC$14,データシート1!$A:$BS,MATCH($BC$12&amp;"_"&amp;BI$20,データシート1!$A$1:$BS$1,0),0)</f>
        <v>20.330080175215738</v>
      </c>
      <c r="BJ36" s="40">
        <f>VLOOKUP($AX36&amp;"_"&amp;$BC$14,データシート1!$A:$BS,MATCH($BC$12&amp;"_"&amp;BJ$20,データシート1!$A$1:$BS$1,0),0)</f>
        <v>24.529451476530284</v>
      </c>
      <c r="BK36" s="40">
        <f t="shared" si="1"/>
        <v>47.994892846187483</v>
      </c>
      <c r="BL36" s="40">
        <f t="shared" si="2"/>
        <v>46.46031735638298</v>
      </c>
      <c r="BM36" s="40">
        <f>VLOOKUP($AX36&amp;"_"&amp;$BC$14,データシート1!$A:$BS,MATCH($BC$12&amp;"_"&amp;BM$20,データシート1!$A$1:$BS$1,0),0)</f>
        <v>23.521684665325086</v>
      </c>
      <c r="BN36" s="40">
        <f>VLOOKUP($AX36&amp;"_"&amp;$BC$14,データシート1!$A:$BS,MATCH($BC$12&amp;"_"&amp;BN$20,データシート1!$A$1:$BS$1,0),0)</f>
        <v>22.938632691057894</v>
      </c>
      <c r="BO36" s="40">
        <f>VLOOKUP($AX36&amp;"_"&amp;$BC$14,データシート1!$A:$BS,MATCH($BC$12&amp;"_"&amp;BO$20,データシート1!$A$1:$BS$1,0),0)</f>
        <v>1.5345754898045063</v>
      </c>
      <c r="BP36" s="40">
        <f>VLOOKUP($AX36&amp;"_"&amp;$BC$14,データシート1!$A:$BS,MATCH($BC$12&amp;"_"&amp;BP$20,データシート1!$A$1:$BS$1,0),0)</f>
        <v>0</v>
      </c>
      <c r="BQ36" s="40">
        <f>VLOOKUP($AX36&amp;"_"&amp;$BC$14,データシート1!$A:$BS,MATCH($BC$12&amp;"_"&amp;BQ$20,データシート1!$A$1:$BS$1,0),0)</f>
        <v>0</v>
      </c>
      <c r="BR36" s="41">
        <f t="shared" si="3"/>
        <v>124.28673144889247</v>
      </c>
      <c r="BT36" s="134" t="str">
        <f t="shared" si="4"/>
        <v>三股町</v>
      </c>
      <c r="BU36" s="38">
        <f t="shared" si="25"/>
        <v>124.28673144889247</v>
      </c>
      <c r="BV36" s="69">
        <f t="shared" si="16"/>
        <v>0.25290154938127191</v>
      </c>
      <c r="BW36" s="69">
        <f t="shared" si="5"/>
        <v>0.17956316881186574</v>
      </c>
      <c r="BX36" s="69">
        <f t="shared" si="5"/>
        <v>7.7855645322199253E-3</v>
      </c>
      <c r="BY36" s="69">
        <f t="shared" si="5"/>
        <v>6.5552816037186282E-2</v>
      </c>
      <c r="BZ36" s="69">
        <f t="shared" si="5"/>
        <v>0.16357401903014565</v>
      </c>
      <c r="CA36" s="69">
        <f t="shared" si="5"/>
        <v>0.19736178746173688</v>
      </c>
      <c r="CB36" s="69">
        <f t="shared" si="5"/>
        <v>0.38616264412684553</v>
      </c>
      <c r="CC36" s="69">
        <f t="shared" si="5"/>
        <v>0.37381558606268256</v>
      </c>
      <c r="CD36" s="69">
        <f t="shared" si="5"/>
        <v>0.18925338522557703</v>
      </c>
      <c r="CE36" s="69">
        <f t="shared" si="5"/>
        <v>0.18456220083710553</v>
      </c>
      <c r="CF36" s="69">
        <f t="shared" si="5"/>
        <v>1.234705806416298E-2</v>
      </c>
      <c r="CG36" s="69">
        <f t="shared" si="5"/>
        <v>0</v>
      </c>
      <c r="CH36" s="69">
        <f t="shared" si="5"/>
        <v>0</v>
      </c>
      <c r="CI36" s="135">
        <f t="shared" si="6"/>
        <v>1</v>
      </c>
      <c r="CK36" s="136" t="str">
        <f t="shared" si="7"/>
        <v>三股町</v>
      </c>
      <c r="CL36" s="137">
        <f t="shared" si="17"/>
        <v>31.43230695095896</v>
      </c>
      <c r="CM36" s="75">
        <f t="shared" si="18"/>
        <v>0</v>
      </c>
      <c r="CN36" s="76">
        <f t="shared" si="19"/>
        <v>22.317319340232501</v>
      </c>
      <c r="CO36" s="75">
        <f t="shared" si="20"/>
        <v>0</v>
      </c>
      <c r="CP36" s="76">
        <f t="shared" si="8"/>
        <v>0.96764236819403993</v>
      </c>
      <c r="CQ36" s="75">
        <f t="shared" si="21"/>
        <v>0</v>
      </c>
      <c r="CR36" s="76">
        <f t="shared" si="9"/>
        <v>8.1473452425324222</v>
      </c>
      <c r="CS36" s="75">
        <f t="shared" si="22"/>
        <v>0</v>
      </c>
      <c r="CT36" s="76">
        <f t="shared" si="10"/>
        <v>20.330080175215738</v>
      </c>
      <c r="CU36" s="77">
        <f t="shared" si="23"/>
        <v>0.18829242024665935</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3.8279999999999998</v>
      </c>
      <c r="DB36" s="1081">
        <f>VLOOKUP($AX36&amp;"_"&amp;$CW$14,データシート1!$A:$BS,MATCH($CW$12&amp;"_"&amp;DB$20,データシート1!$A$1:$BS$1,0),0)</f>
        <v>0</v>
      </c>
      <c r="DC36" s="1081">
        <f>VLOOKUP($AX36&amp;"_"&amp;$CW$14,データシート1!$A:$BS,MATCH($CW$12&amp;"_"&amp;DC$20,データシート1!$A$1:$BS$1,0),0)</f>
        <v>0</v>
      </c>
      <c r="DD36" s="1080">
        <f t="shared" si="11"/>
        <v>3.8279999999999998</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1</v>
      </c>
      <c r="DJ36" s="74">
        <f>VLOOKUP($AX36&amp;"_"&amp;$DF$14,データシート1!$A:$BS,MATCH($DF$12&amp;"_"&amp;DJ$20,データシート1!$A$1:$BS$1,0),0)</f>
        <v>0</v>
      </c>
      <c r="DK36" s="74">
        <f>VLOOKUP($AX36&amp;"_"&amp;$DF$14,データシート1!$A:$BS,MATCH($DF$12&amp;"_"&amp;DK$20,データシート1!$A$1:$BS$1,0),0)</f>
        <v>0</v>
      </c>
      <c r="DL36" s="78">
        <f t="shared" si="12"/>
        <v>1</v>
      </c>
      <c r="DM36" s="18"/>
      <c r="DN36" s="139">
        <f t="shared" si="26"/>
        <v>0</v>
      </c>
      <c r="DO36" s="140">
        <f t="shared" si="27"/>
        <v>0</v>
      </c>
      <c r="DP36" s="140">
        <f t="shared" si="13"/>
        <v>0</v>
      </c>
      <c r="DQ36" s="140">
        <f t="shared" si="13"/>
        <v>1</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24324</v>
      </c>
      <c r="AY37" s="20" t="str">
        <f>IF(IFERROR(比較地域マスタ!$Z22,"")=0,"",IFERROR(比較地域マスタ!$Z22,""))</f>
        <v>東員町</v>
      </c>
      <c r="BB37" s="122" t="str">
        <f t="shared" si="0"/>
        <v>24324</v>
      </c>
      <c r="BC37" s="123" t="str">
        <f t="shared" si="0"/>
        <v>東員町</v>
      </c>
      <c r="BD37" s="40">
        <f t="shared" si="14"/>
        <v>265.91930379568873</v>
      </c>
      <c r="BE37" s="40">
        <f t="shared" si="15"/>
        <v>170.45641950691376</v>
      </c>
      <c r="BF37" s="40">
        <f>VLOOKUP($AX37&amp;"_"&amp;$BC$14,データシート1!$A:$BS,MATCH($BC$12&amp;"_"&amp;BF$20,データシート1!$A$1:$BS$1,0),0)</f>
        <v>166.02266722043339</v>
      </c>
      <c r="BG37" s="40">
        <f>VLOOKUP($AX37&amp;"_"&amp;$BC$14,データシート1!$A:$BS,MATCH($BC$12&amp;"_"&amp;BG$20,データシート1!$A$1:$BS$1,0),0)</f>
        <v>0.89157327385750262</v>
      </c>
      <c r="BH37" s="40">
        <f>VLOOKUP($AX37&amp;"_"&amp;$BC$14,データシート1!$A:$BS,MATCH($BC$12&amp;"_"&amp;BH$20,データシート1!$A$1:$BS$1,0),0)</f>
        <v>3.5421790126228823</v>
      </c>
      <c r="BI37" s="40">
        <f>VLOOKUP($AX37&amp;"_"&amp;$BC$14,データシート1!$A:$BS,MATCH($BC$12&amp;"_"&amp;BI$20,データシート1!$A$1:$BS$1,0),0)</f>
        <v>23.844190938681315</v>
      </c>
      <c r="BJ37" s="40">
        <f>VLOOKUP($AX37&amp;"_"&amp;$BC$14,データシート1!$A:$BS,MATCH($BC$12&amp;"_"&amp;BJ$20,データシート1!$A$1:$BS$1,0),0)</f>
        <v>28.40169574158524</v>
      </c>
      <c r="BK37" s="40">
        <f t="shared" si="1"/>
        <v>39.948419401874993</v>
      </c>
      <c r="BL37" s="40">
        <f t="shared" si="2"/>
        <v>38.418796818438871</v>
      </c>
      <c r="BM37" s="40">
        <f>VLOOKUP($AX37&amp;"_"&amp;$BC$14,データシート1!$A:$BS,MATCH($BC$12&amp;"_"&amp;BM$20,データシート1!$A$1:$BS$1,0),0)</f>
        <v>23.986296713688244</v>
      </c>
      <c r="BN37" s="40">
        <f>VLOOKUP($AX37&amp;"_"&amp;$BC$14,データシート1!$A:$BS,MATCH($BC$12&amp;"_"&amp;BN$20,データシート1!$A$1:$BS$1,0),0)</f>
        <v>14.432500104750629</v>
      </c>
      <c r="BO37" s="40">
        <f>VLOOKUP($AX37&amp;"_"&amp;$BC$14,データシート1!$A:$BS,MATCH($BC$12&amp;"_"&amp;BO$20,データシート1!$A$1:$BS$1,0),0)</f>
        <v>1.5296225834361217</v>
      </c>
      <c r="BP37" s="40">
        <f>VLOOKUP($AX37&amp;"_"&amp;$BC$14,データシート1!$A:$BS,MATCH($BC$12&amp;"_"&amp;BP$20,データシート1!$A$1:$BS$1,0),0)</f>
        <v>0</v>
      </c>
      <c r="BQ37" s="40">
        <f>VLOOKUP($AX37&amp;"_"&amp;$BC$14,データシート1!$A:$BS,MATCH($BC$12&amp;"_"&amp;BQ$20,データシート1!$A$1:$BS$1,0),0)</f>
        <v>3.2685782066334541</v>
      </c>
      <c r="BR37" s="41">
        <f t="shared" si="3"/>
        <v>265.91930379568873</v>
      </c>
      <c r="BT37" s="134" t="str">
        <f t="shared" si="4"/>
        <v>東員町</v>
      </c>
      <c r="BU37" s="38">
        <f t="shared" si="25"/>
        <v>265.91930379568873</v>
      </c>
      <c r="BV37" s="69">
        <f t="shared" si="16"/>
        <v>0.64100806926705456</v>
      </c>
      <c r="BW37" s="69">
        <f t="shared" si="5"/>
        <v>0.62433476942310295</v>
      </c>
      <c r="BX37" s="69">
        <f t="shared" si="5"/>
        <v>3.3527963601413333E-3</v>
      </c>
      <c r="BY37" s="69">
        <f t="shared" si="5"/>
        <v>1.3320503483810303E-2</v>
      </c>
      <c r="BZ37" s="69">
        <f t="shared" si="5"/>
        <v>8.9667017769425636E-2</v>
      </c>
      <c r="CA37" s="69">
        <f t="shared" si="5"/>
        <v>0.10680569381832786</v>
      </c>
      <c r="CB37" s="69">
        <f t="shared" si="5"/>
        <v>0.15022760225247953</v>
      </c>
      <c r="CC37" s="69">
        <f t="shared" si="5"/>
        <v>0.14447539637045989</v>
      </c>
      <c r="CD37" s="69">
        <f t="shared" si="5"/>
        <v>9.0201412125076139E-2</v>
      </c>
      <c r="CE37" s="69">
        <f t="shared" si="5"/>
        <v>5.4273984245383759E-2</v>
      </c>
      <c r="CF37" s="69">
        <f t="shared" si="5"/>
        <v>5.7522058820196151E-3</v>
      </c>
      <c r="CG37" s="69">
        <f t="shared" si="5"/>
        <v>0</v>
      </c>
      <c r="CH37" s="69">
        <f t="shared" si="5"/>
        <v>1.2291616892712572E-2</v>
      </c>
      <c r="CI37" s="135">
        <f t="shared" si="6"/>
        <v>1</v>
      </c>
      <c r="CK37" s="136" t="str">
        <f t="shared" si="7"/>
        <v>東員町</v>
      </c>
      <c r="CL37" s="137">
        <f t="shared" si="17"/>
        <v>170.45641950691376</v>
      </c>
      <c r="CM37" s="75">
        <f t="shared" si="18"/>
        <v>0.80210531463412804</v>
      </c>
      <c r="CN37" s="76">
        <f t="shared" si="19"/>
        <v>166.02266722043339</v>
      </c>
      <c r="CO37" s="75">
        <f t="shared" si="20"/>
        <v>0.82352610212235255</v>
      </c>
      <c r="CP37" s="76">
        <f t="shared" si="8"/>
        <v>0.89157327385750262</v>
      </c>
      <c r="CQ37" s="75">
        <f t="shared" si="21"/>
        <v>0</v>
      </c>
      <c r="CR37" s="76">
        <f t="shared" si="9"/>
        <v>3.5421790126228823</v>
      </c>
      <c r="CS37" s="75">
        <f t="shared" si="22"/>
        <v>0</v>
      </c>
      <c r="CT37" s="76">
        <f t="shared" si="10"/>
        <v>23.844190938681315</v>
      </c>
      <c r="CU37" s="77">
        <f t="shared" si="23"/>
        <v>9.3398010682226251E-2</v>
      </c>
      <c r="CV37" s="18"/>
      <c r="CW37" s="1078">
        <f t="shared" si="24"/>
        <v>136.72399999999999</v>
      </c>
      <c r="CX37" s="1081">
        <f>VLOOKUP($AX37&amp;"_"&amp;$CW$14,データシート1!$A:$BS,MATCH($CW$12&amp;"_"&amp;CX$20,データシート1!$A$1:$BS$1,0),0)</f>
        <v>136.72399999999999</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2.2269999999999999</v>
      </c>
      <c r="DB37" s="1081">
        <f>VLOOKUP($AX37&amp;"_"&amp;$CW$14,データシート1!$A:$BS,MATCH($CW$12&amp;"_"&amp;DB$20,データシート1!$A$1:$BS$1,0),0)</f>
        <v>0</v>
      </c>
      <c r="DC37" s="1081">
        <f>VLOOKUP($AX37&amp;"_"&amp;$CW$14,データシート1!$A:$BS,MATCH($CW$12&amp;"_"&amp;DC$20,データシート1!$A$1:$BS$1,0),0)</f>
        <v>0</v>
      </c>
      <c r="DD37" s="1080">
        <f t="shared" si="11"/>
        <v>138.95099999999999</v>
      </c>
      <c r="DE37" s="18"/>
      <c r="DF37" s="138">
        <f>VLOOKUP($AX37&amp;"_"&amp;$DF$14,データシート1!$A:$BS,MATCH($DF$12&amp;"_"&amp;DF$20,データシート1!$A$1:$BS$1,0),0)</f>
        <v>2</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v>
      </c>
      <c r="DJ37" s="74">
        <f>VLOOKUP($AX37&amp;"_"&amp;$DF$14,データシート1!$A:$BS,MATCH($DF$12&amp;"_"&amp;DJ$20,データシート1!$A$1:$BS$1,0),0)</f>
        <v>0</v>
      </c>
      <c r="DK37" s="74">
        <f>VLOOKUP($AX37&amp;"_"&amp;$DF$14,データシート1!$A:$BS,MATCH($DF$12&amp;"_"&amp;DK$20,データシート1!$A$1:$BS$1,0),0)</f>
        <v>0</v>
      </c>
      <c r="DL37" s="78">
        <f t="shared" si="12"/>
        <v>3</v>
      </c>
      <c r="DM37" s="18"/>
      <c r="DN37" s="139">
        <f t="shared" si="26"/>
        <v>0.98</v>
      </c>
      <c r="DO37" s="140">
        <f t="shared" si="27"/>
        <v>0</v>
      </c>
      <c r="DP37" s="140">
        <f t="shared" ref="DP37:DP68" si="29">IF($DD37=0,0,ROUND(CZ37/$DD37,2))</f>
        <v>0</v>
      </c>
      <c r="DQ37" s="140">
        <f t="shared" ref="DQ37:DQ68" si="30">IF($DD37=0,0,ROUND(DA37/$DD37,2))</f>
        <v>0.02</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01643</v>
      </c>
      <c r="AY38" s="20" t="str">
        <f>IF(IFERROR(比較地域マスタ!$Z23,"")=0,"",IFERROR(比較地域マスタ!$Z23,""))</f>
        <v>幕別町</v>
      </c>
      <c r="BB38" s="122" t="str">
        <f t="shared" si="0"/>
        <v>01643</v>
      </c>
      <c r="BC38" s="123" t="str">
        <f t="shared" si="0"/>
        <v>幕別町</v>
      </c>
      <c r="BD38" s="40">
        <f t="shared" si="14"/>
        <v>225.72207123263982</v>
      </c>
      <c r="BE38" s="40">
        <f t="shared" si="15"/>
        <v>79.805222145815179</v>
      </c>
      <c r="BF38" s="40">
        <f>VLOOKUP($AX38&amp;"_"&amp;$BC$14,データシート1!$A:$BS,MATCH($BC$12&amp;"_"&amp;BF$20,データシート1!$A$1:$BS$1,0),0)</f>
        <v>45.68076551723285</v>
      </c>
      <c r="BG38" s="40">
        <f>VLOOKUP($AX38&amp;"_"&amp;$BC$14,データシート1!$A:$BS,MATCH($BC$12&amp;"_"&amp;BG$20,データシート1!$A$1:$BS$1,0),0)</f>
        <v>2.4937914545685334</v>
      </c>
      <c r="BH38" s="40">
        <f>VLOOKUP($AX38&amp;"_"&amp;$BC$14,データシート1!$A:$BS,MATCH($BC$12&amp;"_"&amp;BH$20,データシート1!$A$1:$BS$1,0),0)</f>
        <v>31.630665174013799</v>
      </c>
      <c r="BI38" s="40">
        <f>VLOOKUP($AX38&amp;"_"&amp;$BC$14,データシート1!$A:$BS,MATCH($BC$12&amp;"_"&amp;BI$20,データシート1!$A$1:$BS$1,0),0)</f>
        <v>28.797895719891354</v>
      </c>
      <c r="BJ38" s="40">
        <f>VLOOKUP($AX38&amp;"_"&amp;$BC$14,データシート1!$A:$BS,MATCH($BC$12&amp;"_"&amp;BJ$20,データシート1!$A$1:$BS$1,0),0)</f>
        <v>55.76788345253685</v>
      </c>
      <c r="BK38" s="40">
        <f t="shared" si="1"/>
        <v>59.514720097791205</v>
      </c>
      <c r="BL38" s="40">
        <f t="shared" si="2"/>
        <v>57.955556965657934</v>
      </c>
      <c r="BM38" s="40">
        <f>VLOOKUP($AX38&amp;"_"&amp;$BC$14,データシート1!$A:$BS,MATCH($BC$12&amp;"_"&amp;BM$20,データシート1!$A$1:$BS$1,0),0)</f>
        <v>25.876931886394942</v>
      </c>
      <c r="BN38" s="40">
        <f>VLOOKUP($AX38&amp;"_"&amp;$BC$14,データシート1!$A:$BS,MATCH($BC$12&amp;"_"&amp;BN$20,データシート1!$A$1:$BS$1,0),0)</f>
        <v>32.078625079262991</v>
      </c>
      <c r="BO38" s="40">
        <f>VLOOKUP($AX38&amp;"_"&amp;$BC$14,データシート1!$A:$BS,MATCH($BC$12&amp;"_"&amp;BO$20,データシート1!$A$1:$BS$1,0),0)</f>
        <v>1.5591631321332731</v>
      </c>
      <c r="BP38" s="40">
        <f>VLOOKUP($AX38&amp;"_"&amp;$BC$14,データシート1!$A:$BS,MATCH($BC$12&amp;"_"&amp;BP$20,データシート1!$A$1:$BS$1,0),0)</f>
        <v>0</v>
      </c>
      <c r="BQ38" s="40">
        <f>VLOOKUP($AX38&amp;"_"&amp;$BC$14,データシート1!$A:$BS,MATCH($BC$12&amp;"_"&amp;BQ$20,データシート1!$A$1:$BS$1,0),0)</f>
        <v>1.8363498166052421</v>
      </c>
      <c r="BR38" s="41">
        <f t="shared" si="3"/>
        <v>225.72207123263982</v>
      </c>
      <c r="BT38" s="134" t="str">
        <f t="shared" si="4"/>
        <v>幕別町</v>
      </c>
      <c r="BU38" s="38">
        <f t="shared" si="25"/>
        <v>225.72207123263982</v>
      </c>
      <c r="BV38" s="69">
        <f t="shared" si="16"/>
        <v>0.35355524477517375</v>
      </c>
      <c r="BW38" s="69">
        <f t="shared" si="5"/>
        <v>0.20237615784657628</v>
      </c>
      <c r="BX38" s="69">
        <f t="shared" si="5"/>
        <v>1.1048062074524889E-2</v>
      </c>
      <c r="BY38" s="69">
        <f t="shared" si="5"/>
        <v>0.14013102485407261</v>
      </c>
      <c r="BZ38" s="69">
        <f t="shared" si="5"/>
        <v>0.12758121331524946</v>
      </c>
      <c r="CA38" s="69">
        <f t="shared" si="5"/>
        <v>0.24706437942907158</v>
      </c>
      <c r="CB38" s="69">
        <f t="shared" si="5"/>
        <v>0.26366371605926175</v>
      </c>
      <c r="CC38" s="69">
        <f t="shared" si="5"/>
        <v>0.2567562695538364</v>
      </c>
      <c r="CD38" s="69">
        <f t="shared" si="5"/>
        <v>0.11464068066132954</v>
      </c>
      <c r="CE38" s="69">
        <f t="shared" si="5"/>
        <v>0.14211558889250686</v>
      </c>
      <c r="CF38" s="69">
        <f t="shared" si="5"/>
        <v>6.9074465054253641E-3</v>
      </c>
      <c r="CG38" s="69">
        <f t="shared" si="5"/>
        <v>0</v>
      </c>
      <c r="CH38" s="69">
        <f t="shared" si="5"/>
        <v>8.1354464212434648E-3</v>
      </c>
      <c r="CI38" s="135">
        <f t="shared" si="6"/>
        <v>1</v>
      </c>
      <c r="CK38" s="136" t="str">
        <f t="shared" si="7"/>
        <v>幕別町</v>
      </c>
      <c r="CL38" s="137">
        <f t="shared" si="17"/>
        <v>79.805222145815179</v>
      </c>
      <c r="CM38" s="75">
        <f t="shared" si="18"/>
        <v>0</v>
      </c>
      <c r="CN38" s="76">
        <f t="shared" si="19"/>
        <v>45.68076551723285</v>
      </c>
      <c r="CO38" s="75">
        <f t="shared" si="20"/>
        <v>0</v>
      </c>
      <c r="CP38" s="76">
        <f t="shared" si="8"/>
        <v>2.4937914545685334</v>
      </c>
      <c r="CQ38" s="75">
        <f t="shared" si="21"/>
        <v>0</v>
      </c>
      <c r="CR38" s="76">
        <f t="shared" si="9"/>
        <v>31.630665174013799</v>
      </c>
      <c r="CS38" s="75">
        <f t="shared" si="22"/>
        <v>0</v>
      </c>
      <c r="CT38" s="76">
        <f t="shared" si="10"/>
        <v>28.797895719891354</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10525</v>
      </c>
      <c r="AY39" s="20" t="str">
        <f>IF(IFERROR(比較地域マスタ!$Z24,"")=0,"",IFERROR(比較地域マスタ!$Z24,""))</f>
        <v>邑楽町</v>
      </c>
      <c r="BB39" s="122" t="str">
        <f t="shared" si="0"/>
        <v>10525</v>
      </c>
      <c r="BC39" s="123" t="str">
        <f t="shared" si="0"/>
        <v>邑楽町</v>
      </c>
      <c r="BD39" s="40">
        <f t="shared" si="14"/>
        <v>262.15941042246345</v>
      </c>
      <c r="BE39" s="40">
        <f t="shared" si="15"/>
        <v>161.12287931776717</v>
      </c>
      <c r="BF39" s="40">
        <f>VLOOKUP($AX39&amp;"_"&amp;$BC$14,データシート1!$A:$BS,MATCH($BC$12&amp;"_"&amp;BF$20,データシート1!$A$1:$BS$1,0),0)</f>
        <v>158.72393970280461</v>
      </c>
      <c r="BG39" s="40">
        <f>VLOOKUP($AX39&amp;"_"&amp;$BC$14,データシート1!$A:$BS,MATCH($BC$12&amp;"_"&amp;BG$20,データシート1!$A$1:$BS$1,0),0)</f>
        <v>1.1483971798866706</v>
      </c>
      <c r="BH39" s="40">
        <f>VLOOKUP($AX39&amp;"_"&amp;$BC$14,データシート1!$A:$BS,MATCH($BC$12&amp;"_"&amp;BH$20,データシート1!$A$1:$BS$1,0),0)</f>
        <v>1.2505424350758916</v>
      </c>
      <c r="BI39" s="40">
        <f>VLOOKUP($AX39&amp;"_"&amp;$BC$14,データシート1!$A:$BS,MATCH($BC$12&amp;"_"&amp;BI$20,データシート1!$A$1:$BS$1,0),0)</f>
        <v>20.671265738929332</v>
      </c>
      <c r="BJ39" s="40">
        <f>VLOOKUP($AX39&amp;"_"&amp;$BC$14,データシート1!$A:$BS,MATCH($BC$12&amp;"_"&amp;BJ$20,データシート1!$A$1:$BS$1,0),0)</f>
        <v>27.194341125646449</v>
      </c>
      <c r="BK39" s="40">
        <f t="shared" si="1"/>
        <v>49.960355104708668</v>
      </c>
      <c r="BL39" s="40">
        <f t="shared" si="2"/>
        <v>48.416345507535809</v>
      </c>
      <c r="BM39" s="40">
        <f>VLOOKUP($AX39&amp;"_"&amp;$BC$14,データシート1!$A:$BS,MATCH($BC$12&amp;"_"&amp;BM$20,データシート1!$A$1:$BS$1,0),0)</f>
        <v>28.0796408144781</v>
      </c>
      <c r="BN39" s="40">
        <f>VLOOKUP($AX39&amp;"_"&amp;$BC$14,データシート1!$A:$BS,MATCH($BC$12&amp;"_"&amp;BN$20,データシート1!$A$1:$BS$1,0),0)</f>
        <v>20.336704693057705</v>
      </c>
      <c r="BO39" s="40">
        <f>VLOOKUP($AX39&amp;"_"&amp;$BC$14,データシート1!$A:$BS,MATCH($BC$12&amp;"_"&amp;BO$20,データシート1!$A$1:$BS$1,0),0)</f>
        <v>1.544009597172858</v>
      </c>
      <c r="BP39" s="40">
        <f>VLOOKUP($AX39&amp;"_"&amp;$BC$14,データシート1!$A:$BS,MATCH($BC$12&amp;"_"&amp;BP$20,データシート1!$A$1:$BS$1,0),0)</f>
        <v>0</v>
      </c>
      <c r="BQ39" s="40">
        <f>VLOOKUP($AX39&amp;"_"&amp;$BC$14,データシート1!$A:$BS,MATCH($BC$12&amp;"_"&amp;BQ$20,データシート1!$A$1:$BS$1,0),0)</f>
        <v>3.2105691354118679</v>
      </c>
      <c r="BR39" s="41">
        <f t="shared" si="3"/>
        <v>262.15941042246345</v>
      </c>
      <c r="BT39" s="134" t="str">
        <f t="shared" si="4"/>
        <v>邑楽町</v>
      </c>
      <c r="BU39" s="38">
        <f t="shared" si="25"/>
        <v>262.15941042246345</v>
      </c>
      <c r="BV39" s="69">
        <f t="shared" si="16"/>
        <v>0.61459887729424478</v>
      </c>
      <c r="BW39" s="69">
        <f t="shared" si="5"/>
        <v>0.60544818683801926</v>
      </c>
      <c r="BX39" s="69">
        <f t="shared" si="5"/>
        <v>4.3805300677021534E-3</v>
      </c>
      <c r="BY39" s="69">
        <f t="shared" si="5"/>
        <v>4.7701603885234303E-3</v>
      </c>
      <c r="BZ39" s="69">
        <f t="shared" si="5"/>
        <v>7.884998560844371E-2</v>
      </c>
      <c r="CA39" s="69">
        <f t="shared" si="5"/>
        <v>0.10373208072837606</v>
      </c>
      <c r="CB39" s="69">
        <f t="shared" si="5"/>
        <v>0.19057242699851507</v>
      </c>
      <c r="CC39" s="69">
        <f t="shared" si="5"/>
        <v>0.18468284403567301</v>
      </c>
      <c r="CD39" s="69">
        <f t="shared" si="5"/>
        <v>0.10710903251280757</v>
      </c>
      <c r="CE39" s="69">
        <f t="shared" si="5"/>
        <v>7.7573811522865438E-2</v>
      </c>
      <c r="CF39" s="69">
        <f t="shared" si="5"/>
        <v>5.8895829628420526E-3</v>
      </c>
      <c r="CG39" s="69">
        <f t="shared" si="5"/>
        <v>0</v>
      </c>
      <c r="CH39" s="69">
        <f t="shared" si="5"/>
        <v>1.2246629370420519E-2</v>
      </c>
      <c r="CI39" s="135">
        <f t="shared" si="6"/>
        <v>1</v>
      </c>
      <c r="CK39" s="136" t="str">
        <f t="shared" si="7"/>
        <v>邑楽町</v>
      </c>
      <c r="CL39" s="137">
        <f t="shared" si="17"/>
        <v>161.12287931776717</v>
      </c>
      <c r="CM39" s="75">
        <f t="shared" si="18"/>
        <v>0.37640836768060593</v>
      </c>
      <c r="CN39" s="76">
        <f t="shared" si="19"/>
        <v>158.72393970280461</v>
      </c>
      <c r="CO39" s="75">
        <f t="shared" si="20"/>
        <v>0.38209737052619525</v>
      </c>
      <c r="CP39" s="76">
        <f t="shared" si="8"/>
        <v>1.1483971798866706</v>
      </c>
      <c r="CQ39" s="75">
        <f t="shared" si="21"/>
        <v>0</v>
      </c>
      <c r="CR39" s="76">
        <f t="shared" si="9"/>
        <v>1.2505424350758916</v>
      </c>
      <c r="CS39" s="75">
        <f t="shared" si="22"/>
        <v>0</v>
      </c>
      <c r="CT39" s="76">
        <f t="shared" si="10"/>
        <v>20.671265738929332</v>
      </c>
      <c r="CU39" s="77">
        <f t="shared" si="23"/>
        <v>0</v>
      </c>
      <c r="CV39" s="18"/>
      <c r="CW39" s="1078">
        <f t="shared" si="24"/>
        <v>60.648000000000003</v>
      </c>
      <c r="CX39" s="1081">
        <f>VLOOKUP($AX39&amp;"_"&amp;$CW$14,データシート1!$A:$BS,MATCH($CW$12&amp;"_"&amp;CX$20,データシート1!$A$1:$BS$1,0),0)</f>
        <v>60.648000000000003</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60.648000000000003</v>
      </c>
      <c r="DE39" s="18"/>
      <c r="DF39" s="138">
        <f>VLOOKUP($AX39&amp;"_"&amp;$DF$14,データシート1!$A:$BS,MATCH($DF$12&amp;"_"&amp;DF$20,データシート1!$A$1:$BS$1,0),0)</f>
        <v>7</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7</v>
      </c>
      <c r="DM39" s="18"/>
      <c r="DN39" s="139">
        <f t="shared" si="26"/>
        <v>1</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41346</v>
      </c>
      <c r="AY40" s="20" t="str">
        <f>IF(IFERROR(比較地域マスタ!$Z25,"")=0,"",IFERROR(比較地域マスタ!$Z25,""))</f>
        <v>みやき町</v>
      </c>
      <c r="BB40" s="122" t="str">
        <f t="shared" si="0"/>
        <v>41346</v>
      </c>
      <c r="BC40" s="123" t="str">
        <f t="shared" si="0"/>
        <v>みやき町</v>
      </c>
      <c r="BD40" s="40">
        <f t="shared" si="14"/>
        <v>137.92133887021862</v>
      </c>
      <c r="BE40" s="40">
        <f t="shared" si="15"/>
        <v>35.00731148126782</v>
      </c>
      <c r="BF40" s="40">
        <f>VLOOKUP($AX40&amp;"_"&amp;$BC$14,データシート1!$A:$BS,MATCH($BC$12&amp;"_"&amp;BF$20,データシート1!$A$1:$BS$1,0),0)</f>
        <v>28.275139824994341</v>
      </c>
      <c r="BG40" s="40">
        <f>VLOOKUP($AX40&amp;"_"&amp;$BC$14,データシート1!$A:$BS,MATCH($BC$12&amp;"_"&amp;BG$20,データシート1!$A$1:$BS$1,0),0)</f>
        <v>0.98435645127161997</v>
      </c>
      <c r="BH40" s="40">
        <f>VLOOKUP($AX40&amp;"_"&amp;$BC$14,データシート1!$A:$BS,MATCH($BC$12&amp;"_"&amp;BH$20,データシート1!$A$1:$BS$1,0),0)</f>
        <v>5.7478152050018574</v>
      </c>
      <c r="BI40" s="40">
        <f>VLOOKUP($AX40&amp;"_"&amp;$BC$14,データシート1!$A:$BS,MATCH($BC$12&amp;"_"&amp;BI$20,データシート1!$A$1:$BS$1,0),0)</f>
        <v>24.170437567188074</v>
      </c>
      <c r="BJ40" s="40">
        <f>VLOOKUP($AX40&amp;"_"&amp;$BC$14,データシート1!$A:$BS,MATCH($BC$12&amp;"_"&amp;BJ$20,データシート1!$A$1:$BS$1,0),0)</f>
        <v>28.054730702600253</v>
      </c>
      <c r="BK40" s="40">
        <f t="shared" si="1"/>
        <v>46.845614519444666</v>
      </c>
      <c r="BL40" s="40">
        <f t="shared" si="2"/>
        <v>45.327430791192668</v>
      </c>
      <c r="BM40" s="40">
        <f>VLOOKUP($AX40&amp;"_"&amp;$BC$14,データシート1!$A:$BS,MATCH($BC$12&amp;"_"&amp;BM$20,データシート1!$A$1:$BS$1,0),0)</f>
        <v>23.567865983385282</v>
      </c>
      <c r="BN40" s="40">
        <f>VLOOKUP($AX40&amp;"_"&amp;$BC$14,データシート1!$A:$BS,MATCH($BC$12&amp;"_"&amp;BN$20,データシート1!$A$1:$BS$1,0),0)</f>
        <v>21.759564807807383</v>
      </c>
      <c r="BO40" s="40">
        <f>VLOOKUP($AX40&amp;"_"&amp;$BC$14,データシート1!$A:$BS,MATCH($BC$12&amp;"_"&amp;BO$20,データシート1!$A$1:$BS$1,0),0)</f>
        <v>1.5181837282519954</v>
      </c>
      <c r="BP40" s="40">
        <f>VLOOKUP($AX40&amp;"_"&amp;$BC$14,データシート1!$A:$BS,MATCH($BC$12&amp;"_"&amp;BP$20,データシート1!$A$1:$BS$1,0),0)</f>
        <v>0</v>
      </c>
      <c r="BQ40" s="40">
        <f>VLOOKUP($AX40&amp;"_"&amp;$BC$14,データシート1!$A:$BS,MATCH($BC$12&amp;"_"&amp;BQ$20,データシート1!$A$1:$BS$1,0),0)</f>
        <v>3.8432445997178322</v>
      </c>
      <c r="BR40" s="41">
        <f t="shared" si="3"/>
        <v>137.92133887021862</v>
      </c>
      <c r="BT40" s="134" t="str">
        <f t="shared" si="4"/>
        <v>みやき町</v>
      </c>
      <c r="BU40" s="38">
        <f t="shared" si="25"/>
        <v>137.92133887021862</v>
      </c>
      <c r="BV40" s="69">
        <f t="shared" si="16"/>
        <v>0.25382085011666716</v>
      </c>
      <c r="BW40" s="69">
        <f t="shared" si="5"/>
        <v>0.20500917448025005</v>
      </c>
      <c r="BX40" s="69">
        <f t="shared" si="5"/>
        <v>7.1370859602652263E-3</v>
      </c>
      <c r="BY40" s="69">
        <f t="shared" si="5"/>
        <v>4.1674589676151876E-2</v>
      </c>
      <c r="BZ40" s="69">
        <f t="shared" si="5"/>
        <v>0.17524799110260958</v>
      </c>
      <c r="CA40" s="69">
        <f t="shared" si="5"/>
        <v>0.20341109600885782</v>
      </c>
      <c r="CB40" s="69">
        <f t="shared" si="5"/>
        <v>0.33965458067025805</v>
      </c>
      <c r="CC40" s="69">
        <f t="shared" si="5"/>
        <v>0.32864697488069577</v>
      </c>
      <c r="CD40" s="69">
        <f t="shared" si="5"/>
        <v>0.17087904001252627</v>
      </c>
      <c r="CE40" s="69">
        <f t="shared" si="5"/>
        <v>0.15776793486816948</v>
      </c>
      <c r="CF40" s="69">
        <f t="shared" si="5"/>
        <v>1.1007605789562249E-2</v>
      </c>
      <c r="CG40" s="69">
        <f t="shared" si="5"/>
        <v>0</v>
      </c>
      <c r="CH40" s="69">
        <f t="shared" si="5"/>
        <v>2.7865482101607591E-2</v>
      </c>
      <c r="CI40" s="135">
        <f t="shared" si="6"/>
        <v>1</v>
      </c>
      <c r="CK40" s="136" t="str">
        <f t="shared" si="7"/>
        <v>みやき町</v>
      </c>
      <c r="CL40" s="137">
        <f t="shared" si="17"/>
        <v>35.00731148126782</v>
      </c>
      <c r="CM40" s="75">
        <f t="shared" si="18"/>
        <v>0.62012759853370458</v>
      </c>
      <c r="CN40" s="76">
        <f t="shared" si="19"/>
        <v>28.275139824994341</v>
      </c>
      <c r="CO40" s="75">
        <f t="shared" si="20"/>
        <v>0.76777692822618415</v>
      </c>
      <c r="CP40" s="76">
        <f t="shared" si="8"/>
        <v>0.98435645127161997</v>
      </c>
      <c r="CQ40" s="75">
        <f t="shared" si="21"/>
        <v>0</v>
      </c>
      <c r="CR40" s="76">
        <f t="shared" si="9"/>
        <v>5.7478152050018574</v>
      </c>
      <c r="CS40" s="75">
        <f t="shared" si="22"/>
        <v>0</v>
      </c>
      <c r="CT40" s="76">
        <f t="shared" si="10"/>
        <v>24.170437567188074</v>
      </c>
      <c r="CU40" s="77">
        <f t="shared" si="23"/>
        <v>1</v>
      </c>
      <c r="CV40" s="18"/>
      <c r="CW40" s="1078">
        <f t="shared" si="24"/>
        <v>21.709</v>
      </c>
      <c r="CX40" s="1081">
        <f>VLOOKUP($AX40&amp;"_"&amp;$CW$14,データシート1!$A:$BS,MATCH($CW$12&amp;"_"&amp;CX$20,データシート1!$A$1:$BS$1,0),0)</f>
        <v>21.709</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27.596</v>
      </c>
      <c r="DB40" s="1081">
        <f>VLOOKUP($AX40&amp;"_"&amp;$CW$14,データシート1!$A:$BS,MATCH($CW$12&amp;"_"&amp;DB$20,データシート1!$A$1:$BS$1,0),0)</f>
        <v>0</v>
      </c>
      <c r="DC40" s="1081">
        <f>VLOOKUP($AX40&amp;"_"&amp;$CW$14,データシート1!$A:$BS,MATCH($CW$12&amp;"_"&amp;DC$20,データシート1!$A$1:$BS$1,0),0)</f>
        <v>0</v>
      </c>
      <c r="DD40" s="1080">
        <f t="shared" si="11"/>
        <v>49.305</v>
      </c>
      <c r="DE40" s="18"/>
      <c r="DF40" s="138">
        <f>VLOOKUP($AX40&amp;"_"&amp;$DF$14,データシート1!$A:$BS,MATCH($DF$12&amp;"_"&amp;DF$20,データシート1!$A$1:$BS$1,0),0)</f>
        <v>5</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2</v>
      </c>
      <c r="DJ40" s="74">
        <f>VLOOKUP($AX40&amp;"_"&amp;$DF$14,データシート1!$A:$BS,MATCH($DF$12&amp;"_"&amp;DJ$20,データシート1!$A$1:$BS$1,0),0)</f>
        <v>0</v>
      </c>
      <c r="DK40" s="74">
        <f>VLOOKUP($AX40&amp;"_"&amp;$DF$14,データシート1!$A:$BS,MATCH($DF$12&amp;"_"&amp;DK$20,データシート1!$A$1:$BS$1,0),0)</f>
        <v>0</v>
      </c>
      <c r="DL40" s="78">
        <f t="shared" si="12"/>
        <v>7</v>
      </c>
      <c r="DM40" s="18"/>
      <c r="DN40" s="139">
        <f t="shared" si="26"/>
        <v>0.44</v>
      </c>
      <c r="DO40" s="140">
        <f t="shared" si="27"/>
        <v>0</v>
      </c>
      <c r="DP40" s="140">
        <f t="shared" si="29"/>
        <v>0</v>
      </c>
      <c r="DQ40" s="140">
        <f t="shared" si="30"/>
        <v>0.56000000000000005</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42212</v>
      </c>
      <c r="AY41" s="20" t="str">
        <f>IF(IFERROR(比較地域マスタ!$Z26,"")=0,"",IFERROR(比較地域マスタ!$Z26,""))</f>
        <v>西海市</v>
      </c>
      <c r="BB41" s="122" t="str">
        <f t="shared" si="0"/>
        <v>42212</v>
      </c>
      <c r="BC41" s="123" t="str">
        <f t="shared" si="0"/>
        <v>西海市</v>
      </c>
      <c r="BD41" s="40">
        <f t="shared" si="14"/>
        <v>235.88704292563745</v>
      </c>
      <c r="BE41" s="40">
        <f t="shared" si="15"/>
        <v>103.02329476147634</v>
      </c>
      <c r="BF41" s="40">
        <f>VLOOKUP($AX41&amp;"_"&amp;$BC$14,データシート1!$A:$BS,MATCH($BC$12&amp;"_"&amp;BF$20,データシート1!$A$1:$BS$1,0),0)</f>
        <v>67.930529910408865</v>
      </c>
      <c r="BG41" s="40">
        <f>VLOOKUP($AX41&amp;"_"&amp;$BC$14,データシート1!$A:$BS,MATCH($BC$12&amp;"_"&amp;BG$20,データシート1!$A$1:$BS$1,0),0)</f>
        <v>1.7441783774034947</v>
      </c>
      <c r="BH41" s="40">
        <f>VLOOKUP($AX41&amp;"_"&amp;$BC$14,データシート1!$A:$BS,MATCH($BC$12&amp;"_"&amp;BH$20,データシート1!$A$1:$BS$1,0),0)</f>
        <v>33.348586473663964</v>
      </c>
      <c r="BI41" s="40">
        <f>VLOOKUP($AX41&amp;"_"&amp;$BC$14,データシート1!$A:$BS,MATCH($BC$12&amp;"_"&amp;BI$20,データシート1!$A$1:$BS$1,0),0)</f>
        <v>23.008073401602079</v>
      </c>
      <c r="BJ41" s="40">
        <f>VLOOKUP($AX41&amp;"_"&amp;$BC$14,データシート1!$A:$BS,MATCH($BC$12&amp;"_"&amp;BJ$20,データシート1!$A$1:$BS$1,0),0)</f>
        <v>27.376880470652889</v>
      </c>
      <c r="BK41" s="40">
        <f t="shared" si="1"/>
        <v>80.443401564306157</v>
      </c>
      <c r="BL41" s="40">
        <f t="shared" si="2"/>
        <v>53.012336246398078</v>
      </c>
      <c r="BM41" s="40">
        <f>VLOOKUP($AX41&amp;"_"&amp;$BC$14,データシート1!$A:$BS,MATCH($BC$12&amp;"_"&amp;BM$20,データシート1!$A$1:$BS$1,0),0)</f>
        <v>22.715610750092623</v>
      </c>
      <c r="BN41" s="40">
        <f>VLOOKUP($AX41&amp;"_"&amp;$BC$14,データシート1!$A:$BS,MATCH($BC$12&amp;"_"&amp;BN$20,データシート1!$A$1:$BS$1,0),0)</f>
        <v>30.296725496305452</v>
      </c>
      <c r="BO41" s="40">
        <f>VLOOKUP($AX41&amp;"_"&amp;$BC$14,データシート1!$A:$BS,MATCH($BC$12&amp;"_"&amp;BO$20,データシート1!$A$1:$BS$1,0),0)</f>
        <v>1.5918876920672429</v>
      </c>
      <c r="BP41" s="40">
        <f>VLOOKUP($AX41&amp;"_"&amp;$BC$14,データシート1!$A:$BS,MATCH($BC$12&amp;"_"&amp;BP$20,データシート1!$A$1:$BS$1,0),0)</f>
        <v>25.839177625840833</v>
      </c>
      <c r="BQ41" s="40">
        <f>VLOOKUP($AX41&amp;"_"&amp;$BC$14,データシート1!$A:$BS,MATCH($BC$12&amp;"_"&amp;BQ$20,データシート1!$A$1:$BS$1,0),0)</f>
        <v>2.0353927276000001</v>
      </c>
      <c r="BR41" s="41">
        <f t="shared" si="3"/>
        <v>235.88704292563745</v>
      </c>
      <c r="BT41" s="134" t="str">
        <f t="shared" si="4"/>
        <v>西海市</v>
      </c>
      <c r="BU41" s="38">
        <f t="shared" si="25"/>
        <v>235.88704292563745</v>
      </c>
      <c r="BV41" s="69">
        <f t="shared" si="16"/>
        <v>0.43674842621158327</v>
      </c>
      <c r="BW41" s="69">
        <f t="shared" si="5"/>
        <v>0.28797906433471943</v>
      </c>
      <c r="BX41" s="69">
        <f t="shared" si="5"/>
        <v>7.3941254075296572E-3</v>
      </c>
      <c r="BY41" s="69">
        <f t="shared" si="5"/>
        <v>0.14137523646933414</v>
      </c>
      <c r="BZ41" s="69">
        <f t="shared" si="5"/>
        <v>9.7538521472988637E-2</v>
      </c>
      <c r="CA41" s="69">
        <f t="shared" si="5"/>
        <v>0.11605928045519377</v>
      </c>
      <c r="CB41" s="69">
        <f t="shared" si="5"/>
        <v>0.34102509644697038</v>
      </c>
      <c r="CC41" s="69">
        <f t="shared" si="5"/>
        <v>0.22473610923644513</v>
      </c>
      <c r="CD41" s="69">
        <f t="shared" si="5"/>
        <v>9.6298679522018676E-2</v>
      </c>
      <c r="CE41" s="69">
        <f t="shared" si="5"/>
        <v>0.12843742971442645</v>
      </c>
      <c r="CF41" s="69">
        <f t="shared" si="5"/>
        <v>6.7485168847068889E-3</v>
      </c>
      <c r="CG41" s="69">
        <f t="shared" si="5"/>
        <v>0.10954047032581837</v>
      </c>
      <c r="CH41" s="69">
        <f t="shared" si="5"/>
        <v>8.6286754132640104E-3</v>
      </c>
      <c r="CI41" s="135">
        <f t="shared" si="6"/>
        <v>1</v>
      </c>
      <c r="CK41" s="136" t="str">
        <f t="shared" si="7"/>
        <v>西海市</v>
      </c>
      <c r="CL41" s="137">
        <f t="shared" si="17"/>
        <v>103.02329476147634</v>
      </c>
      <c r="CM41" s="75">
        <f t="shared" si="18"/>
        <v>1</v>
      </c>
      <c r="CN41" s="76">
        <f t="shared" si="19"/>
        <v>67.930529910408865</v>
      </c>
      <c r="CO41" s="75">
        <f t="shared" si="20"/>
        <v>1</v>
      </c>
      <c r="CP41" s="76">
        <f t="shared" si="8"/>
        <v>1.7441783774034947</v>
      </c>
      <c r="CQ41" s="75">
        <f t="shared" si="21"/>
        <v>0</v>
      </c>
      <c r="CR41" s="76">
        <f t="shared" si="9"/>
        <v>33.348586473663964</v>
      </c>
      <c r="CS41" s="75">
        <f t="shared" si="22"/>
        <v>0</v>
      </c>
      <c r="CT41" s="76">
        <f t="shared" si="10"/>
        <v>23.008073401602079</v>
      </c>
      <c r="CU41" s="77">
        <f t="shared" si="23"/>
        <v>0</v>
      </c>
      <c r="CV41" s="18"/>
      <c r="CW41" s="1078">
        <f t="shared" si="24"/>
        <v>219.589</v>
      </c>
      <c r="CX41" s="1081">
        <f>VLOOKUP($AX41&amp;"_"&amp;$CW$14,データシート1!$A:$BS,MATCH($CW$12&amp;"_"&amp;CX$20,データシート1!$A$1:$BS$1,0),0)</f>
        <v>219.589</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289.81799999999998</v>
      </c>
      <c r="DC41" s="1081">
        <f>VLOOKUP($AX41&amp;"_"&amp;$CW$14,データシート1!$A:$BS,MATCH($CW$12&amp;"_"&amp;DC$20,データシート1!$A$1:$BS$1,0),0)</f>
        <v>0</v>
      </c>
      <c r="DD41" s="1080">
        <f t="shared" si="11"/>
        <v>509.40699999999998</v>
      </c>
      <c r="DE41" s="18"/>
      <c r="DF41" s="138">
        <f>VLOOKUP($AX41&amp;"_"&amp;$DF$14,データシート1!$A:$BS,MATCH($DF$12&amp;"_"&amp;DF$20,データシート1!$A$1:$BS$1,0),0)</f>
        <v>2</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1</v>
      </c>
      <c r="DK41" s="74">
        <f>VLOOKUP($AX41&amp;"_"&amp;$DF$14,データシート1!$A:$BS,MATCH($DF$12&amp;"_"&amp;DK$20,データシート1!$A$1:$BS$1,0),0)</f>
        <v>0</v>
      </c>
      <c r="DL41" s="78">
        <f t="shared" si="12"/>
        <v>3</v>
      </c>
      <c r="DM41" s="18"/>
      <c r="DN41" s="139">
        <f t="shared" si="26"/>
        <v>0.43</v>
      </c>
      <c r="DO41" s="140">
        <f t="shared" si="27"/>
        <v>0</v>
      </c>
      <c r="DP41" s="140">
        <f t="shared" si="29"/>
        <v>0</v>
      </c>
      <c r="DQ41" s="140">
        <f t="shared" si="30"/>
        <v>0</v>
      </c>
      <c r="DR41" s="140">
        <f t="shared" si="31"/>
        <v>0.56999999999999995</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30366</v>
      </c>
      <c r="AY42" s="20" t="str">
        <f>IF(IFERROR(比較地域マスタ!$Z27,"")=0,"",IFERROR(比較地域マスタ!$Z27,""))</f>
        <v>有田川町</v>
      </c>
      <c r="BB42" s="122" t="str">
        <f t="shared" si="0"/>
        <v>30366</v>
      </c>
      <c r="BC42" s="123" t="str">
        <f t="shared" si="0"/>
        <v>有田川町</v>
      </c>
      <c r="BD42" s="40">
        <f t="shared" si="14"/>
        <v>267.61055252098441</v>
      </c>
      <c r="BE42" s="40">
        <f t="shared" si="15"/>
        <v>155.59236547895901</v>
      </c>
      <c r="BF42" s="40">
        <f>VLOOKUP($AX42&amp;"_"&amp;$BC$14,データシート1!$A:$BS,MATCH($BC$12&amp;"_"&amp;BF$20,データシート1!$A$1:$BS$1,0),0)</f>
        <v>137.11065289643301</v>
      </c>
      <c r="BG42" s="40">
        <f>VLOOKUP($AX42&amp;"_"&amp;$BC$14,データシート1!$A:$BS,MATCH($BC$12&amp;"_"&amp;BG$20,データシート1!$A$1:$BS$1,0),0)</f>
        <v>2.1871100927996521</v>
      </c>
      <c r="BH42" s="40">
        <f>VLOOKUP($AX42&amp;"_"&amp;$BC$14,データシート1!$A:$BS,MATCH($BC$12&amp;"_"&amp;BH$20,データシート1!$A$1:$BS$1,0),0)</f>
        <v>16.294602489726344</v>
      </c>
      <c r="BI42" s="40">
        <f>VLOOKUP($AX42&amp;"_"&amp;$BC$14,データシート1!$A:$BS,MATCH($BC$12&amp;"_"&amp;BI$20,データシート1!$A$1:$BS$1,0),0)</f>
        <v>21.557048837461007</v>
      </c>
      <c r="BJ42" s="40">
        <f>VLOOKUP($AX42&amp;"_"&amp;$BC$14,データシート1!$A:$BS,MATCH($BC$12&amp;"_"&amp;BJ$20,データシート1!$A$1:$BS$1,0),0)</f>
        <v>22.757446140442621</v>
      </c>
      <c r="BK42" s="40">
        <f t="shared" si="1"/>
        <v>64.929284633666768</v>
      </c>
      <c r="BL42" s="40">
        <f t="shared" si="2"/>
        <v>63.390110016520197</v>
      </c>
      <c r="BM42" s="40">
        <f>VLOOKUP($AX42&amp;"_"&amp;$BC$14,データシート1!$A:$BS,MATCH($BC$12&amp;"_"&amp;BM$20,データシート1!$A$1:$BS$1,0),0)</f>
        <v>23.040279410394589</v>
      </c>
      <c r="BN42" s="40">
        <f>VLOOKUP($AX42&amp;"_"&amp;$BC$14,データシート1!$A:$BS,MATCH($BC$12&amp;"_"&amp;BN$20,データシート1!$A$1:$BS$1,0),0)</f>
        <v>40.349830606125607</v>
      </c>
      <c r="BO42" s="40">
        <f>VLOOKUP($AX42&amp;"_"&amp;$BC$14,データシート1!$A:$BS,MATCH($BC$12&amp;"_"&amp;BO$20,データシート1!$A$1:$BS$1,0),0)</f>
        <v>1.5391746171465779</v>
      </c>
      <c r="BP42" s="40">
        <f>VLOOKUP($AX42&amp;"_"&amp;$BC$14,データシート1!$A:$BS,MATCH($BC$12&amp;"_"&amp;BP$20,データシート1!$A$1:$BS$1,0),0)</f>
        <v>0</v>
      </c>
      <c r="BQ42" s="40">
        <f>VLOOKUP($AX42&amp;"_"&amp;$BC$14,データシート1!$A:$BS,MATCH($BC$12&amp;"_"&amp;BQ$20,データシート1!$A$1:$BS$1,0),0)</f>
        <v>2.7744074304550348</v>
      </c>
      <c r="BR42" s="41">
        <f t="shared" si="3"/>
        <v>267.61055252098441</v>
      </c>
      <c r="BT42" s="134" t="str">
        <f t="shared" si="4"/>
        <v>有田川町</v>
      </c>
      <c r="BU42" s="38">
        <f t="shared" si="25"/>
        <v>267.61055252098441</v>
      </c>
      <c r="BV42" s="69">
        <f t="shared" si="16"/>
        <v>0.58141341592558604</v>
      </c>
      <c r="BW42" s="69">
        <f t="shared" si="5"/>
        <v>0.51235144356155993</v>
      </c>
      <c r="BX42" s="69">
        <f t="shared" si="5"/>
        <v>8.1727348648859884E-3</v>
      </c>
      <c r="BY42" s="69">
        <f t="shared" si="5"/>
        <v>6.0889237499140172E-2</v>
      </c>
      <c r="BZ42" s="69">
        <f t="shared" si="5"/>
        <v>8.0553807143948983E-2</v>
      </c>
      <c r="CA42" s="69">
        <f t="shared" ref="CA42:CH68" si="32">BJ42/$BR42</f>
        <v>8.5039419881090525E-2</v>
      </c>
      <c r="CB42" s="69">
        <f t="shared" si="32"/>
        <v>0.2426260251025617</v>
      </c>
      <c r="CC42" s="69">
        <f t="shared" si="32"/>
        <v>0.23687447830200764</v>
      </c>
      <c r="CD42" s="69">
        <f t="shared" si="32"/>
        <v>8.6096303726991147E-2</v>
      </c>
      <c r="CE42" s="69">
        <f t="shared" si="32"/>
        <v>0.15077817457501649</v>
      </c>
      <c r="CF42" s="69">
        <f t="shared" si="32"/>
        <v>5.7515468005540811E-3</v>
      </c>
      <c r="CG42" s="69">
        <f t="shared" si="32"/>
        <v>0</v>
      </c>
      <c r="CH42" s="69">
        <f t="shared" si="32"/>
        <v>1.0367331946812832E-2</v>
      </c>
      <c r="CI42" s="135">
        <f t="shared" si="6"/>
        <v>1</v>
      </c>
      <c r="CK42" s="136" t="str">
        <f t="shared" si="7"/>
        <v>有田川町</v>
      </c>
      <c r="CL42" s="137">
        <f t="shared" si="17"/>
        <v>155.59236547895901</v>
      </c>
      <c r="CM42" s="75">
        <f t="shared" si="18"/>
        <v>1.2545602697093591E-2</v>
      </c>
      <c r="CN42" s="76">
        <f t="shared" si="19"/>
        <v>137.11065289643301</v>
      </c>
      <c r="CO42" s="75">
        <f t="shared" si="20"/>
        <v>1.4236676427136918E-2</v>
      </c>
      <c r="CP42" s="76">
        <f t="shared" si="8"/>
        <v>2.1871100927996521</v>
      </c>
      <c r="CQ42" s="75">
        <f t="shared" si="21"/>
        <v>0</v>
      </c>
      <c r="CR42" s="76">
        <f t="shared" si="9"/>
        <v>16.294602489726344</v>
      </c>
      <c r="CS42" s="75">
        <f t="shared" si="22"/>
        <v>0</v>
      </c>
      <c r="CT42" s="76">
        <f t="shared" si="10"/>
        <v>21.557048837461007</v>
      </c>
      <c r="CU42" s="77">
        <f t="shared" si="23"/>
        <v>0</v>
      </c>
      <c r="CV42" s="18"/>
      <c r="CW42" s="1078">
        <f t="shared" si="24"/>
        <v>1.952</v>
      </c>
      <c r="CX42" s="1081">
        <f>VLOOKUP($AX42&amp;"_"&amp;$CW$14,データシート1!$A:$BS,MATCH($CW$12&amp;"_"&amp;CX$20,データシート1!$A$1:$BS$1,0),0)</f>
        <v>1.952</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1.952</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1</v>
      </c>
      <c r="DM42" s="18"/>
      <c r="DN42" s="139">
        <f t="shared" si="26"/>
        <v>1</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21215</v>
      </c>
      <c r="AY43" s="20" t="str">
        <f>IF(IFERROR(比較地域マスタ!$Z28,"")=0,"",IFERROR(比較地域マスタ!$Z28,""))</f>
        <v>山県市</v>
      </c>
      <c r="AZ43" s="26"/>
      <c r="BB43" s="122" t="str">
        <f t="shared" si="0"/>
        <v>21215</v>
      </c>
      <c r="BC43" s="123" t="str">
        <f t="shared" si="0"/>
        <v>山県市</v>
      </c>
      <c r="BD43" s="40">
        <f t="shared" si="14"/>
        <v>163.65038900411048</v>
      </c>
      <c r="BE43" s="40">
        <f t="shared" si="15"/>
        <v>54.403137695597046</v>
      </c>
      <c r="BF43" s="40">
        <f>VLOOKUP($AX43&amp;"_"&amp;$BC$14,データシート1!$A:$BS,MATCH($BC$12&amp;"_"&amp;BF$20,データシート1!$A$1:$BS$1,0),0)</f>
        <v>48.4588260871163</v>
      </c>
      <c r="BG43" s="40">
        <f>VLOOKUP($AX43&amp;"_"&amp;$BC$14,データシート1!$A:$BS,MATCH($BC$12&amp;"_"&amp;BG$20,データシート1!$A$1:$BS$1,0),0)</f>
        <v>1.9874986751628141</v>
      </c>
      <c r="BH43" s="40">
        <f>VLOOKUP($AX43&amp;"_"&amp;$BC$14,データシート1!$A:$BS,MATCH($BC$12&amp;"_"&amp;BH$20,データシート1!$A$1:$BS$1,0),0)</f>
        <v>3.9568129333179369</v>
      </c>
      <c r="BI43" s="40">
        <f>VLOOKUP($AX43&amp;"_"&amp;$BC$14,データシート1!$A:$BS,MATCH($BC$12&amp;"_"&amp;BI$20,データシート1!$A$1:$BS$1,0),0)</f>
        <v>21.120298491786286</v>
      </c>
      <c r="BJ43" s="40">
        <f>VLOOKUP($AX43&amp;"_"&amp;$BC$14,データシート1!$A:$BS,MATCH($BC$12&amp;"_"&amp;BJ$20,データシート1!$A$1:$BS$1,0),0)</f>
        <v>32.633047423238061</v>
      </c>
      <c r="BK43" s="40">
        <f t="shared" si="1"/>
        <v>50.681809668689077</v>
      </c>
      <c r="BL43" s="40">
        <f t="shared" si="2"/>
        <v>49.120229046542661</v>
      </c>
      <c r="BM43" s="40">
        <f>VLOOKUP($AX43&amp;"_"&amp;$BC$14,データシート1!$A:$BS,MATCH($BC$12&amp;"_"&amp;BM$20,データシート1!$A$1:$BS$1,0),0)</f>
        <v>25.951101882067373</v>
      </c>
      <c r="BN43" s="40">
        <f>VLOOKUP($AX43&amp;"_"&amp;$BC$14,データシート1!$A:$BS,MATCH($BC$12&amp;"_"&amp;BN$20,データシート1!$A$1:$BS$1,0),0)</f>
        <v>23.169127164475288</v>
      </c>
      <c r="BO43" s="40">
        <f>VLOOKUP($AX43&amp;"_"&amp;$BC$14,データシート1!$A:$BS,MATCH($BC$12&amp;"_"&amp;BO$20,データシート1!$A$1:$BS$1,0),0)</f>
        <v>1.561580622146413</v>
      </c>
      <c r="BP43" s="40">
        <f>VLOOKUP($AX43&amp;"_"&amp;$BC$14,データシート1!$A:$BS,MATCH($BC$12&amp;"_"&amp;BP$20,データシート1!$A$1:$BS$1,0),0)</f>
        <v>0</v>
      </c>
      <c r="BQ43" s="40">
        <f>VLOOKUP($AX43&amp;"_"&amp;$BC$14,データシート1!$A:$BS,MATCH($BC$12&amp;"_"&amp;BQ$20,データシート1!$A$1:$BS$1,0),0)</f>
        <v>4.8120957247999998</v>
      </c>
      <c r="BR43" s="41">
        <f t="shared" si="3"/>
        <v>163.65038900411048</v>
      </c>
      <c r="BT43" s="134" t="str">
        <f t="shared" si="4"/>
        <v>山県市</v>
      </c>
      <c r="BU43" s="38">
        <f t="shared" si="25"/>
        <v>163.65038900411048</v>
      </c>
      <c r="BV43" s="69">
        <f t="shared" si="16"/>
        <v>0.33243512604318087</v>
      </c>
      <c r="BW43" s="69">
        <f t="shared" si="16"/>
        <v>0.29611189061028836</v>
      </c>
      <c r="BX43" s="69">
        <f t="shared" si="16"/>
        <v>1.2144784300591509E-2</v>
      </c>
      <c r="BY43" s="69">
        <f t="shared" si="16"/>
        <v>2.4178451132301017E-2</v>
      </c>
      <c r="BZ43" s="69">
        <f t="shared" si="16"/>
        <v>0.1290574291959416</v>
      </c>
      <c r="CA43" s="69">
        <f t="shared" si="32"/>
        <v>0.1994070874003141</v>
      </c>
      <c r="CB43" s="69">
        <f t="shared" si="32"/>
        <v>0.30969562600560685</v>
      </c>
      <c r="CC43" s="69">
        <f t="shared" si="32"/>
        <v>0.30015345118005732</v>
      </c>
      <c r="CD43" s="69">
        <f t="shared" si="32"/>
        <v>0.15857647537529257</v>
      </c>
      <c r="CE43" s="69">
        <f t="shared" si="32"/>
        <v>0.14157697580476475</v>
      </c>
      <c r="CF43" s="69">
        <f t="shared" si="32"/>
        <v>9.5421748255495441E-3</v>
      </c>
      <c r="CG43" s="69">
        <f t="shared" si="32"/>
        <v>0</v>
      </c>
      <c r="CH43" s="69">
        <f t="shared" si="32"/>
        <v>2.9404731354956526E-2</v>
      </c>
      <c r="CI43" s="135">
        <f t="shared" si="6"/>
        <v>1</v>
      </c>
      <c r="CJ43" s="26"/>
      <c r="CK43" s="136" t="str">
        <f t="shared" si="7"/>
        <v>山県市</v>
      </c>
      <c r="CL43" s="137">
        <f t="shared" si="17"/>
        <v>54.403137695597046</v>
      </c>
      <c r="CM43" s="75">
        <f t="shared" si="18"/>
        <v>0.16743519557580977</v>
      </c>
      <c r="CN43" s="76">
        <f t="shared" si="19"/>
        <v>48.4588260871163</v>
      </c>
      <c r="CO43" s="75">
        <f t="shared" si="20"/>
        <v>0.18797401289961915</v>
      </c>
      <c r="CP43" s="76">
        <f t="shared" si="8"/>
        <v>1.9874986751628141</v>
      </c>
      <c r="CQ43" s="75">
        <f t="shared" si="21"/>
        <v>0</v>
      </c>
      <c r="CR43" s="76">
        <f t="shared" si="9"/>
        <v>3.9568129333179369</v>
      </c>
      <c r="CS43" s="75">
        <f t="shared" si="22"/>
        <v>0</v>
      </c>
      <c r="CT43" s="76">
        <f t="shared" si="10"/>
        <v>21.120298491786286</v>
      </c>
      <c r="CU43" s="77">
        <f t="shared" si="23"/>
        <v>0</v>
      </c>
      <c r="CV43" s="18"/>
      <c r="CW43" s="1078">
        <f t="shared" si="24"/>
        <v>9.109</v>
      </c>
      <c r="CX43" s="1081">
        <f>VLOOKUP($AX43&amp;"_"&amp;$CW$14,データシート1!$A:$BS,MATCH($CW$12&amp;"_"&amp;CX$20,データシート1!$A$1:$BS$1,0),0)</f>
        <v>9.109</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9.109</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1</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39212</v>
      </c>
      <c r="AY44" s="20" t="str">
        <f>IF(IFERROR(比較地域マスタ!$Z29,"")=0,"",IFERROR(比較地域マスタ!$Z29,""))</f>
        <v>香美市</v>
      </c>
      <c r="BB44" s="122" t="str">
        <f t="shared" si="0"/>
        <v>39212</v>
      </c>
      <c r="BC44" s="123" t="str">
        <f t="shared" si="0"/>
        <v>香美市</v>
      </c>
      <c r="BD44" s="40">
        <f t="shared" si="14"/>
        <v>246.21958422047601</v>
      </c>
      <c r="BE44" s="40">
        <f t="shared" si="15"/>
        <v>124.05337790549478</v>
      </c>
      <c r="BF44" s="40">
        <f>VLOOKUP($AX44&amp;"_"&amp;$BC$14,データシート1!$A:$BS,MATCH($BC$12&amp;"_"&amp;BF$20,データシート1!$A$1:$BS$1,0),0)</f>
        <v>104.3407098842242</v>
      </c>
      <c r="BG44" s="40">
        <f>VLOOKUP($AX44&amp;"_"&amp;$BC$14,データシート1!$A:$BS,MATCH($BC$12&amp;"_"&amp;BG$20,データシート1!$A$1:$BS$1,0),0)</f>
        <v>1.8257690739942705</v>
      </c>
      <c r="BH44" s="40">
        <f>VLOOKUP($AX44&amp;"_"&amp;$BC$14,データシート1!$A:$BS,MATCH($BC$12&amp;"_"&amp;BH$20,データシート1!$A$1:$BS$1,0),0)</f>
        <v>17.886898947276318</v>
      </c>
      <c r="BI44" s="40">
        <f>VLOOKUP($AX44&amp;"_"&amp;$BC$14,データシート1!$A:$BS,MATCH($BC$12&amp;"_"&amp;BI$20,データシート1!$A$1:$BS$1,0),0)</f>
        <v>32.185049060011401</v>
      </c>
      <c r="BJ44" s="40">
        <f>VLOOKUP($AX44&amp;"_"&amp;$BC$14,データシート1!$A:$BS,MATCH($BC$12&amp;"_"&amp;BJ$20,データシート1!$A$1:$BS$1,0),0)</f>
        <v>40.017436950965099</v>
      </c>
      <c r="BK44" s="40">
        <f t="shared" si="1"/>
        <v>46.48529978986052</v>
      </c>
      <c r="BL44" s="40">
        <f t="shared" si="2"/>
        <v>44.957505064727016</v>
      </c>
      <c r="BM44" s="40">
        <f>VLOOKUP($AX44&amp;"_"&amp;$BC$14,データシート1!$A:$BS,MATCH($BC$12&amp;"_"&amp;BM$20,データシート1!$A$1:$BS$1,0),0)</f>
        <v>20.268000892902382</v>
      </c>
      <c r="BN44" s="40">
        <f>VLOOKUP($AX44&amp;"_"&amp;$BC$14,データシート1!$A:$BS,MATCH($BC$12&amp;"_"&amp;BN$20,データシート1!$A$1:$BS$1,0),0)</f>
        <v>24.689504171824634</v>
      </c>
      <c r="BO44" s="40">
        <f>VLOOKUP($AX44&amp;"_"&amp;$BC$14,データシート1!$A:$BS,MATCH($BC$12&amp;"_"&amp;BO$20,データシート1!$A$1:$BS$1,0),0)</f>
        <v>1.5277947251335036</v>
      </c>
      <c r="BP44" s="40">
        <f>VLOOKUP($AX44&amp;"_"&amp;$BC$14,データシート1!$A:$BS,MATCH($BC$12&amp;"_"&amp;BP$20,データシート1!$A$1:$BS$1,0),0)</f>
        <v>0</v>
      </c>
      <c r="BQ44" s="40">
        <f>VLOOKUP($AX44&amp;"_"&amp;$BC$14,データシート1!$A:$BS,MATCH($BC$12&amp;"_"&amp;BQ$20,データシート1!$A$1:$BS$1,0),0)</f>
        <v>3.4784205141442168</v>
      </c>
      <c r="BR44" s="41">
        <f t="shared" si="3"/>
        <v>246.21958422047601</v>
      </c>
      <c r="BT44" s="134" t="str">
        <f t="shared" si="4"/>
        <v>香美市</v>
      </c>
      <c r="BU44" s="38">
        <f t="shared" si="25"/>
        <v>246.21958422047601</v>
      </c>
      <c r="BV44" s="69">
        <f t="shared" si="16"/>
        <v>0.50383229383740591</v>
      </c>
      <c r="BW44" s="69">
        <f t="shared" si="16"/>
        <v>0.423770961252184</v>
      </c>
      <c r="BX44" s="69">
        <f t="shared" si="16"/>
        <v>7.4152065513984266E-3</v>
      </c>
      <c r="BY44" s="69">
        <f t="shared" si="16"/>
        <v>7.2646126033823491E-2</v>
      </c>
      <c r="BZ44" s="69">
        <f t="shared" si="16"/>
        <v>0.13071685244660097</v>
      </c>
      <c r="CA44" s="69">
        <f t="shared" si="32"/>
        <v>0.16252743289149452</v>
      </c>
      <c r="CB44" s="69">
        <f t="shared" si="32"/>
        <v>0.18879611033797988</v>
      </c>
      <c r="CC44" s="69">
        <f t="shared" si="32"/>
        <v>0.18259110138237444</v>
      </c>
      <c r="CD44" s="69">
        <f t="shared" si="32"/>
        <v>8.2316770037080031E-2</v>
      </c>
      <c r="CE44" s="69">
        <f t="shared" si="32"/>
        <v>0.10027433134529441</v>
      </c>
      <c r="CF44" s="69">
        <f t="shared" si="32"/>
        <v>6.2050089556054486E-3</v>
      </c>
      <c r="CG44" s="69">
        <f t="shared" si="32"/>
        <v>0</v>
      </c>
      <c r="CH44" s="69">
        <f t="shared" si="32"/>
        <v>1.4127310486518748E-2</v>
      </c>
      <c r="CI44" s="135">
        <f t="shared" si="6"/>
        <v>1</v>
      </c>
      <c r="CK44" s="136" t="str">
        <f t="shared" si="7"/>
        <v>香美市</v>
      </c>
      <c r="CL44" s="137">
        <f t="shared" si="17"/>
        <v>124.05337790549478</v>
      </c>
      <c r="CM44" s="75">
        <f t="shared" si="18"/>
        <v>2.7262457960447031E-2</v>
      </c>
      <c r="CN44" s="76">
        <f t="shared" si="19"/>
        <v>104.3407098842242</v>
      </c>
      <c r="CO44" s="75">
        <f t="shared" si="20"/>
        <v>3.2413043803829263E-2</v>
      </c>
      <c r="CP44" s="76">
        <f t="shared" si="8"/>
        <v>1.8257690739942705</v>
      </c>
      <c r="CQ44" s="75">
        <f t="shared" si="21"/>
        <v>0</v>
      </c>
      <c r="CR44" s="76">
        <f t="shared" si="9"/>
        <v>17.886898947276318</v>
      </c>
      <c r="CS44" s="75">
        <f t="shared" si="22"/>
        <v>0</v>
      </c>
      <c r="CT44" s="76">
        <f t="shared" si="10"/>
        <v>32.185049060011401</v>
      </c>
      <c r="CU44" s="77">
        <f t="shared" si="23"/>
        <v>0.10862186332173829</v>
      </c>
      <c r="CV44" s="18"/>
      <c r="CW44" s="1078">
        <f t="shared" si="24"/>
        <v>3.3820000000000001</v>
      </c>
      <c r="CX44" s="1081">
        <f>VLOOKUP($AX44&amp;"_"&amp;$CW$14,データシート1!$A:$BS,MATCH($CW$12&amp;"_"&amp;CX$20,データシート1!$A$1:$BS$1,0),0)</f>
        <v>3.3820000000000001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3.496</v>
      </c>
      <c r="DB44" s="1081">
        <f>VLOOKUP($AX44&amp;"_"&amp;$CW$14,データシート1!$A:$BS,MATCH($CW$12&amp;"_"&amp;DB$20,データシート1!$A$1:$BS$1,0),0)</f>
        <v>0</v>
      </c>
      <c r="DC44" s="1081">
        <f>VLOOKUP($AX44&amp;"_"&amp;$CW$14,データシート1!$A:$BS,MATCH($CW$12&amp;"_"&amp;DC$20,データシート1!$A$1:$BS$1,0),0)</f>
        <v>0</v>
      </c>
      <c r="DD44" s="1080">
        <f t="shared" si="11"/>
        <v>6.8780000000000001</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1</v>
      </c>
      <c r="DJ44" s="74">
        <f>VLOOKUP($AX44&amp;"_"&amp;$DF$14,データシート1!$A:$BS,MATCH($DF$12&amp;"_"&amp;DJ$20,データシート1!$A$1:$BS$1,0),0)</f>
        <v>0</v>
      </c>
      <c r="DK44" s="74">
        <f>VLOOKUP($AX44&amp;"_"&amp;$DF$14,データシート1!$A:$BS,MATCH($DF$12&amp;"_"&amp;DK$20,データシート1!$A$1:$BS$1,0),0)</f>
        <v>0</v>
      </c>
      <c r="DL44" s="78">
        <f t="shared" si="12"/>
        <v>2</v>
      </c>
      <c r="DM44" s="18"/>
      <c r="DN44" s="139">
        <f t="shared" si="26"/>
        <v>0.49</v>
      </c>
      <c r="DO44" s="140">
        <f t="shared" si="27"/>
        <v>0</v>
      </c>
      <c r="DP44" s="140">
        <f t="shared" si="29"/>
        <v>0</v>
      </c>
      <c r="DQ44" s="140">
        <f t="shared" si="30"/>
        <v>0.51</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02412</v>
      </c>
      <c r="AY45" s="20" t="str">
        <f>IF(IFERROR(比較地域マスタ!$Z30,"")=0,"",IFERROR(比較地域マスタ!$Z30,""))</f>
        <v>おいらせ町</v>
      </c>
      <c r="BB45" s="122" t="str">
        <f t="shared" si="0"/>
        <v>02412</v>
      </c>
      <c r="BC45" s="123" t="str">
        <f t="shared" si="0"/>
        <v>おいらせ町</v>
      </c>
      <c r="BD45" s="40">
        <f t="shared" si="14"/>
        <v>227.1811572002976</v>
      </c>
      <c r="BE45" s="40">
        <f t="shared" si="15"/>
        <v>108.52252750565265</v>
      </c>
      <c r="BF45" s="40">
        <f>VLOOKUP($AX45&amp;"_"&amp;$BC$14,データシート1!$A:$BS,MATCH($BC$12&amp;"_"&amp;BF$20,データシート1!$A$1:$BS$1,0),0)</f>
        <v>78.648496452770772</v>
      </c>
      <c r="BG45" s="40">
        <f>VLOOKUP($AX45&amp;"_"&amp;$BC$14,データシート1!$A:$BS,MATCH($BC$12&amp;"_"&amp;BG$20,データシート1!$A$1:$BS$1,0),0)</f>
        <v>3.1074907185574103</v>
      </c>
      <c r="BH45" s="40">
        <f>VLOOKUP($AX45&amp;"_"&amp;$BC$14,データシート1!$A:$BS,MATCH($BC$12&amp;"_"&amp;BH$20,データシート1!$A$1:$BS$1,0),0)</f>
        <v>26.766540334324464</v>
      </c>
      <c r="BI45" s="40">
        <f>VLOOKUP($AX45&amp;"_"&amp;$BC$14,データシート1!$A:$BS,MATCH($BC$12&amp;"_"&amp;BI$20,データシート1!$A$1:$BS$1,0),0)</f>
        <v>22.881399285517301</v>
      </c>
      <c r="BJ45" s="40">
        <f>VLOOKUP($AX45&amp;"_"&amp;$BC$14,データシート1!$A:$BS,MATCH($BC$12&amp;"_"&amp;BJ$20,データシート1!$A$1:$BS$1,0),0)</f>
        <v>47.987934466270183</v>
      </c>
      <c r="BK45" s="40">
        <f t="shared" si="1"/>
        <v>44.99987602163857</v>
      </c>
      <c r="BL45" s="40">
        <f t="shared" si="2"/>
        <v>43.508815352070584</v>
      </c>
      <c r="BM45" s="40">
        <f>VLOOKUP($AX45&amp;"_"&amp;$BC$14,データシート1!$A:$BS,MATCH($BC$12&amp;"_"&amp;BM$20,データシート1!$A$1:$BS$1,0),0)</f>
        <v>22.954913943677262</v>
      </c>
      <c r="BN45" s="40">
        <f>VLOOKUP($AX45&amp;"_"&amp;$BC$14,データシート1!$A:$BS,MATCH($BC$12&amp;"_"&amp;BN$20,データシート1!$A$1:$BS$1,0),0)</f>
        <v>20.553901408393326</v>
      </c>
      <c r="BO45" s="40">
        <f>VLOOKUP($AX45&amp;"_"&amp;$BC$14,データシート1!$A:$BS,MATCH($BC$12&amp;"_"&amp;BO$20,データシート1!$A$1:$BS$1,0),0)</f>
        <v>1.4910606695679842</v>
      </c>
      <c r="BP45" s="40">
        <f>VLOOKUP($AX45&amp;"_"&amp;$BC$14,データシート1!$A:$BS,MATCH($BC$12&amp;"_"&amp;BP$20,データシート1!$A$1:$BS$1,0),0)</f>
        <v>0</v>
      </c>
      <c r="BQ45" s="40">
        <f>VLOOKUP($AX45&amp;"_"&amp;$BC$14,データシート1!$A:$BS,MATCH($BC$12&amp;"_"&amp;BQ$20,データシート1!$A$1:$BS$1,0),0)</f>
        <v>2.7894199212188839</v>
      </c>
      <c r="BR45" s="41">
        <f t="shared" si="3"/>
        <v>227.1811572002976</v>
      </c>
      <c r="BT45" s="134" t="str">
        <f t="shared" si="4"/>
        <v>おいらせ町</v>
      </c>
      <c r="BU45" s="38">
        <f t="shared" si="25"/>
        <v>227.1811572002976</v>
      </c>
      <c r="BV45" s="69">
        <f t="shared" si="16"/>
        <v>0.47769158693901786</v>
      </c>
      <c r="BW45" s="69">
        <f t="shared" si="16"/>
        <v>0.34619286837873253</v>
      </c>
      <c r="BX45" s="69">
        <f t="shared" si="16"/>
        <v>1.3678470331135981E-2</v>
      </c>
      <c r="BY45" s="69">
        <f t="shared" si="16"/>
        <v>0.11782024822914935</v>
      </c>
      <c r="BZ45" s="69">
        <f t="shared" si="16"/>
        <v>0.10071873727337156</v>
      </c>
      <c r="CA45" s="69">
        <f t="shared" si="32"/>
        <v>0.21123201878913275</v>
      </c>
      <c r="CB45" s="69">
        <f t="shared" si="32"/>
        <v>0.1980792622777415</v>
      </c>
      <c r="CC45" s="69">
        <f t="shared" si="32"/>
        <v>0.19151595091889773</v>
      </c>
      <c r="CD45" s="69">
        <f t="shared" si="32"/>
        <v>0.10104233214834241</v>
      </c>
      <c r="CE45" s="69">
        <f t="shared" si="32"/>
        <v>9.0473618770555334E-2</v>
      </c>
      <c r="CF45" s="69">
        <f t="shared" si="32"/>
        <v>6.5633113588437651E-3</v>
      </c>
      <c r="CG45" s="69">
        <f t="shared" si="32"/>
        <v>0</v>
      </c>
      <c r="CH45" s="69">
        <f t="shared" si="32"/>
        <v>1.227839472073624E-2</v>
      </c>
      <c r="CI45" s="135">
        <f t="shared" si="6"/>
        <v>1</v>
      </c>
      <c r="CK45" s="136" t="str">
        <f t="shared" si="7"/>
        <v>おいらせ町</v>
      </c>
      <c r="CL45" s="137">
        <f t="shared" si="17"/>
        <v>108.52252750565265</v>
      </c>
      <c r="CM45" s="75">
        <f t="shared" si="18"/>
        <v>0.2712340071370602</v>
      </c>
      <c r="CN45" s="76">
        <f t="shared" si="19"/>
        <v>78.648496452770772</v>
      </c>
      <c r="CO45" s="75">
        <f t="shared" si="20"/>
        <v>0.37426017441637954</v>
      </c>
      <c r="CP45" s="76">
        <f t="shared" si="8"/>
        <v>3.1074907185574103</v>
      </c>
      <c r="CQ45" s="75">
        <f t="shared" si="21"/>
        <v>0</v>
      </c>
      <c r="CR45" s="76">
        <f t="shared" si="9"/>
        <v>26.766540334324464</v>
      </c>
      <c r="CS45" s="75">
        <f t="shared" si="22"/>
        <v>0</v>
      </c>
      <c r="CT45" s="76">
        <f t="shared" si="10"/>
        <v>22.881399285517301</v>
      </c>
      <c r="CU45" s="77">
        <f t="shared" si="23"/>
        <v>0</v>
      </c>
      <c r="CV45" s="18"/>
      <c r="CW45" s="1078">
        <f t="shared" si="24"/>
        <v>29.434999999999999</v>
      </c>
      <c r="CX45" s="1081">
        <f>VLOOKUP($AX45&amp;"_"&amp;$CW$14,データシート1!$A:$BS,MATCH($CW$12&amp;"_"&amp;CX$20,データシート1!$A$1:$BS$1,0),0)</f>
        <v>29.434999999999999</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29.434999999999999</v>
      </c>
      <c r="DE45" s="18"/>
      <c r="DF45" s="138">
        <f>VLOOKUP($AX45&amp;"_"&amp;$DF$14,データシート1!$A:$BS,MATCH($DF$12&amp;"_"&amp;DF$20,データシート1!$A$1:$BS$1,0),0)</f>
        <v>4</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4</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06209</v>
      </c>
      <c r="AY46" s="20" t="str">
        <f>IF(IFERROR(比較地域マスタ!$Z31,"")=0,"",IFERROR(比較地域マスタ!$Z31,""))</f>
        <v>長井市</v>
      </c>
      <c r="BB46" s="122" t="str">
        <f t="shared" si="0"/>
        <v>06209</v>
      </c>
      <c r="BC46" s="123" t="str">
        <f t="shared" si="0"/>
        <v>長井市</v>
      </c>
      <c r="BD46" s="40">
        <f t="shared" si="14"/>
        <v>164.17665727428812</v>
      </c>
      <c r="BE46" s="40">
        <f t="shared" si="15"/>
        <v>39.027299421522514</v>
      </c>
      <c r="BF46" s="40">
        <f>VLOOKUP($AX46&amp;"_"&amp;$BC$14,データシート1!$A:$BS,MATCH($BC$12&amp;"_"&amp;BF$20,データシート1!$A$1:$BS$1,0),0)</f>
        <v>25.908336832229981</v>
      </c>
      <c r="BG46" s="40">
        <f>VLOOKUP($AX46&amp;"_"&amp;$BC$14,データシート1!$A:$BS,MATCH($BC$12&amp;"_"&amp;BG$20,データシート1!$A$1:$BS$1,0),0)</f>
        <v>2.9952510708077811</v>
      </c>
      <c r="BH46" s="40">
        <f>VLOOKUP($AX46&amp;"_"&amp;$BC$14,データシート1!$A:$BS,MATCH($BC$12&amp;"_"&amp;BH$20,データシート1!$A$1:$BS$1,0),0)</f>
        <v>10.12371151848475</v>
      </c>
      <c r="BI46" s="40">
        <f>VLOOKUP($AX46&amp;"_"&amp;$BC$14,データシート1!$A:$BS,MATCH($BC$12&amp;"_"&amp;BI$20,データシート1!$A$1:$BS$1,0),0)</f>
        <v>30.234922047424963</v>
      </c>
      <c r="BJ46" s="40">
        <f>VLOOKUP($AX46&amp;"_"&amp;$BC$14,データシート1!$A:$BS,MATCH($BC$12&amp;"_"&amp;BJ$20,データシート1!$A$1:$BS$1,0),0)</f>
        <v>39.107147898664905</v>
      </c>
      <c r="BK46" s="40">
        <f t="shared" si="1"/>
        <v>52.13000196878118</v>
      </c>
      <c r="BL46" s="40">
        <f t="shared" si="2"/>
        <v>50.587584377226733</v>
      </c>
      <c r="BM46" s="40">
        <f>VLOOKUP($AX46&amp;"_"&amp;$BC$14,データシート1!$A:$BS,MATCH($BC$12&amp;"_"&amp;BM$20,データシート1!$A$1:$BS$1,0),0)</f>
        <v>25.233192301313462</v>
      </c>
      <c r="BN46" s="40">
        <f>VLOOKUP($AX46&amp;"_"&amp;$BC$14,データシート1!$A:$BS,MATCH($BC$12&amp;"_"&amp;BN$20,データシート1!$A$1:$BS$1,0),0)</f>
        <v>25.354392075913267</v>
      </c>
      <c r="BO46" s="40">
        <f>VLOOKUP($AX46&amp;"_"&amp;$BC$14,データシート1!$A:$BS,MATCH($BC$12&amp;"_"&amp;BO$20,データシート1!$A$1:$BS$1,0),0)</f>
        <v>1.5424175915544487</v>
      </c>
      <c r="BP46" s="40">
        <f>VLOOKUP($AX46&amp;"_"&amp;$BC$14,データシート1!$A:$BS,MATCH($BC$12&amp;"_"&amp;BP$20,データシート1!$A$1:$BS$1,0),0)</f>
        <v>0</v>
      </c>
      <c r="BQ46" s="40">
        <f>VLOOKUP($AX46&amp;"_"&amp;$BC$14,データシート1!$A:$BS,MATCH($BC$12&amp;"_"&amp;BQ$20,データシート1!$A$1:$BS$1,0),0)</f>
        <v>3.677285937894565</v>
      </c>
      <c r="BR46" s="41">
        <f t="shared" si="3"/>
        <v>164.17665727428812</v>
      </c>
      <c r="BT46" s="134" t="str">
        <f t="shared" si="4"/>
        <v>長井市</v>
      </c>
      <c r="BU46" s="38">
        <f t="shared" si="25"/>
        <v>164.17665727428812</v>
      </c>
      <c r="BV46" s="69">
        <f t="shared" si="16"/>
        <v>0.23771527615110374</v>
      </c>
      <c r="BW46" s="69">
        <f t="shared" si="16"/>
        <v>0.15780767657454015</v>
      </c>
      <c r="BX46" s="69">
        <f t="shared" si="16"/>
        <v>1.8244073917302678E-2</v>
      </c>
      <c r="BY46" s="69">
        <f t="shared" si="16"/>
        <v>6.1663525659260914E-2</v>
      </c>
      <c r="BZ46" s="69">
        <f t="shared" si="16"/>
        <v>0.18416090660751983</v>
      </c>
      <c r="CA46" s="69">
        <f t="shared" si="32"/>
        <v>0.23820163321591467</v>
      </c>
      <c r="CB46" s="69">
        <f t="shared" si="32"/>
        <v>0.31752383581356614</v>
      </c>
      <c r="CC46" s="69">
        <f t="shared" si="32"/>
        <v>0.30812897044621035</v>
      </c>
      <c r="CD46" s="69">
        <f t="shared" si="32"/>
        <v>0.15369537131674357</v>
      </c>
      <c r="CE46" s="69">
        <f t="shared" si="32"/>
        <v>0.15443359912946678</v>
      </c>
      <c r="CF46" s="69">
        <f t="shared" si="32"/>
        <v>9.3948653673557782E-3</v>
      </c>
      <c r="CG46" s="69">
        <f t="shared" si="32"/>
        <v>0</v>
      </c>
      <c r="CH46" s="69">
        <f t="shared" si="32"/>
        <v>2.2398348211895704E-2</v>
      </c>
      <c r="CI46" s="135">
        <f t="shared" si="6"/>
        <v>1</v>
      </c>
      <c r="CK46" s="136" t="str">
        <f t="shared" si="7"/>
        <v>長井市</v>
      </c>
      <c r="CL46" s="137">
        <f t="shared" si="17"/>
        <v>39.027299421522514</v>
      </c>
      <c r="CM46" s="75">
        <f t="shared" si="18"/>
        <v>0.27104104451989097</v>
      </c>
      <c r="CN46" s="76">
        <f t="shared" si="19"/>
        <v>25.908336832229981</v>
      </c>
      <c r="CO46" s="75">
        <f t="shared" si="20"/>
        <v>0.40828556724802817</v>
      </c>
      <c r="CP46" s="76">
        <f t="shared" si="8"/>
        <v>2.9952510708077811</v>
      </c>
      <c r="CQ46" s="75">
        <f t="shared" si="21"/>
        <v>0</v>
      </c>
      <c r="CR46" s="76">
        <f t="shared" si="9"/>
        <v>10.12371151848475</v>
      </c>
      <c r="CS46" s="75">
        <f t="shared" si="22"/>
        <v>0</v>
      </c>
      <c r="CT46" s="76">
        <f t="shared" si="10"/>
        <v>30.234922047424963</v>
      </c>
      <c r="CU46" s="77">
        <f t="shared" si="23"/>
        <v>0</v>
      </c>
      <c r="CV46" s="18"/>
      <c r="CW46" s="1078">
        <f t="shared" si="24"/>
        <v>10.577999999999999</v>
      </c>
      <c r="CX46" s="1081">
        <f>VLOOKUP($AX46&amp;"_"&amp;$CW$14,データシート1!$A:$BS,MATCH($CW$12&amp;"_"&amp;CX$20,データシート1!$A$1:$BS$1,0),0)</f>
        <v>10.577999999999999</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10.577999999999999</v>
      </c>
      <c r="DE46" s="18"/>
      <c r="DF46" s="138">
        <f>VLOOKUP($AX46&amp;"_"&amp;$DF$14,データシート1!$A:$BS,MATCH($DF$12&amp;"_"&amp;DF$20,データシート1!$A$1:$BS$1,0),0)</f>
        <v>2</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2</v>
      </c>
      <c r="DM46" s="18"/>
      <c r="DN46" s="139">
        <f t="shared" si="26"/>
        <v>1</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09364</v>
      </c>
      <c r="AY47" s="20" t="str">
        <f>IF(IFERROR(比較地域マスタ!$Z32,"")=0,"",IFERROR(比較地域マスタ!$Z32,""))</f>
        <v>野木町</v>
      </c>
      <c r="BB47" s="122" t="str">
        <f t="shared" si="0"/>
        <v>09364</v>
      </c>
      <c r="BC47" s="123" t="str">
        <f t="shared" si="0"/>
        <v>野木町</v>
      </c>
      <c r="BD47" s="40">
        <f t="shared" si="14"/>
        <v>183.91446281559038</v>
      </c>
      <c r="BE47" s="40">
        <f t="shared" si="15"/>
        <v>94.697149514594329</v>
      </c>
      <c r="BF47" s="40">
        <f>VLOOKUP($AX47&amp;"_"&amp;$BC$14,データシート1!$A:$BS,MATCH($BC$12&amp;"_"&amp;BF$20,データシート1!$A$1:$BS$1,0),0)</f>
        <v>90.928542750039</v>
      </c>
      <c r="BG47" s="40">
        <f>VLOOKUP($AX47&amp;"_"&amp;$BC$14,データシート1!$A:$BS,MATCH($BC$12&amp;"_"&amp;BG$20,データシート1!$A$1:$BS$1,0),0)</f>
        <v>1.1087762352716308</v>
      </c>
      <c r="BH47" s="40">
        <f>VLOOKUP($AX47&amp;"_"&amp;$BC$14,データシート1!$A:$BS,MATCH($BC$12&amp;"_"&amp;BH$20,データシート1!$A$1:$BS$1,0),0)</f>
        <v>2.6598305292837003</v>
      </c>
      <c r="BI47" s="40">
        <f>VLOOKUP($AX47&amp;"_"&amp;$BC$14,データシート1!$A:$BS,MATCH($BC$12&amp;"_"&amp;BI$20,データシート1!$A$1:$BS$1,0),0)</f>
        <v>19.095401981004059</v>
      </c>
      <c r="BJ47" s="40">
        <f>VLOOKUP($AX47&amp;"_"&amp;$BC$14,データシート1!$A:$BS,MATCH($BC$12&amp;"_"&amp;BJ$20,データシート1!$A$1:$BS$1,0),0)</f>
        <v>32.106393915532244</v>
      </c>
      <c r="BK47" s="40">
        <f t="shared" si="1"/>
        <v>34.725892755464074</v>
      </c>
      <c r="BL47" s="40">
        <f t="shared" si="2"/>
        <v>33.222508783146182</v>
      </c>
      <c r="BM47" s="40">
        <f>VLOOKUP($AX47&amp;"_"&amp;$BC$14,データシート1!$A:$BS,MATCH($BC$12&amp;"_"&amp;BM$20,データシート1!$A$1:$BS$1,0),0)</f>
        <v>21.573672703513299</v>
      </c>
      <c r="BN47" s="40">
        <f>VLOOKUP($AX47&amp;"_"&amp;$BC$14,データシート1!$A:$BS,MATCH($BC$12&amp;"_"&amp;BN$20,データシート1!$A$1:$BS$1,0),0)</f>
        <v>11.648836079632879</v>
      </c>
      <c r="BO47" s="40">
        <f>VLOOKUP($AX47&amp;"_"&amp;$BC$14,データシート1!$A:$BS,MATCH($BC$12&amp;"_"&amp;BO$20,データシート1!$A$1:$BS$1,0),0)</f>
        <v>1.5033839723178937</v>
      </c>
      <c r="BP47" s="40">
        <f>VLOOKUP($AX47&amp;"_"&amp;$BC$14,データシート1!$A:$BS,MATCH($BC$12&amp;"_"&amp;BP$20,データシート1!$A$1:$BS$1,0),0)</f>
        <v>0</v>
      </c>
      <c r="BQ47" s="40">
        <f>VLOOKUP($AX47&amp;"_"&amp;$BC$14,データシート1!$A:$BS,MATCH($BC$12&amp;"_"&amp;BQ$20,データシート1!$A$1:$BS$1,0),0)</f>
        <v>3.2896246489956571</v>
      </c>
      <c r="BR47" s="41">
        <f t="shared" si="3"/>
        <v>183.91446281559038</v>
      </c>
      <c r="BT47" s="134" t="str">
        <f t="shared" si="4"/>
        <v>野木町</v>
      </c>
      <c r="BU47" s="38">
        <f t="shared" si="25"/>
        <v>183.91446281559038</v>
      </c>
      <c r="BV47" s="69">
        <f t="shared" si="16"/>
        <v>0.51489778489876803</v>
      </c>
      <c r="BW47" s="69">
        <f t="shared" si="16"/>
        <v>0.49440670058239167</v>
      </c>
      <c r="BX47" s="69">
        <f t="shared" si="16"/>
        <v>6.0287604264347185E-3</v>
      </c>
      <c r="BY47" s="69">
        <f t="shared" si="16"/>
        <v>1.4462323889941663E-2</v>
      </c>
      <c r="BZ47" s="69">
        <f t="shared" si="16"/>
        <v>0.10382762556390615</v>
      </c>
      <c r="CA47" s="69">
        <f t="shared" si="32"/>
        <v>0.17457242581147672</v>
      </c>
      <c r="CB47" s="69">
        <f t="shared" si="32"/>
        <v>0.1888154537921439</v>
      </c>
      <c r="CC47" s="69">
        <f t="shared" si="32"/>
        <v>0.18064108865901501</v>
      </c>
      <c r="CD47" s="69">
        <f t="shared" si="32"/>
        <v>0.11730275244935498</v>
      </c>
      <c r="CE47" s="69">
        <f t="shared" si="32"/>
        <v>6.3338336209660021E-2</v>
      </c>
      <c r="CF47" s="69">
        <f t="shared" si="32"/>
        <v>8.1743651331288997E-3</v>
      </c>
      <c r="CG47" s="69">
        <f t="shared" si="32"/>
        <v>0</v>
      </c>
      <c r="CH47" s="69">
        <f t="shared" si="32"/>
        <v>1.7886709933705097E-2</v>
      </c>
      <c r="CI47" s="135">
        <f t="shared" si="6"/>
        <v>1</v>
      </c>
      <c r="CK47" s="136" t="str">
        <f t="shared" si="7"/>
        <v>野木町</v>
      </c>
      <c r="CL47" s="137">
        <f t="shared" si="17"/>
        <v>94.697149514594329</v>
      </c>
      <c r="CM47" s="75">
        <f t="shared" si="18"/>
        <v>0.63066312245012079</v>
      </c>
      <c r="CN47" s="76">
        <f t="shared" si="19"/>
        <v>90.928542750039</v>
      </c>
      <c r="CO47" s="75">
        <f t="shared" si="20"/>
        <v>0.65680146402626016</v>
      </c>
      <c r="CP47" s="76">
        <f t="shared" si="8"/>
        <v>1.1087762352716308</v>
      </c>
      <c r="CQ47" s="75">
        <f t="shared" si="21"/>
        <v>0</v>
      </c>
      <c r="CR47" s="76">
        <f t="shared" si="9"/>
        <v>2.6598305292837003</v>
      </c>
      <c r="CS47" s="75">
        <f t="shared" si="22"/>
        <v>0</v>
      </c>
      <c r="CT47" s="76">
        <f t="shared" si="10"/>
        <v>19.095401981004059</v>
      </c>
      <c r="CU47" s="77">
        <f t="shared" si="23"/>
        <v>0</v>
      </c>
      <c r="CV47" s="18"/>
      <c r="CW47" s="1078">
        <f t="shared" si="24"/>
        <v>59.722000000000001</v>
      </c>
      <c r="CX47" s="1081">
        <f>VLOOKUP($AX47&amp;"_"&amp;$CW$14,データシート1!$A:$BS,MATCH($CW$12&amp;"_"&amp;CX$20,データシート1!$A$1:$BS$1,0),0)</f>
        <v>59.722000000000001</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59.722000000000001</v>
      </c>
      <c r="DE47" s="18"/>
      <c r="DF47" s="138">
        <f>VLOOKUP($AX47&amp;"_"&amp;$DF$14,データシート1!$A:$BS,MATCH($DF$12&amp;"_"&amp;DF$20,データシート1!$A$1:$BS$1,0),0)</f>
        <v>12</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12</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03213</v>
      </c>
      <c r="AY48" s="20" t="str">
        <f>IF(IFERROR(比較地域マスタ!$Z33,"")=0,"",IFERROR(比較地域マスタ!$Z33,""))</f>
        <v>二戸市</v>
      </c>
      <c r="BB48" s="122" t="str">
        <f t="shared" si="0"/>
        <v>03213</v>
      </c>
      <c r="BC48" s="123" t="str">
        <f t="shared" si="0"/>
        <v>二戸市</v>
      </c>
      <c r="BD48" s="40">
        <f t="shared" si="14"/>
        <v>188.32530392797571</v>
      </c>
      <c r="BE48" s="40">
        <f t="shared" si="15"/>
        <v>48.591560903061421</v>
      </c>
      <c r="BF48" s="40">
        <f>VLOOKUP($AX48&amp;"_"&amp;$BC$14,データシート1!$A:$BS,MATCH($BC$12&amp;"_"&amp;BF$20,データシート1!$A$1:$BS$1,0),0)</f>
        <v>24.098342540386799</v>
      </c>
      <c r="BG48" s="40">
        <f>VLOOKUP($AX48&amp;"_"&amp;$BC$14,データシート1!$A:$BS,MATCH($BC$12&amp;"_"&amp;BG$20,データシート1!$A$1:$BS$1,0),0)</f>
        <v>3.2461345615826054</v>
      </c>
      <c r="BH48" s="40">
        <f>VLOOKUP($AX48&amp;"_"&amp;$BC$14,データシート1!$A:$BS,MATCH($BC$12&amp;"_"&amp;BH$20,データシート1!$A$1:$BS$1,0),0)</f>
        <v>21.247083801092014</v>
      </c>
      <c r="BI48" s="40">
        <f>VLOOKUP($AX48&amp;"_"&amp;$BC$14,データシート1!$A:$BS,MATCH($BC$12&amp;"_"&amp;BI$20,データシート1!$A$1:$BS$1,0),0)</f>
        <v>31.355020529024671</v>
      </c>
      <c r="BJ48" s="40">
        <f>VLOOKUP($AX48&amp;"_"&amp;$BC$14,データシート1!$A:$BS,MATCH($BC$12&amp;"_"&amp;BJ$20,データシート1!$A$1:$BS$1,0),0)</f>
        <v>45.542697168425079</v>
      </c>
      <c r="BK48" s="40">
        <f t="shared" si="1"/>
        <v>58.810457005521393</v>
      </c>
      <c r="BL48" s="40">
        <f t="shared" si="2"/>
        <v>57.269277640559039</v>
      </c>
      <c r="BM48" s="40">
        <f>VLOOKUP($AX48&amp;"_"&amp;$BC$14,データシート1!$A:$BS,MATCH($BC$12&amp;"_"&amp;BM$20,データシート1!$A$1:$BS$1,0),0)</f>
        <v>22.606454907404892</v>
      </c>
      <c r="BN48" s="40">
        <f>VLOOKUP($AX48&amp;"_"&amp;$BC$14,データシート1!$A:$BS,MATCH($BC$12&amp;"_"&amp;BN$20,データシート1!$A$1:$BS$1,0),0)</f>
        <v>34.662822733154151</v>
      </c>
      <c r="BO48" s="40">
        <f>VLOOKUP($AX48&amp;"_"&amp;$BC$14,データシート1!$A:$BS,MATCH($BC$12&amp;"_"&amp;BO$20,データシート1!$A$1:$BS$1,0),0)</f>
        <v>1.5411793649623524</v>
      </c>
      <c r="BP48" s="40">
        <f>VLOOKUP($AX48&amp;"_"&amp;$BC$14,データシート1!$A:$BS,MATCH($BC$12&amp;"_"&amp;BP$20,データシート1!$A$1:$BS$1,0),0)</f>
        <v>0</v>
      </c>
      <c r="BQ48" s="40">
        <f>VLOOKUP($AX48&amp;"_"&amp;$BC$14,データシート1!$A:$BS,MATCH($BC$12&amp;"_"&amp;BQ$20,データシート1!$A$1:$BS$1,0),0)</f>
        <v>4.0255683219431511</v>
      </c>
      <c r="BR48" s="41">
        <f t="shared" si="3"/>
        <v>188.32530392797571</v>
      </c>
      <c r="BT48" s="134" t="str">
        <f t="shared" si="4"/>
        <v>二戸市</v>
      </c>
      <c r="BU48" s="38">
        <f t="shared" si="25"/>
        <v>188.32530392797571</v>
      </c>
      <c r="BV48" s="69">
        <f t="shared" si="16"/>
        <v>0.25801928837797111</v>
      </c>
      <c r="BW48" s="69">
        <f t="shared" si="16"/>
        <v>0.12796125660098825</v>
      </c>
      <c r="BX48" s="69">
        <f t="shared" si="16"/>
        <v>1.7236847592313337E-2</v>
      </c>
      <c r="BY48" s="69">
        <f t="shared" si="16"/>
        <v>0.11282118418466952</v>
      </c>
      <c r="BZ48" s="69">
        <f t="shared" si="16"/>
        <v>0.16649393297151549</v>
      </c>
      <c r="CA48" s="69">
        <f t="shared" si="32"/>
        <v>0.24182994116309886</v>
      </c>
      <c r="CB48" s="69">
        <f t="shared" si="32"/>
        <v>0.31228122710484635</v>
      </c>
      <c r="CC48" s="69">
        <f t="shared" si="32"/>
        <v>0.30409762493977682</v>
      </c>
      <c r="CD48" s="69">
        <f t="shared" si="32"/>
        <v>0.12003939160533968</v>
      </c>
      <c r="CE48" s="69">
        <f t="shared" si="32"/>
        <v>0.18405823333443716</v>
      </c>
      <c r="CF48" s="69">
        <f t="shared" si="32"/>
        <v>8.1836021650694927E-3</v>
      </c>
      <c r="CG48" s="69">
        <f t="shared" si="32"/>
        <v>0</v>
      </c>
      <c r="CH48" s="69">
        <f t="shared" si="32"/>
        <v>2.1375610382568209E-2</v>
      </c>
      <c r="CI48" s="135">
        <f t="shared" si="6"/>
        <v>1</v>
      </c>
      <c r="CK48" s="136" t="str">
        <f t="shared" si="7"/>
        <v>二戸市</v>
      </c>
      <c r="CL48" s="137">
        <f t="shared" si="17"/>
        <v>48.591560903061421</v>
      </c>
      <c r="CM48" s="75">
        <f t="shared" si="18"/>
        <v>0.20050806804574497</v>
      </c>
      <c r="CN48" s="76">
        <f t="shared" si="19"/>
        <v>24.098342540386799</v>
      </c>
      <c r="CO48" s="75">
        <f t="shared" si="20"/>
        <v>0.40430166446806665</v>
      </c>
      <c r="CP48" s="76">
        <f t="shared" si="8"/>
        <v>3.2461345615826054</v>
      </c>
      <c r="CQ48" s="75">
        <f t="shared" si="21"/>
        <v>0</v>
      </c>
      <c r="CR48" s="76">
        <f t="shared" si="9"/>
        <v>21.247083801092014</v>
      </c>
      <c r="CS48" s="75">
        <f t="shared" si="22"/>
        <v>0</v>
      </c>
      <c r="CT48" s="76">
        <f t="shared" si="10"/>
        <v>31.355020529024671</v>
      </c>
      <c r="CU48" s="77">
        <f t="shared" si="23"/>
        <v>0.28024220210176742</v>
      </c>
      <c r="CV48" s="18"/>
      <c r="CW48" s="1078">
        <f t="shared" si="24"/>
        <v>9.7430000000000003</v>
      </c>
      <c r="CX48" s="1081">
        <f>VLOOKUP($AX48&amp;"_"&amp;$CW$14,データシート1!$A:$BS,MATCH($CW$12&amp;"_"&amp;CX$20,データシート1!$A$1:$BS$1,0),0)</f>
        <v>9.7430000000000003</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8.786999999999999</v>
      </c>
      <c r="DB48" s="1081">
        <f>VLOOKUP($AX48&amp;"_"&amp;$CW$14,データシート1!$A:$BS,MATCH($CW$12&amp;"_"&amp;DB$20,データシート1!$A$1:$BS$1,0),0)</f>
        <v>0</v>
      </c>
      <c r="DC48" s="1081">
        <f>VLOOKUP($AX48&amp;"_"&amp;$CW$14,データシート1!$A:$BS,MATCH($CW$12&amp;"_"&amp;DC$20,データシート1!$A$1:$BS$1,0),0)</f>
        <v>0</v>
      </c>
      <c r="DD48" s="1080">
        <f t="shared" si="11"/>
        <v>18.53</v>
      </c>
      <c r="DE48" s="18"/>
      <c r="DF48" s="138">
        <f>VLOOKUP($AX48&amp;"_"&amp;$DF$14,データシート1!$A:$BS,MATCH($DF$12&amp;"_"&amp;DF$20,データシート1!$A$1:$BS$1,0),0)</f>
        <v>2</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2</v>
      </c>
      <c r="DJ48" s="74">
        <f>VLOOKUP($AX48&amp;"_"&amp;$DF$14,データシート1!$A:$BS,MATCH($DF$12&amp;"_"&amp;DJ$20,データシート1!$A$1:$BS$1,0),0)</f>
        <v>0</v>
      </c>
      <c r="DK48" s="74">
        <f>VLOOKUP($AX48&amp;"_"&amp;$DF$14,データシート1!$A:$BS,MATCH($DF$12&amp;"_"&amp;DK$20,データシート1!$A$1:$BS$1,0),0)</f>
        <v>0</v>
      </c>
      <c r="DL48" s="78">
        <f t="shared" si="12"/>
        <v>4</v>
      </c>
      <c r="DM48" s="18"/>
      <c r="DN48" s="139">
        <f t="shared" si="26"/>
        <v>0.53</v>
      </c>
      <c r="DO48" s="140">
        <f t="shared" si="27"/>
        <v>0</v>
      </c>
      <c r="DP48" s="140">
        <f t="shared" si="29"/>
        <v>0</v>
      </c>
      <c r="DQ48" s="140">
        <f t="shared" si="30"/>
        <v>0.47</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36341</v>
      </c>
      <c r="AY49" s="20" t="str">
        <f>IF(IFERROR(比較地域マスタ!$Z34,"")=0,"",IFERROR(比較地域マスタ!$Z34,""))</f>
        <v>石井町</v>
      </c>
      <c r="BB49" s="122" t="str">
        <f t="shared" si="0"/>
        <v>36341</v>
      </c>
      <c r="BC49" s="123" t="str">
        <f t="shared" si="0"/>
        <v>石井町</v>
      </c>
      <c r="BD49" s="40">
        <f t="shared" si="14"/>
        <v>160.01626204640334</v>
      </c>
      <c r="BE49" s="40">
        <f t="shared" si="15"/>
        <v>45.086177886565849</v>
      </c>
      <c r="BF49" s="40">
        <f>VLOOKUP($AX49&amp;"_"&amp;$BC$14,データシート1!$A:$BS,MATCH($BC$12&amp;"_"&amp;BF$20,データシート1!$A$1:$BS$1,0),0)</f>
        <v>37.023775693642321</v>
      </c>
      <c r="BG49" s="40">
        <f>VLOOKUP($AX49&amp;"_"&amp;$BC$14,データシート1!$A:$BS,MATCH($BC$12&amp;"_"&amp;BG$20,データシート1!$A$1:$BS$1,0),0)</f>
        <v>1.4772921707472184</v>
      </c>
      <c r="BH49" s="40">
        <f>VLOOKUP($AX49&amp;"_"&amp;$BC$14,データシート1!$A:$BS,MATCH($BC$12&amp;"_"&amp;BH$20,データシート1!$A$1:$BS$1,0),0)</f>
        <v>6.5851100221763099</v>
      </c>
      <c r="BI49" s="40">
        <f>VLOOKUP($AX49&amp;"_"&amp;$BC$14,データシート1!$A:$BS,MATCH($BC$12&amp;"_"&amp;BI$20,データシート1!$A$1:$BS$1,0),0)</f>
        <v>26.964579263410471</v>
      </c>
      <c r="BJ49" s="40">
        <f>VLOOKUP($AX49&amp;"_"&amp;$BC$14,データシート1!$A:$BS,MATCH($BC$12&amp;"_"&amp;BJ$20,データシート1!$A$1:$BS$1,0),0)</f>
        <v>40.750592937975604</v>
      </c>
      <c r="BK49" s="40">
        <f t="shared" si="1"/>
        <v>44.762511409493406</v>
      </c>
      <c r="BL49" s="40">
        <f t="shared" si="2"/>
        <v>43.254233493978177</v>
      </c>
      <c r="BM49" s="40">
        <f>VLOOKUP($AX49&amp;"_"&amp;$BC$14,データシート1!$A:$BS,MATCH($BC$12&amp;"_"&amp;BM$20,データシート1!$A$1:$BS$1,0),0)</f>
        <v>23.201214306664959</v>
      </c>
      <c r="BN49" s="40">
        <f>VLOOKUP($AX49&amp;"_"&amp;$BC$14,データシート1!$A:$BS,MATCH($BC$12&amp;"_"&amp;BN$20,データシート1!$A$1:$BS$1,0),0)</f>
        <v>20.053019187313222</v>
      </c>
      <c r="BO49" s="40">
        <f>VLOOKUP($AX49&amp;"_"&amp;$BC$14,データシート1!$A:$BS,MATCH($BC$12&amp;"_"&amp;BO$20,データシート1!$A$1:$BS$1,0),0)</f>
        <v>1.5082779155152262</v>
      </c>
      <c r="BP49" s="40">
        <f>VLOOKUP($AX49&amp;"_"&amp;$BC$14,データシート1!$A:$BS,MATCH($BC$12&amp;"_"&amp;BP$20,データシート1!$A$1:$BS$1,0),0)</f>
        <v>0</v>
      </c>
      <c r="BQ49" s="40">
        <f>VLOOKUP($AX49&amp;"_"&amp;$BC$14,データシート1!$A:$BS,MATCH($BC$12&amp;"_"&amp;BQ$20,データシート1!$A$1:$BS$1,0),0)</f>
        <v>2.4524005489579999</v>
      </c>
      <c r="BR49" s="41">
        <f t="shared" si="3"/>
        <v>160.01626204640334</v>
      </c>
      <c r="BT49" s="134" t="str">
        <f t="shared" si="4"/>
        <v>石井町</v>
      </c>
      <c r="BU49" s="38">
        <f t="shared" si="25"/>
        <v>160.01626204640334</v>
      </c>
      <c r="BV49" s="69">
        <f t="shared" si="16"/>
        <v>0.28175997432992933</v>
      </c>
      <c r="BW49" s="69">
        <f t="shared" si="16"/>
        <v>0.23137508163330139</v>
      </c>
      <c r="BX49" s="69">
        <f t="shared" si="16"/>
        <v>9.2321377330937555E-3</v>
      </c>
      <c r="BY49" s="69">
        <f t="shared" si="16"/>
        <v>4.1152754963534176E-2</v>
      </c>
      <c r="BZ49" s="69">
        <f t="shared" si="16"/>
        <v>0.16851149326054732</v>
      </c>
      <c r="CA49" s="69">
        <f t="shared" si="32"/>
        <v>0.25466532224179994</v>
      </c>
      <c r="CB49" s="69">
        <f t="shared" si="32"/>
        <v>0.27973726443199043</v>
      </c>
      <c r="CC49" s="69">
        <f t="shared" si="32"/>
        <v>0.2703114854753626</v>
      </c>
      <c r="CD49" s="69">
        <f t="shared" si="32"/>
        <v>0.14499285266354245</v>
      </c>
      <c r="CE49" s="69">
        <f t="shared" si="32"/>
        <v>0.12531863281182021</v>
      </c>
      <c r="CF49" s="69">
        <f t="shared" si="32"/>
        <v>9.4257789566277866E-3</v>
      </c>
      <c r="CG49" s="69">
        <f t="shared" si="32"/>
        <v>0</v>
      </c>
      <c r="CH49" s="69">
        <f t="shared" si="32"/>
        <v>1.5325945735732939E-2</v>
      </c>
      <c r="CI49" s="135">
        <f t="shared" si="6"/>
        <v>1</v>
      </c>
      <c r="CK49" s="136" t="str">
        <f t="shared" si="7"/>
        <v>石井町</v>
      </c>
      <c r="CL49" s="137">
        <f t="shared" si="17"/>
        <v>45.086177886565849</v>
      </c>
      <c r="CM49" s="75">
        <f t="shared" si="18"/>
        <v>0.24175923777401923</v>
      </c>
      <c r="CN49" s="76">
        <f t="shared" si="19"/>
        <v>37.023775693642321</v>
      </c>
      <c r="CO49" s="75">
        <f t="shared" si="20"/>
        <v>0.2944054137047869</v>
      </c>
      <c r="CP49" s="76">
        <f t="shared" si="8"/>
        <v>1.4772921707472184</v>
      </c>
      <c r="CQ49" s="75">
        <f t="shared" si="21"/>
        <v>0</v>
      </c>
      <c r="CR49" s="76">
        <f t="shared" si="9"/>
        <v>6.5851100221763099</v>
      </c>
      <c r="CS49" s="75">
        <f t="shared" si="22"/>
        <v>0</v>
      </c>
      <c r="CT49" s="76">
        <f t="shared" si="10"/>
        <v>26.964579263410471</v>
      </c>
      <c r="CU49" s="77">
        <f t="shared" si="23"/>
        <v>9.2343365556561849E-2</v>
      </c>
      <c r="CV49" s="18"/>
      <c r="CW49" s="1078">
        <f t="shared" si="24"/>
        <v>10.9</v>
      </c>
      <c r="CX49" s="1081">
        <f>VLOOKUP($AX49&amp;"_"&amp;$CW$14,データシート1!$A:$BS,MATCH($CW$12&amp;"_"&amp;CX$20,データシート1!$A$1:$BS$1,0),0)</f>
        <v>10.9</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2.4900000000000002</v>
      </c>
      <c r="DB49" s="1081">
        <f>VLOOKUP($AX49&amp;"_"&amp;$CW$14,データシート1!$A:$BS,MATCH($CW$12&amp;"_"&amp;DB$20,データシート1!$A$1:$BS$1,0),0)</f>
        <v>0</v>
      </c>
      <c r="DC49" s="1081">
        <f>VLOOKUP($AX49&amp;"_"&amp;$CW$14,データシート1!$A:$BS,MATCH($CW$12&amp;"_"&amp;DC$20,データシート1!$A$1:$BS$1,0),0)</f>
        <v>0</v>
      </c>
      <c r="DD49" s="1080">
        <f t="shared" si="11"/>
        <v>13.39</v>
      </c>
      <c r="DE49" s="18"/>
      <c r="DF49" s="138">
        <f>VLOOKUP($AX49&amp;"_"&amp;$DF$14,データシート1!$A:$BS,MATCH($DF$12&amp;"_"&amp;DF$20,データシート1!$A$1:$BS$1,0),0)</f>
        <v>1</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1</v>
      </c>
      <c r="DJ49" s="74">
        <f>VLOOKUP($AX49&amp;"_"&amp;$DF$14,データシート1!$A:$BS,MATCH($DF$12&amp;"_"&amp;DJ$20,データシート1!$A$1:$BS$1,0),0)</f>
        <v>0</v>
      </c>
      <c r="DK49" s="74">
        <f>VLOOKUP($AX49&amp;"_"&amp;$DF$14,データシート1!$A:$BS,MATCH($DF$12&amp;"_"&amp;DK$20,データシート1!$A$1:$BS$1,0),0)</f>
        <v>0</v>
      </c>
      <c r="DL49" s="78">
        <f t="shared" si="12"/>
        <v>2</v>
      </c>
      <c r="DM49" s="18"/>
      <c r="DN49" s="139">
        <f t="shared" si="26"/>
        <v>0.81</v>
      </c>
      <c r="DO49" s="140">
        <f t="shared" si="27"/>
        <v>0</v>
      </c>
      <c r="DP49" s="140">
        <f t="shared" si="29"/>
        <v>0</v>
      </c>
      <c r="DQ49" s="140">
        <f t="shared" si="30"/>
        <v>0.19</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いちき串木野市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1627</v>
      </c>
      <c r="Z3" s="593"/>
      <c r="AA3" s="593"/>
      <c r="AB3" s="513"/>
      <c r="AC3" s="562"/>
      <c r="AD3" s="513"/>
      <c r="AE3" s="513"/>
      <c r="AF3" s="513"/>
      <c r="AG3" s="513"/>
      <c r="AH3" s="513"/>
      <c r="AI3" s="516"/>
      <c r="AJ3" s="209"/>
      <c r="AK3" s="1171" t="s">
        <v>1632</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鹿児島県</v>
      </c>
      <c r="AY4" s="261" t="str">
        <f>年度マスタ!$J4</f>
        <v>いちき串木野市</v>
      </c>
      <c r="AZ4" s="261" t="str">
        <f>年度マスタ!$K4</f>
        <v>46219</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1627</v>
      </c>
      <c r="CK10" s="24" t="s">
        <v>1639</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1603</v>
      </c>
      <c r="BY11" s="24" t="s">
        <v>1603</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1628</v>
      </c>
      <c r="CA12" s="20"/>
      <c r="CB12" s="20" t="s">
        <v>1285</v>
      </c>
      <c r="CC12" s="20" t="s">
        <v>220</v>
      </c>
      <c r="CD12" s="20" t="s">
        <v>221</v>
      </c>
      <c r="CE12" s="20" t="s">
        <v>222</v>
      </c>
      <c r="CF12" s="20" t="s">
        <v>223</v>
      </c>
      <c r="CG12" s="20" t="s">
        <v>224</v>
      </c>
      <c r="CH12" s="20" t="s">
        <v>225</v>
      </c>
      <c r="CI12" s="20" t="s">
        <v>1628</v>
      </c>
      <c r="CK12" s="20"/>
      <c r="CL12" s="20" t="s">
        <v>1286</v>
      </c>
      <c r="CM12" s="20" t="s">
        <v>1512</v>
      </c>
      <c r="CN12" s="20" t="s">
        <v>1375</v>
      </c>
      <c r="CO12" s="20" t="s">
        <v>1629</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21341</v>
      </c>
      <c r="AY13" s="20" t="str">
        <f>IF(IFERROR(比較地域マスタ!$Z6,"")=0,"",IFERROR(比較地域マスタ!$Z6,""))</f>
        <v>養老町</v>
      </c>
      <c r="BC13" s="960" t="str">
        <f t="shared" ref="BC13:BC59" si="0">AX13</f>
        <v>21341</v>
      </c>
      <c r="BD13" s="123" t="str">
        <f>AY13</f>
        <v>養老町</v>
      </c>
      <c r="BE13" s="40">
        <f>VLOOKUP($BC13&amp;"_"&amp;$AZ$7,データシート1!$A:$BS,MATCH("cb_"&amp;BE$12,データシート1!$A$1:$BS$1,0),0)</f>
        <v>4793.600000000004</v>
      </c>
      <c r="BF13" s="40">
        <f>VLOOKUP($BC13&amp;"_"&amp;$AZ$7,データシート1!$A:$BS,MATCH("cb_"&amp;BF$12,データシート1!$A$1:$BS$1,0),0)</f>
        <v>37075.10000000002</v>
      </c>
      <c r="BG13" s="40">
        <f>VLOOKUP($BC13&amp;"_"&amp;$AZ$7,データシート1!$A:$BS,MATCH("cb_"&amp;BG$12,データシート1!$A$1:$BS$1,0),0)</f>
        <v>3</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41871.700000000026</v>
      </c>
      <c r="BL13" s="42"/>
      <c r="BM13" s="960" t="str">
        <f>AX13</f>
        <v>21341</v>
      </c>
      <c r="BN13" s="123" t="str">
        <f>AY13</f>
        <v>養老町</v>
      </c>
      <c r="BO13" s="40">
        <f>BE13*VLOOKUP(BO$12,別紙!$B$4:$E$10,MATCH("設備利用率",別紙!$B$4:$E$4,0),0)/100*8760/10^3</f>
        <v>5752.8952320000044</v>
      </c>
      <c r="BP13" s="40">
        <f>BF13*VLOOKUP(BP$12,別紙!$B$4:$E$10,MATCH("設備利用率",別紙!$B$4:$E$4,0),0)/100*8760/10^3</f>
        <v>49041.459276000016</v>
      </c>
      <c r="BQ13" s="40">
        <f>BG13*VLOOKUP(BQ$12,別紙!$B$4:$E$10,MATCH("設備利用率",別紙!$B$4:$E$4,0),0)/100*8760/10^3</f>
        <v>6.5174400000000006</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54800.871948000022</v>
      </c>
      <c r="BV13" s="42"/>
      <c r="BW13" s="38" t="str">
        <f>AX13</f>
        <v>21341</v>
      </c>
      <c r="BX13" s="38" t="str">
        <f>AY13</f>
        <v>養老町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192006.56903033037</v>
      </c>
      <c r="BZ13" s="42"/>
      <c r="CA13" s="38" t="str">
        <f>AX13</f>
        <v>21341</v>
      </c>
      <c r="CB13" s="38" t="str">
        <f>AY13</f>
        <v>養老町</v>
      </c>
      <c r="CC13" s="260">
        <f>BO13/$BY13</f>
        <v>2.9961970890127445E-2</v>
      </c>
      <c r="CD13" s="260">
        <f t="shared" ref="CD13:CH28" si="1">BP13/$BY13</f>
        <v>0.25541552835233033</v>
      </c>
      <c r="CE13" s="260">
        <f t="shared" si="1"/>
        <v>3.39438386556997E-5</v>
      </c>
      <c r="CF13" s="260">
        <f t="shared" si="1"/>
        <v>0</v>
      </c>
      <c r="CG13" s="260">
        <f t="shared" si="1"/>
        <v>0</v>
      </c>
      <c r="CH13" s="260">
        <f t="shared" si="1"/>
        <v>0</v>
      </c>
      <c r="CI13" s="260">
        <f>BU13/BY13</f>
        <v>0.28541144308111349</v>
      </c>
      <c r="CK13" s="20" t="str">
        <f>AX13</f>
        <v>21341</v>
      </c>
      <c r="CL13" s="20" t="str">
        <f>AY13</f>
        <v>養老町</v>
      </c>
      <c r="CM13" s="20">
        <f>VLOOKUP($CK13&amp;"_"&amp;$AZ$7,データシート1!$A:$BS,MATCH("ca_太陽光発電（10kW未満）",データシート1!$A$1:$BS$1,0),0)</f>
        <v>1008</v>
      </c>
      <c r="CN13" s="20">
        <f>VLOOKUP($CK13&amp;"_"&amp;$AZ$5,データシート1!$A:$BS,MATCH("ab_家庭",データシート1!$A$1:$BS$1,0),0)</f>
        <v>10315</v>
      </c>
      <c r="CO13" s="260">
        <f>CM13/CN13</f>
        <v>9.7721764420746482E-2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19430</v>
      </c>
      <c r="AY14" s="20" t="str">
        <f>IF(IFERROR(比較地域マスタ!$Z7,"")=0,"",IFERROR(比較地域マスタ!$Z7,""))</f>
        <v>富士河口湖町</v>
      </c>
      <c r="BC14" s="960" t="str">
        <f t="shared" si="0"/>
        <v>19430</v>
      </c>
      <c r="BD14" s="123" t="str">
        <f t="shared" ref="BD14:BD60" si="2">AY14</f>
        <v>富士河口湖町</v>
      </c>
      <c r="BE14" s="40">
        <f>VLOOKUP($BC14&amp;"_"&amp;$AZ$7,データシート1!$A:$BS,MATCH("cb_"&amp;BE$12,データシート1!$A$1:$BS$1,0),0)</f>
        <v>6109.7000000000062</v>
      </c>
      <c r="BF14" s="40">
        <f>VLOOKUP($BC14&amp;"_"&amp;$AZ$7,データシート1!$A:$BS,MATCH("cb_"&amp;BF$12,データシート1!$A$1:$BS$1,0),0)</f>
        <v>12185.000000000005</v>
      </c>
      <c r="BG14" s="40">
        <f>VLOOKUP($BC14&amp;"_"&amp;$AZ$7,データシート1!$A:$BS,MATCH("cb_"&amp;BG$12,データシート1!$A$1:$BS$1,0),0)</f>
        <v>0</v>
      </c>
      <c r="BH14" s="40">
        <f>VLOOKUP($BC14&amp;"_"&amp;$AZ$7,データシート1!$A:$BS,MATCH("cb_"&amp;BH$12,データシート1!$A$1:$BS$1,0),0)</f>
        <v>80</v>
      </c>
      <c r="BI14" s="40">
        <f>VLOOKUP($BC14&amp;"_"&amp;$AZ$7,データシート1!$A:$BS,MATCH("cb_"&amp;BI$12,データシート1!$A$1:$BS$1,0),0)</f>
        <v>0</v>
      </c>
      <c r="BJ14" s="40">
        <f>VLOOKUP($BC14&amp;"_"&amp;$AZ$7,データシート1!$A:$BS,MATCH("cb_"&amp;BJ$12,データシート1!$A$1:$BS$1,0),0)</f>
        <v>0</v>
      </c>
      <c r="BK14" s="40">
        <f t="shared" ref="BK14:BK60" si="3">SUM(BE14:BJ14)</f>
        <v>18374.700000000012</v>
      </c>
      <c r="BL14" s="42"/>
      <c r="BM14" s="960" t="str">
        <f t="shared" ref="BM14:BM60" si="4">AX14</f>
        <v>19430</v>
      </c>
      <c r="BN14" s="123" t="str">
        <f t="shared" ref="BN14:BN60" si="5">AY14</f>
        <v>富士河口湖町</v>
      </c>
      <c r="BO14" s="40">
        <f>BE14*VLOOKUP(BO$12,別紙!$B$4:$E$10,MATCH("設備利用率",別紙!$B$4:$E$4,0),0)/100*8760/10^3</f>
        <v>7332.3731640000069</v>
      </c>
      <c r="BP14" s="40">
        <f>BF14*VLOOKUP(BP$12,別紙!$B$4:$E$10,MATCH("設備利用率",別紙!$B$4:$E$4,0),0)/100*8760/10^3</f>
        <v>16117.830600000007</v>
      </c>
      <c r="BQ14" s="40">
        <f>BG14*VLOOKUP(BQ$12,別紙!$B$4:$E$10,MATCH("設備利用率",別紙!$B$4:$E$4,0),0)/100*8760/10^3</f>
        <v>0</v>
      </c>
      <c r="BR14" s="40">
        <f>BH14*VLOOKUP(BR$12,別紙!$B$4:$E$10,MATCH("設備利用率",別紙!$B$4:$E$4,0),0)/100*8760/10^3</f>
        <v>420.48</v>
      </c>
      <c r="BS14" s="40">
        <f>BI14*VLOOKUP(BS$12,別紙!$B$4:$E$10,MATCH("設備利用率",別紙!$B$4:$E$4,0),0)/100*8760/10^3</f>
        <v>0</v>
      </c>
      <c r="BT14" s="40">
        <f>BJ14*VLOOKUP(BT$12,別紙!$B$4:$E$10,MATCH("設備利用率",別紙!$B$4:$E$4,0),0)/100*8760/10^3</f>
        <v>0</v>
      </c>
      <c r="BU14" s="40">
        <f t="shared" ref="BU14:BU60" si="6">SUM(BO14:BT14)</f>
        <v>23870.683764000012</v>
      </c>
      <c r="BV14" s="42"/>
      <c r="BW14" s="38" t="str">
        <f t="shared" ref="BW14:BW60" si="7">AX14</f>
        <v>19430</v>
      </c>
      <c r="BX14" s="38" t="str">
        <f t="shared" ref="BX14:BX60" si="8">AY14</f>
        <v>富士河口湖町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178483.30341474665</v>
      </c>
      <c r="BZ14" s="42"/>
      <c r="CA14" s="38" t="str">
        <f t="shared" ref="CA14:CA60" si="9">AX14</f>
        <v>19430</v>
      </c>
      <c r="CB14" s="38" t="str">
        <f t="shared" ref="CB14:CB60" si="10">AY14</f>
        <v>富士河口湖町</v>
      </c>
      <c r="CC14" s="260">
        <f t="shared" ref="CC14:CC60" si="11">BO14/$BY14</f>
        <v>4.1081563506035999E-2</v>
      </c>
      <c r="CD14" s="260">
        <f t="shared" si="1"/>
        <v>9.030441666886091E-2</v>
      </c>
      <c r="CE14" s="260">
        <f t="shared" si="1"/>
        <v>0</v>
      </c>
      <c r="CF14" s="260">
        <f t="shared" si="1"/>
        <v>2.355850614345247E-3</v>
      </c>
      <c r="CG14" s="260">
        <f t="shared" si="1"/>
        <v>0</v>
      </c>
      <c r="CH14" s="260">
        <f t="shared" si="1"/>
        <v>0</v>
      </c>
      <c r="CI14" s="260">
        <f t="shared" ref="CI14:CI60" si="12">BU14/BY14</f>
        <v>0.13374183078924215</v>
      </c>
      <c r="CK14" s="20" t="str">
        <f t="shared" ref="CK14:CK60" si="13">AX14</f>
        <v>19430</v>
      </c>
      <c r="CL14" s="20" t="str">
        <f t="shared" ref="CL14:CL60" si="14">AY14</f>
        <v>富士河口湖町</v>
      </c>
      <c r="CM14" s="20">
        <f>VLOOKUP($CK14&amp;"_"&amp;$AZ$7,データシート1!$A:$BS,MATCH("ca_太陽光発電（10kW未満）",データシート1!$A$1:$BS$1,0),0)</f>
        <v>1199</v>
      </c>
      <c r="CN14" s="20">
        <f>VLOOKUP($CK14&amp;"_"&amp;$AZ$5,データシート1!$A:$BS,MATCH("ab_家庭",データシート1!$A$1:$BS$1,0),0)</f>
        <v>11122</v>
      </c>
      <c r="CO14" s="260">
        <f t="shared" ref="CO14:CO60" si="15">CM14/CN14</f>
        <v>0.10780435173529941</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40226</v>
      </c>
      <c r="AY15" s="20" t="str">
        <f>IF(IFERROR(比較地域マスタ!$Z8,"")=0,"",IFERROR(比較地域マスタ!$Z8,""))</f>
        <v>宮若市</v>
      </c>
      <c r="BC15" s="960" t="str">
        <f t="shared" si="0"/>
        <v>40226</v>
      </c>
      <c r="BD15" s="123" t="str">
        <f t="shared" si="2"/>
        <v>宮若市</v>
      </c>
      <c r="BE15" s="40">
        <f>VLOOKUP($BC15&amp;"_"&amp;$AZ$7,データシート1!$A:$BS,MATCH("cb_"&amp;BE$12,データシート1!$A$1:$BS$1,0),0)</f>
        <v>5353.6280000000015</v>
      </c>
      <c r="BF15" s="40">
        <f>VLOOKUP($BC15&amp;"_"&amp;$AZ$7,データシート1!$A:$BS,MATCH("cb_"&amp;BF$12,データシート1!$A$1:$BS$1,0),0)</f>
        <v>70520.099999999962</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75873.727999999959</v>
      </c>
      <c r="BL15" s="42"/>
      <c r="BM15" s="960" t="str">
        <f t="shared" si="4"/>
        <v>40226</v>
      </c>
      <c r="BN15" s="123" t="str">
        <f t="shared" si="5"/>
        <v>宮若市</v>
      </c>
      <c r="BO15" s="40">
        <f>BE15*VLOOKUP(BO$12,別紙!$B$4:$E$10,MATCH("設備利用率",別紙!$B$4:$E$4,0),0)/100*8760/10^3</f>
        <v>6424.9960353600018</v>
      </c>
      <c r="BP15" s="40">
        <f>BF15*VLOOKUP(BP$12,別紙!$B$4:$E$10,MATCH("設備利用率",別紙!$B$4:$E$4,0),0)/100*8760/10^3</f>
        <v>93281.167475999944</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99706.163511359948</v>
      </c>
      <c r="BV15" s="42"/>
      <c r="BW15" s="38" t="str">
        <f t="shared" si="7"/>
        <v>40226</v>
      </c>
      <c r="BX15" s="38" t="str">
        <f t="shared" si="8"/>
        <v>宮若市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1256800.6029148691</v>
      </c>
      <c r="BZ15" s="42"/>
      <c r="CA15" s="38" t="str">
        <f t="shared" si="9"/>
        <v>40226</v>
      </c>
      <c r="CB15" s="38" t="str">
        <f t="shared" si="10"/>
        <v>宮若市</v>
      </c>
      <c r="CC15" s="260">
        <f t="shared" si="11"/>
        <v>5.1121840811172862E-3</v>
      </c>
      <c r="CD15" s="260">
        <f t="shared" si="1"/>
        <v>7.4221135206058192E-2</v>
      </c>
      <c r="CE15" s="260">
        <f t="shared" si="1"/>
        <v>0</v>
      </c>
      <c r="CF15" s="260">
        <f t="shared" si="1"/>
        <v>0</v>
      </c>
      <c r="CG15" s="260">
        <f t="shared" si="1"/>
        <v>0</v>
      </c>
      <c r="CH15" s="260">
        <f t="shared" si="1"/>
        <v>0</v>
      </c>
      <c r="CI15" s="260">
        <f t="shared" si="12"/>
        <v>7.9333319287175477E-2</v>
      </c>
      <c r="CK15" s="20" t="str">
        <f t="shared" si="13"/>
        <v>40226</v>
      </c>
      <c r="CL15" s="20" t="str">
        <f t="shared" si="14"/>
        <v>宮若市</v>
      </c>
      <c r="CM15" s="20">
        <f>VLOOKUP($CK15&amp;"_"&amp;$AZ$7,データシート1!$A:$BS,MATCH("ca_太陽光発電（10kW未満）",データシート1!$A$1:$BS$1,0),0)</f>
        <v>1080</v>
      </c>
      <c r="CN15" s="20">
        <f>VLOOKUP($CK15&amp;"_"&amp;$AZ$5,データシート1!$A:$BS,MATCH("ab_家庭",データシート1!$A$1:$BS$1,0),0)</f>
        <v>13220</v>
      </c>
      <c r="CO15" s="260">
        <f t="shared" si="15"/>
        <v>8.169440242057488E-2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03322</v>
      </c>
      <c r="AY16" s="20" t="str">
        <f>IF(IFERROR(比較地域マスタ!$Z9,"")=0,"",IFERROR(比較地域マスタ!$Z9,""))</f>
        <v>矢巾町</v>
      </c>
      <c r="BC16" s="960" t="str">
        <f t="shared" si="0"/>
        <v>03322</v>
      </c>
      <c r="BD16" s="123" t="str">
        <f t="shared" si="2"/>
        <v>矢巾町</v>
      </c>
      <c r="BE16" s="40">
        <f>VLOOKUP($BC16&amp;"_"&amp;$AZ$7,データシート1!$A:$BS,MATCH("cb_"&amp;BE$12,データシート1!$A$1:$BS$1,0),0)</f>
        <v>4332.0999999999985</v>
      </c>
      <c r="BF16" s="40">
        <f>VLOOKUP($BC16&amp;"_"&amp;$AZ$7,データシート1!$A:$BS,MATCH("cb_"&amp;BF$12,データシート1!$A$1:$BS$1,0),0)</f>
        <v>9612</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13944.099999999999</v>
      </c>
      <c r="BL16" s="42"/>
      <c r="BM16" s="960" t="str">
        <f t="shared" si="4"/>
        <v>03322</v>
      </c>
      <c r="BN16" s="123" t="str">
        <f t="shared" si="5"/>
        <v>矢巾町</v>
      </c>
      <c r="BO16" s="40">
        <f>BE16*VLOOKUP(BO$12,別紙!$B$4:$E$10,MATCH("設備利用率",別紙!$B$4:$E$4,0),0)/100*8760/10^3</f>
        <v>5199.0398519999981</v>
      </c>
      <c r="BP16" s="40">
        <f>BF16*VLOOKUP(BP$12,別紙!$B$4:$E$10,MATCH("設備利用率",別紙!$B$4:$E$4,0),0)/100*8760/10^3</f>
        <v>12714.369119999999</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17913.408971999997</v>
      </c>
      <c r="BV16" s="42"/>
      <c r="BW16" s="38" t="str">
        <f t="shared" si="7"/>
        <v>03322</v>
      </c>
      <c r="BX16" s="38" t="str">
        <f t="shared" si="8"/>
        <v>矢巾町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190853.15872471078</v>
      </c>
      <c r="BZ16" s="42"/>
      <c r="CA16" s="38" t="str">
        <f t="shared" si="9"/>
        <v>03322</v>
      </c>
      <c r="CB16" s="38" t="str">
        <f t="shared" si="10"/>
        <v>矢巾町</v>
      </c>
      <c r="CC16" s="260">
        <f t="shared" si="11"/>
        <v>2.724104692183358E-2</v>
      </c>
      <c r="CD16" s="260">
        <f t="shared" si="1"/>
        <v>6.6618594132567543E-2</v>
      </c>
      <c r="CE16" s="260">
        <f t="shared" si="1"/>
        <v>0</v>
      </c>
      <c r="CF16" s="260">
        <f t="shared" si="1"/>
        <v>0</v>
      </c>
      <c r="CG16" s="260">
        <f t="shared" si="1"/>
        <v>0</v>
      </c>
      <c r="CH16" s="260">
        <f t="shared" si="1"/>
        <v>0</v>
      </c>
      <c r="CI16" s="260">
        <f t="shared" si="12"/>
        <v>9.3859641054401116E-2</v>
      </c>
      <c r="CK16" s="20" t="str">
        <f t="shared" si="13"/>
        <v>03322</v>
      </c>
      <c r="CL16" s="20" t="str">
        <f t="shared" si="14"/>
        <v>矢巾町</v>
      </c>
      <c r="CM16" s="20">
        <f>VLOOKUP($CK16&amp;"_"&amp;$AZ$7,データシート1!$A:$BS,MATCH("ca_太陽光発電（10kW未満）",データシート1!$A$1:$BS$1,0),0)</f>
        <v>951</v>
      </c>
      <c r="CN16" s="20">
        <f>VLOOKUP($CK16&amp;"_"&amp;$AZ$5,データシート1!$A:$BS,MATCH("ab_家庭",データシート1!$A$1:$BS$1,0),0)</f>
        <v>10881</v>
      </c>
      <c r="CO16" s="260">
        <f t="shared" si="15"/>
        <v>8.7400055141990632E-2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46219</v>
      </c>
      <c r="AY17" s="20" t="str">
        <f>IF(IFERROR(比較地域マスタ!$Z10,"")=0,"",IFERROR(比較地域マスタ!$Z10,""))</f>
        <v>いちき串木野市</v>
      </c>
      <c r="BC17" s="960" t="str">
        <f t="shared" si="0"/>
        <v>46219</v>
      </c>
      <c r="BD17" s="123" t="str">
        <f t="shared" si="2"/>
        <v>いちき串木野市</v>
      </c>
      <c r="BE17" s="40">
        <f>VLOOKUP($BC17&amp;"_"&amp;$AZ$7,データシート1!$A:$BS,MATCH("cb_"&amp;BE$12,データシート1!$A$1:$BS$1,0),0)</f>
        <v>5704.0560000000023</v>
      </c>
      <c r="BF17" s="40">
        <f>VLOOKUP($BC17&amp;"_"&amp;$AZ$7,データシート1!$A:$BS,MATCH("cb_"&amp;BF$12,データシート1!$A$1:$BS$1,0),0)</f>
        <v>19599.880000000016</v>
      </c>
      <c r="BG17" s="40">
        <f>VLOOKUP($BC17&amp;"_"&amp;$AZ$7,データシート1!$A:$BS,MATCH("cb_"&amp;BG$12,データシート1!$A$1:$BS$1,0),0)</f>
        <v>21578</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46881.936000000016</v>
      </c>
      <c r="BL17" s="42"/>
      <c r="BM17" s="960" t="str">
        <f t="shared" si="4"/>
        <v>46219</v>
      </c>
      <c r="BN17" s="123" t="str">
        <f t="shared" si="5"/>
        <v>いちき串木野市</v>
      </c>
      <c r="BO17" s="40">
        <f>BE17*VLOOKUP(BO$12,別紙!$B$4:$E$10,MATCH("設備利用率",別紙!$B$4:$E$4,0),0)/100*8760/10^3</f>
        <v>6845.5516867200031</v>
      </c>
      <c r="BP17" s="40">
        <f>BF17*VLOOKUP(BP$12,別紙!$B$4:$E$10,MATCH("設備利用率",別紙!$B$4:$E$4,0),0)/100*8760/10^3</f>
        <v>25925.937268800019</v>
      </c>
      <c r="BQ17" s="40">
        <f>BG17*VLOOKUP(BQ$12,別紙!$B$4:$E$10,MATCH("設備利用率",別紙!$B$4:$E$4,0),0)/100*8760/10^3</f>
        <v>46877.773439999997</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79649.262395520025</v>
      </c>
      <c r="BV17" s="42"/>
      <c r="BW17" s="38" t="str">
        <f t="shared" si="7"/>
        <v>46219</v>
      </c>
      <c r="BX17" s="38" t="str">
        <f t="shared" si="8"/>
        <v>いちき串木野市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171874.43330691161</v>
      </c>
      <c r="BZ17" s="42"/>
      <c r="CA17" s="38" t="str">
        <f t="shared" si="9"/>
        <v>46219</v>
      </c>
      <c r="CB17" s="38" t="str">
        <f t="shared" si="10"/>
        <v>いちき串木野市</v>
      </c>
      <c r="CC17" s="260">
        <f t="shared" si="11"/>
        <v>3.9828795679553358E-2</v>
      </c>
      <c r="CD17" s="260">
        <f t="shared" si="1"/>
        <v>0.15084231418238198</v>
      </c>
      <c r="CE17" s="260">
        <f t="shared" si="1"/>
        <v>0.27274430837710228</v>
      </c>
      <c r="CF17" s="260">
        <f t="shared" si="1"/>
        <v>0</v>
      </c>
      <c r="CG17" s="260">
        <f t="shared" si="1"/>
        <v>0</v>
      </c>
      <c r="CH17" s="260">
        <f t="shared" si="1"/>
        <v>0</v>
      </c>
      <c r="CI17" s="260">
        <f t="shared" si="12"/>
        <v>0.46341541823903765</v>
      </c>
      <c r="CK17" s="20" t="str">
        <f t="shared" si="13"/>
        <v>46219</v>
      </c>
      <c r="CL17" s="20" t="str">
        <f t="shared" si="14"/>
        <v>いちき串木野市</v>
      </c>
      <c r="CM17" s="20">
        <f>VLOOKUP($CK17&amp;"_"&amp;$AZ$7,データシート1!$A:$BS,MATCH("ca_太陽光発電（10kW未満）",データシート1!$A$1:$BS$1,0),0)</f>
        <v>1195</v>
      </c>
      <c r="CN17" s="20">
        <f>VLOOKUP($CK17&amp;"_"&amp;$AZ$5,データシート1!$A:$BS,MATCH("ab_家庭",データシート1!$A$1:$BS$1,0),0)</f>
        <v>13091</v>
      </c>
      <c r="CO17" s="260">
        <f t="shared" si="15"/>
        <v>9.1284088304942321E-2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39205</v>
      </c>
      <c r="AY18" s="20" t="str">
        <f>IF(IFERROR(比較地域マスタ!$Z11,"")=0,"",IFERROR(比較地域マスタ!$Z11,""))</f>
        <v>土佐市</v>
      </c>
      <c r="BC18" s="960" t="str">
        <f t="shared" si="0"/>
        <v>39205</v>
      </c>
      <c r="BD18" s="123" t="str">
        <f t="shared" si="2"/>
        <v>土佐市</v>
      </c>
      <c r="BE18" s="40">
        <f>VLOOKUP($BC18&amp;"_"&amp;$AZ$7,データシート1!$A:$BS,MATCH("cb_"&amp;BE$12,データシート1!$A$1:$BS$1,0),0)</f>
        <v>5412.1020000000035</v>
      </c>
      <c r="BF18" s="40">
        <f>VLOOKUP($BC18&amp;"_"&amp;$AZ$7,データシート1!$A:$BS,MATCH("cb_"&amp;BF$12,データシート1!$A$1:$BS$1,0),0)</f>
        <v>25622.603000000017</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31034.70500000002</v>
      </c>
      <c r="BL18" s="42"/>
      <c r="BM18" s="960" t="str">
        <f t="shared" si="4"/>
        <v>39205</v>
      </c>
      <c r="BN18" s="123" t="str">
        <f t="shared" si="5"/>
        <v>土佐市</v>
      </c>
      <c r="BO18" s="40">
        <f>BE18*VLOOKUP(BO$12,別紙!$B$4:$E$10,MATCH("設備利用率",別紙!$B$4:$E$4,0),0)/100*8760/10^3</f>
        <v>6495.1718522400033</v>
      </c>
      <c r="BP18" s="40">
        <f>BF18*VLOOKUP(BP$12,別紙!$B$4:$E$10,MATCH("設備利用率",別紙!$B$4:$E$4,0),0)/100*8760/10^3</f>
        <v>33892.554344280019</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40387.726196520023</v>
      </c>
      <c r="BV18" s="42"/>
      <c r="BW18" s="38" t="str">
        <f t="shared" si="7"/>
        <v>39205</v>
      </c>
      <c r="BX18" s="38" t="str">
        <f t="shared" si="8"/>
        <v>土佐市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123536.69638755253</v>
      </c>
      <c r="BZ18" s="42"/>
      <c r="CA18" s="38" t="str">
        <f t="shared" si="9"/>
        <v>39205</v>
      </c>
      <c r="CB18" s="38" t="str">
        <f t="shared" si="10"/>
        <v>土佐市</v>
      </c>
      <c r="CC18" s="260">
        <f t="shared" si="11"/>
        <v>5.2576862116044509E-2</v>
      </c>
      <c r="CD18" s="260">
        <f t="shared" si="1"/>
        <v>0.27435211832081186</v>
      </c>
      <c r="CE18" s="260">
        <f t="shared" si="1"/>
        <v>0</v>
      </c>
      <c r="CF18" s="260">
        <f t="shared" si="1"/>
        <v>0</v>
      </c>
      <c r="CG18" s="260">
        <f t="shared" si="1"/>
        <v>0</v>
      </c>
      <c r="CH18" s="260">
        <f t="shared" si="1"/>
        <v>0</v>
      </c>
      <c r="CI18" s="260">
        <f t="shared" si="12"/>
        <v>0.32692898043685636</v>
      </c>
      <c r="CK18" s="20" t="str">
        <f t="shared" si="13"/>
        <v>39205</v>
      </c>
      <c r="CL18" s="20" t="str">
        <f t="shared" si="14"/>
        <v>土佐市</v>
      </c>
      <c r="CM18" s="20">
        <f>VLOOKUP($CK18&amp;"_"&amp;$AZ$7,データシート1!$A:$BS,MATCH("ca_太陽光発電（10kW未満）",データシート1!$A$1:$BS$1,0),0)</f>
        <v>1102</v>
      </c>
      <c r="CN18" s="20">
        <f>VLOOKUP($CK18&amp;"_"&amp;$AZ$5,データシート1!$A:$BS,MATCH("ab_家庭",データシート1!$A$1:$BS$1,0),0)</f>
        <v>12581</v>
      </c>
      <c r="CO18" s="260">
        <f t="shared" si="15"/>
        <v>8.759240123996502E-2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21361</v>
      </c>
      <c r="AY19" s="20" t="str">
        <f>IF(IFERROR(比較地域マスタ!$Z12,"")=0,"",IFERROR(比較地域マスタ!$Z12,""))</f>
        <v>垂井町</v>
      </c>
      <c r="BC19" s="960" t="str">
        <f t="shared" si="0"/>
        <v>21361</v>
      </c>
      <c r="BD19" s="123" t="str">
        <f t="shared" si="2"/>
        <v>垂井町</v>
      </c>
      <c r="BE19" s="40">
        <f>VLOOKUP($BC19&amp;"_"&amp;$AZ$7,データシート1!$A:$BS,MATCH("cb_"&amp;BE$12,データシート1!$A$1:$BS$1,0),0)</f>
        <v>5508.4000000000051</v>
      </c>
      <c r="BF19" s="40">
        <f>VLOOKUP($BC19&amp;"_"&amp;$AZ$7,データシート1!$A:$BS,MATCH("cb_"&amp;BF$12,データシート1!$A$1:$BS$1,0),0)</f>
        <v>10846.299999999994</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16354.699999999999</v>
      </c>
      <c r="BL19" s="42"/>
      <c r="BM19" s="960" t="str">
        <f t="shared" si="4"/>
        <v>21361</v>
      </c>
      <c r="BN19" s="123" t="str">
        <f t="shared" si="5"/>
        <v>垂井町</v>
      </c>
      <c r="BO19" s="40">
        <f>BE19*VLOOKUP(BO$12,別紙!$B$4:$E$10,MATCH("設備利用率",別紙!$B$4:$E$4,0),0)/100*8760/10^3</f>
        <v>6610.7410080000054</v>
      </c>
      <c r="BP19" s="40">
        <f>BF19*VLOOKUP(BP$12,別紙!$B$4:$E$10,MATCH("設備利用率",別紙!$B$4:$E$4,0),0)/100*8760/10^3</f>
        <v>14347.051787999992</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20957.792795999998</v>
      </c>
      <c r="BV19" s="42"/>
      <c r="BW19" s="38" t="str">
        <f t="shared" si="7"/>
        <v>21361</v>
      </c>
      <c r="BX19" s="38" t="str">
        <f t="shared" si="8"/>
        <v>垂井町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222020.59396059776</v>
      </c>
      <c r="BZ19" s="42"/>
      <c r="CA19" s="38" t="str">
        <f t="shared" si="9"/>
        <v>21361</v>
      </c>
      <c r="CB19" s="38" t="str">
        <f t="shared" si="10"/>
        <v>垂井町</v>
      </c>
      <c r="CC19" s="260">
        <f t="shared" si="11"/>
        <v>2.9775350520741428E-2</v>
      </c>
      <c r="CD19" s="260">
        <f t="shared" si="1"/>
        <v>6.4620364859244453E-2</v>
      </c>
      <c r="CE19" s="260">
        <f t="shared" si="1"/>
        <v>0</v>
      </c>
      <c r="CF19" s="260">
        <f t="shared" si="1"/>
        <v>0</v>
      </c>
      <c r="CG19" s="260">
        <f t="shared" si="1"/>
        <v>0</v>
      </c>
      <c r="CH19" s="260">
        <f t="shared" si="1"/>
        <v>0</v>
      </c>
      <c r="CI19" s="260">
        <f t="shared" si="12"/>
        <v>9.4395715379985881E-2</v>
      </c>
      <c r="CK19" s="20" t="str">
        <f t="shared" si="13"/>
        <v>21361</v>
      </c>
      <c r="CL19" s="20" t="str">
        <f t="shared" si="14"/>
        <v>垂井町</v>
      </c>
      <c r="CM19" s="20">
        <f>VLOOKUP($CK19&amp;"_"&amp;$AZ$7,データシート1!$A:$BS,MATCH("ca_太陽光発電（10kW未満）",データシート1!$A$1:$BS$1,0),0)</f>
        <v>1152</v>
      </c>
      <c r="CN19" s="20">
        <f>VLOOKUP($CK19&amp;"_"&amp;$AZ$5,データシート1!$A:$BS,MATCH("ab_家庭",データシート1!$A$1:$BS$1,0),0)</f>
        <v>10547</v>
      </c>
      <c r="CO19" s="260">
        <f t="shared" si="15"/>
        <v>0.10922537214373755</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21302</v>
      </c>
      <c r="AY20" s="20" t="str">
        <f>IF(IFERROR(比較地域マスタ!$Z13,"")=0,"",IFERROR(比較地域マスタ!$Z13,""))</f>
        <v>岐南町</v>
      </c>
      <c r="BC20" s="960" t="str">
        <f t="shared" si="0"/>
        <v>21302</v>
      </c>
      <c r="BD20" s="123" t="str">
        <f t="shared" si="2"/>
        <v>岐南町</v>
      </c>
      <c r="BE20" s="40">
        <f>VLOOKUP($BC20&amp;"_"&amp;$AZ$7,データシート1!$A:$BS,MATCH("cb_"&amp;BE$12,データシート1!$A$1:$BS$1,0),0)</f>
        <v>4148.0000000000036</v>
      </c>
      <c r="BF20" s="40">
        <f>VLOOKUP($BC20&amp;"_"&amp;$AZ$7,データシート1!$A:$BS,MATCH("cb_"&amp;BF$12,データシート1!$A$1:$BS$1,0),0)</f>
        <v>6524.6999999999962</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10672.7</v>
      </c>
      <c r="BL20" s="42"/>
      <c r="BM20" s="960" t="str">
        <f t="shared" si="4"/>
        <v>21302</v>
      </c>
      <c r="BN20" s="123" t="str">
        <f t="shared" si="5"/>
        <v>岐南町</v>
      </c>
      <c r="BO20" s="40">
        <f>BE20*VLOOKUP(BO$12,別紙!$B$4:$E$10,MATCH("設備利用率",別紙!$B$4:$E$4,0),0)/100*8760/10^3</f>
        <v>4978.0977600000042</v>
      </c>
      <c r="BP20" s="40">
        <f>BF20*VLOOKUP(BP$12,別紙!$B$4:$E$10,MATCH("設備利用率",別紙!$B$4:$E$4,0),0)/100*8760/10^3</f>
        <v>8630.6121719999956</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13608.709932</v>
      </c>
      <c r="BV20" s="42"/>
      <c r="BW20" s="38" t="str">
        <f t="shared" si="7"/>
        <v>21302</v>
      </c>
      <c r="BX20" s="38" t="str">
        <f t="shared" si="8"/>
        <v>岐南町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173054.08250980786</v>
      </c>
      <c r="BZ20" s="42"/>
      <c r="CA20" s="38" t="str">
        <f t="shared" si="9"/>
        <v>21302</v>
      </c>
      <c r="CB20" s="38" t="str">
        <f t="shared" si="10"/>
        <v>岐南町</v>
      </c>
      <c r="CC20" s="260">
        <f t="shared" si="11"/>
        <v>2.8766138815117925E-2</v>
      </c>
      <c r="CD20" s="260">
        <f t="shared" si="1"/>
        <v>4.9872340755155863E-2</v>
      </c>
      <c r="CE20" s="260">
        <f t="shared" si="1"/>
        <v>0</v>
      </c>
      <c r="CF20" s="260">
        <f t="shared" si="1"/>
        <v>0</v>
      </c>
      <c r="CG20" s="260">
        <f t="shared" si="1"/>
        <v>0</v>
      </c>
      <c r="CH20" s="260">
        <f t="shared" si="1"/>
        <v>0</v>
      </c>
      <c r="CI20" s="260">
        <f t="shared" si="12"/>
        <v>7.8638479570273784E-2</v>
      </c>
      <c r="CK20" s="20" t="str">
        <f t="shared" si="13"/>
        <v>21302</v>
      </c>
      <c r="CL20" s="20" t="str">
        <f t="shared" si="14"/>
        <v>岐南町</v>
      </c>
      <c r="CM20" s="20">
        <f>VLOOKUP($CK20&amp;"_"&amp;$AZ$7,データシート1!$A:$BS,MATCH("ca_太陽光発電（10kW未満）",データシート1!$A$1:$BS$1,0),0)</f>
        <v>801</v>
      </c>
      <c r="CN20" s="20">
        <f>VLOOKUP($CK20&amp;"_"&amp;$AZ$5,データシート1!$A:$BS,MATCH("ab_家庭",データシート1!$A$1:$BS$1,0),0)</f>
        <v>11290</v>
      </c>
      <c r="CO20" s="260">
        <f t="shared" si="15"/>
        <v>7.0947741364038974E-2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30204</v>
      </c>
      <c r="AY21" s="20" t="str">
        <f>IF(IFERROR(比較地域マスタ!$Z14,"")=0,"",IFERROR(比較地域マスタ!$Z14,""))</f>
        <v>有田市</v>
      </c>
      <c r="BC21" s="960" t="str">
        <f t="shared" si="0"/>
        <v>30204</v>
      </c>
      <c r="BD21" s="123" t="str">
        <f t="shared" si="2"/>
        <v>有田市</v>
      </c>
      <c r="BE21" s="40">
        <f>VLOOKUP($BC21&amp;"_"&amp;$AZ$7,データシート1!$A:$BS,MATCH("cb_"&amp;BE$12,データシート1!$A$1:$BS$1,0),0)</f>
        <v>3805.8000000000015</v>
      </c>
      <c r="BF21" s="40">
        <f>VLOOKUP($BC21&amp;"_"&amp;$AZ$7,データシート1!$A:$BS,MATCH("cb_"&amp;BF$12,データシート1!$A$1:$BS$1,0),0)</f>
        <v>38259.100000000013</v>
      </c>
      <c r="BG21" s="40">
        <f>VLOOKUP($BC21&amp;"_"&amp;$AZ$7,データシート1!$A:$BS,MATCH("cb_"&amp;BG$12,データシート1!$A$1:$BS$1,0),0)</f>
        <v>1990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44054.900000000016</v>
      </c>
      <c r="BL21" s="42"/>
      <c r="BM21" s="960" t="str">
        <f t="shared" si="4"/>
        <v>30204</v>
      </c>
      <c r="BN21" s="123" t="str">
        <f t="shared" si="5"/>
        <v>有田市</v>
      </c>
      <c r="BO21" s="40">
        <f>BE21*VLOOKUP(BO$12,別紙!$B$4:$E$10,MATCH("設備利用率",別紙!$B$4:$E$4,0),0)/100*8760/10^3</f>
        <v>4567.4166960000011</v>
      </c>
      <c r="BP21" s="40">
        <f>BF21*VLOOKUP(BP$12,別紙!$B$4:$E$10,MATCH("設備利用率",別紙!$B$4:$E$4,0),0)/100*8760/10^3</f>
        <v>50607.607116000021</v>
      </c>
      <c r="BQ21" s="40">
        <f>BG21*VLOOKUP(BQ$12,別紙!$B$4:$E$10,MATCH("設備利用率",別紙!$B$4:$E$4,0),0)/100*8760/10^3</f>
        <v>4323.2352000000001</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59498.259012000024</v>
      </c>
      <c r="BV21" s="42"/>
      <c r="BW21" s="38" t="str">
        <f t="shared" si="7"/>
        <v>30204</v>
      </c>
      <c r="BX21" s="38" t="str">
        <f t="shared" si="8"/>
        <v>有田市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406231.62641404627</v>
      </c>
      <c r="BZ21" s="42"/>
      <c r="CA21" s="38" t="str">
        <f t="shared" si="9"/>
        <v>30204</v>
      </c>
      <c r="CB21" s="38" t="str">
        <f t="shared" si="10"/>
        <v>有田市</v>
      </c>
      <c r="CC21" s="260">
        <f t="shared" si="11"/>
        <v>1.1243380374684864E-2</v>
      </c>
      <c r="CD21" s="260">
        <f t="shared" si="1"/>
        <v>0.12457820569691164</v>
      </c>
      <c r="CE21" s="260">
        <f t="shared" si="1"/>
        <v>1.0642291045044334E-2</v>
      </c>
      <c r="CF21" s="260">
        <f t="shared" si="1"/>
        <v>0</v>
      </c>
      <c r="CG21" s="260">
        <f t="shared" si="1"/>
        <v>0</v>
      </c>
      <c r="CH21" s="260">
        <f t="shared" si="1"/>
        <v>0</v>
      </c>
      <c r="CI21" s="260">
        <f t="shared" si="12"/>
        <v>0.14646387711664086</v>
      </c>
      <c r="CK21" s="20" t="str">
        <f t="shared" si="13"/>
        <v>30204</v>
      </c>
      <c r="CL21" s="20" t="str">
        <f t="shared" si="14"/>
        <v>有田市</v>
      </c>
      <c r="CM21" s="20">
        <f>VLOOKUP($CK21&amp;"_"&amp;$AZ$7,データシート1!$A:$BS,MATCH("ca_太陽光発電（10kW未満）",データシート1!$A$1:$BS$1,0),0)</f>
        <v>788</v>
      </c>
      <c r="CN21" s="20">
        <f>VLOOKUP($CK21&amp;"_"&amp;$AZ$5,データシート1!$A:$BS,MATCH("ab_家庭",データシート1!$A$1:$BS$1,0),0)</f>
        <v>11734</v>
      </c>
      <c r="CO21" s="260">
        <f t="shared" si="15"/>
        <v>6.7155275268450651E-2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44214</v>
      </c>
      <c r="AY22" s="20" t="str">
        <f>IF(IFERROR(比較地域マスタ!$Z15,"")=0,"",IFERROR(比較地域マスタ!$Z15,""))</f>
        <v>国東市</v>
      </c>
      <c r="BC22" s="960" t="str">
        <f t="shared" si="0"/>
        <v>44214</v>
      </c>
      <c r="BD22" s="123" t="str">
        <f t="shared" si="2"/>
        <v>国東市</v>
      </c>
      <c r="BE22" s="40">
        <f>VLOOKUP($BC22&amp;"_"&amp;$AZ$7,データシート1!$A:$BS,MATCH("cb_"&amp;BE$12,データシート1!$A$1:$BS$1,0),0)</f>
        <v>5938.458000000006</v>
      </c>
      <c r="BF22" s="40">
        <f>VLOOKUP($BC22&amp;"_"&amp;$AZ$7,データシート1!$A:$BS,MATCH("cb_"&amp;BF$12,データシート1!$A$1:$BS$1,0),0)</f>
        <v>64675.599999999875</v>
      </c>
      <c r="BG22" s="40">
        <f>VLOOKUP($BC22&amp;"_"&amp;$AZ$7,データシート1!$A:$BS,MATCH("cb_"&amp;BG$12,データシート1!$A$1:$BS$1,0),0)</f>
        <v>48.3</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70662.357999999876</v>
      </c>
      <c r="BL22" s="42"/>
      <c r="BM22" s="960" t="str">
        <f t="shared" si="4"/>
        <v>44214</v>
      </c>
      <c r="BN22" s="123" t="str">
        <f t="shared" si="5"/>
        <v>国東市</v>
      </c>
      <c r="BO22" s="40">
        <f>BE22*VLOOKUP(BO$12,別紙!$B$4:$E$10,MATCH("設備利用率",別紙!$B$4:$E$4,0),0)/100*8760/10^3</f>
        <v>7126.8622149600069</v>
      </c>
      <c r="BP22" s="40">
        <f>BF22*VLOOKUP(BP$12,別紙!$B$4:$E$10,MATCH("設備利用率",別紙!$B$4:$E$4,0),0)/100*8760/10^3</f>
        <v>85550.296655999831</v>
      </c>
      <c r="BQ22" s="40">
        <f>BG22*VLOOKUP(BQ$12,別紙!$B$4:$E$10,MATCH("設備利用率",別紙!$B$4:$E$4,0),0)/100*8760/10^3</f>
        <v>104.93078399999999</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92782.08965495984</v>
      </c>
      <c r="BV22" s="42"/>
      <c r="BW22" s="38" t="str">
        <f t="shared" si="7"/>
        <v>44214</v>
      </c>
      <c r="BX22" s="38" t="str">
        <f t="shared" si="8"/>
        <v>国東市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270270.27406377083</v>
      </c>
      <c r="BZ22" s="42"/>
      <c r="CA22" s="38" t="str">
        <f t="shared" si="9"/>
        <v>44214</v>
      </c>
      <c r="CB22" s="38" t="str">
        <f t="shared" si="10"/>
        <v>国東市</v>
      </c>
      <c r="CC22" s="260">
        <f t="shared" si="11"/>
        <v>2.6369389825232535E-2</v>
      </c>
      <c r="CD22" s="260">
        <f t="shared" si="1"/>
        <v>0.31653609318431392</v>
      </c>
      <c r="CE22" s="260">
        <f t="shared" si="1"/>
        <v>3.8824389535062722E-4</v>
      </c>
      <c r="CF22" s="260">
        <f t="shared" si="1"/>
        <v>0</v>
      </c>
      <c r="CG22" s="260">
        <f t="shared" si="1"/>
        <v>0</v>
      </c>
      <c r="CH22" s="260">
        <f t="shared" si="1"/>
        <v>0</v>
      </c>
      <c r="CI22" s="260">
        <f t="shared" si="12"/>
        <v>0.34329372690489712</v>
      </c>
      <c r="CK22" s="20" t="str">
        <f t="shared" si="13"/>
        <v>44214</v>
      </c>
      <c r="CL22" s="20" t="str">
        <f t="shared" si="14"/>
        <v>国東市</v>
      </c>
      <c r="CM22" s="20">
        <f>VLOOKUP($CK22&amp;"_"&amp;$AZ$7,データシート1!$A:$BS,MATCH("ca_太陽光発電（10kW未満）",データシート1!$A$1:$BS$1,0),0)</f>
        <v>1187</v>
      </c>
      <c r="CN22" s="20">
        <f>VLOOKUP($CK22&amp;"_"&amp;$AZ$5,データシート1!$A:$BS,MATCH("ab_家庭",データシート1!$A$1:$BS$1,0),0)</f>
        <v>12967</v>
      </c>
      <c r="CO22" s="260">
        <f t="shared" si="15"/>
        <v>9.1540063237448913E-2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17365</v>
      </c>
      <c r="AY23" s="20" t="str">
        <f>IF(IFERROR(比較地域マスタ!$Z16,"")=0,"",IFERROR(比較地域マスタ!$Z16,""))</f>
        <v>内灘町</v>
      </c>
      <c r="BC23" s="960" t="str">
        <f t="shared" si="0"/>
        <v>17365</v>
      </c>
      <c r="BD23" s="123" t="str">
        <f t="shared" si="2"/>
        <v>内灘町</v>
      </c>
      <c r="BE23" s="40">
        <f>VLOOKUP($BC23&amp;"_"&amp;$AZ$7,データシート1!$A:$BS,MATCH("cb_"&amp;BE$12,データシート1!$A$1:$BS$1,0),0)</f>
        <v>1651.7009999999996</v>
      </c>
      <c r="BF23" s="40">
        <f>VLOOKUP($BC23&amp;"_"&amp;$AZ$7,データシート1!$A:$BS,MATCH("cb_"&amp;BF$12,データシート1!$A$1:$BS$1,0),0)</f>
        <v>5363.7000000000007</v>
      </c>
      <c r="BG23" s="40">
        <f>VLOOKUP($BC23&amp;"_"&amp;$AZ$7,データシート1!$A:$BS,MATCH("cb_"&amp;BG$12,データシート1!$A$1:$BS$1,0),0)</f>
        <v>1500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8515.4009999999998</v>
      </c>
      <c r="BL23" s="42"/>
      <c r="BM23" s="960" t="str">
        <f t="shared" si="4"/>
        <v>17365</v>
      </c>
      <c r="BN23" s="123" t="str">
        <f t="shared" si="5"/>
        <v>内灘町</v>
      </c>
      <c r="BO23" s="40">
        <f>BE23*VLOOKUP(BO$12,別紙!$B$4:$E$10,MATCH("設備利用率",別紙!$B$4:$E$4,0),0)/100*8760/10^3</f>
        <v>1982.2394041199993</v>
      </c>
      <c r="BP23" s="40">
        <f>BF23*VLOOKUP(BP$12,別紙!$B$4:$E$10,MATCH("設備利用率",別紙!$B$4:$E$4,0),0)/100*8760/10^3</f>
        <v>7094.8878120000008</v>
      </c>
      <c r="BQ23" s="40">
        <f>BG23*VLOOKUP(BQ$12,別紙!$B$4:$E$10,MATCH("設備利用率",別紙!$B$4:$E$4,0),0)/100*8760/10^3</f>
        <v>3258.72</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12335.847216119999</v>
      </c>
      <c r="BV23" s="42"/>
      <c r="BW23" s="38" t="str">
        <f t="shared" si="7"/>
        <v>17365</v>
      </c>
      <c r="BX23" s="38" t="str">
        <f t="shared" si="8"/>
        <v>内灘町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112560.1173351903</v>
      </c>
      <c r="BZ23" s="42"/>
      <c r="CA23" s="38" t="str">
        <f t="shared" si="9"/>
        <v>17365</v>
      </c>
      <c r="CB23" s="38" t="str">
        <f t="shared" si="10"/>
        <v>内灘町</v>
      </c>
      <c r="CC23" s="260">
        <f t="shared" si="11"/>
        <v>1.7610495182917518E-2</v>
      </c>
      <c r="CD23" s="260">
        <f t="shared" si="1"/>
        <v>6.3031986639391024E-2</v>
      </c>
      <c r="CE23" s="260">
        <f t="shared" si="1"/>
        <v>2.8950929309143569E-2</v>
      </c>
      <c r="CF23" s="260">
        <f t="shared" si="1"/>
        <v>0</v>
      </c>
      <c r="CG23" s="260">
        <f t="shared" si="1"/>
        <v>0</v>
      </c>
      <c r="CH23" s="260">
        <f t="shared" si="1"/>
        <v>0</v>
      </c>
      <c r="CI23" s="260">
        <f t="shared" si="12"/>
        <v>0.1095934111314521</v>
      </c>
      <c r="CK23" s="20" t="str">
        <f t="shared" si="13"/>
        <v>17365</v>
      </c>
      <c r="CL23" s="20" t="str">
        <f t="shared" si="14"/>
        <v>内灘町</v>
      </c>
      <c r="CM23" s="20">
        <f>VLOOKUP($CK23&amp;"_"&amp;$AZ$7,データシート1!$A:$BS,MATCH("ca_太陽光発電（10kW未満）",データシート1!$A$1:$BS$1,0),0)</f>
        <v>354</v>
      </c>
      <c r="CN23" s="20">
        <f>VLOOKUP($CK23&amp;"_"&amp;$AZ$5,データシート1!$A:$BS,MATCH("ab_家庭",データシート1!$A$1:$BS$1,0),0)</f>
        <v>11106</v>
      </c>
      <c r="CO23" s="260">
        <f t="shared" si="15"/>
        <v>3.1874662344678555E-2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20212</v>
      </c>
      <c r="AY24" s="20" t="str">
        <f>IF(IFERROR(比較地域マスタ!$Z17,"")=0,"",IFERROR(比較地域マスタ!$Z17,""))</f>
        <v>大町市</v>
      </c>
      <c r="BC24" s="960" t="str">
        <f t="shared" si="0"/>
        <v>20212</v>
      </c>
      <c r="BD24" s="123" t="str">
        <f t="shared" si="2"/>
        <v>大町市</v>
      </c>
      <c r="BE24" s="40">
        <f>VLOOKUP($BC24&amp;"_"&amp;$AZ$7,データシート1!$A:$BS,MATCH("cb_"&amp;BE$12,データシート1!$A$1:$BS$1,0),0)</f>
        <v>3487.9000000000019</v>
      </c>
      <c r="BF24" s="40">
        <f>VLOOKUP($BC24&amp;"_"&amp;$AZ$7,データシート1!$A:$BS,MATCH("cb_"&amp;BF$12,データシート1!$A$1:$BS$1,0),0)</f>
        <v>46437.80000000001</v>
      </c>
      <c r="BG24" s="40">
        <f>VLOOKUP($BC24&amp;"_"&amp;$AZ$7,データシート1!$A:$BS,MATCH("cb_"&amp;BG$12,データシート1!$A$1:$BS$1,0),0)</f>
        <v>0</v>
      </c>
      <c r="BH24" s="40">
        <f>VLOOKUP($BC24&amp;"_"&amp;$AZ$7,データシート1!$A:$BS,MATCH("cb_"&amp;BH$12,データシート1!$A$1:$BS$1,0),0)</f>
        <v>22460</v>
      </c>
      <c r="BI24" s="40">
        <f>VLOOKUP($BC24&amp;"_"&amp;$AZ$7,データシート1!$A:$BS,MATCH("cb_"&amp;BI$12,データシート1!$A$1:$BS$1,0),0)</f>
        <v>0</v>
      </c>
      <c r="BJ24" s="40">
        <f>VLOOKUP($BC24&amp;"_"&amp;$AZ$7,データシート1!$A:$BS,MATCH("cb_"&amp;BJ$12,データシート1!$A$1:$BS$1,0),0)</f>
        <v>0</v>
      </c>
      <c r="BK24" s="40">
        <f t="shared" si="3"/>
        <v>72385.700000000012</v>
      </c>
      <c r="BL24" s="42"/>
      <c r="BM24" s="960" t="str">
        <f t="shared" si="4"/>
        <v>20212</v>
      </c>
      <c r="BN24" s="123" t="str">
        <f t="shared" si="5"/>
        <v>大町市</v>
      </c>
      <c r="BO24" s="40">
        <f>BE24*VLOOKUP(BO$12,別紙!$B$4:$E$10,MATCH("設備利用率",別紙!$B$4:$E$4,0),0)/100*8760/10^3</f>
        <v>4185.8985480000019</v>
      </c>
      <c r="BP24" s="40">
        <f>BF24*VLOOKUP(BP$12,別紙!$B$4:$E$10,MATCH("設備利用率",別紙!$B$4:$E$4,0),0)/100*8760/10^3</f>
        <v>61426.064328000015</v>
      </c>
      <c r="BQ24" s="40">
        <f>BG24*VLOOKUP(BQ$12,別紙!$B$4:$E$10,MATCH("設備利用率",別紙!$B$4:$E$4,0),0)/100*8760/10^3</f>
        <v>0</v>
      </c>
      <c r="BR24" s="40">
        <f>BH24*VLOOKUP(BR$12,別紙!$B$4:$E$10,MATCH("設備利用率",別紙!$B$4:$E$4,0),0)/100*8760/10^3</f>
        <v>118049.76</v>
      </c>
      <c r="BS24" s="40">
        <f>BI24*VLOOKUP(BS$12,別紙!$B$4:$E$10,MATCH("設備利用率",別紙!$B$4:$E$4,0),0)/100*8760/10^3</f>
        <v>0</v>
      </c>
      <c r="BT24" s="40">
        <f>BJ24*VLOOKUP(BT$12,別紙!$B$4:$E$10,MATCH("設備利用率",別紙!$B$4:$E$4,0),0)/100*8760/10^3</f>
        <v>0</v>
      </c>
      <c r="BU24" s="40">
        <f t="shared" si="6"/>
        <v>183661.72287600001</v>
      </c>
      <c r="BV24" s="42"/>
      <c r="BW24" s="38" t="str">
        <f t="shared" si="7"/>
        <v>20212</v>
      </c>
      <c r="BX24" s="38" t="str">
        <f t="shared" si="8"/>
        <v>大町市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179544.0851780946</v>
      </c>
      <c r="BZ24" s="42"/>
      <c r="CA24" s="38" t="str">
        <f t="shared" si="9"/>
        <v>20212</v>
      </c>
      <c r="CB24" s="38" t="str">
        <f t="shared" si="10"/>
        <v>大町市</v>
      </c>
      <c r="CC24" s="260">
        <f t="shared" si="11"/>
        <v>2.3314043143487E-2</v>
      </c>
      <c r="CD24" s="260">
        <f t="shared" si="1"/>
        <v>0.34212246127222656</v>
      </c>
      <c r="CE24" s="260">
        <f t="shared" si="1"/>
        <v>0</v>
      </c>
      <c r="CF24" s="260">
        <f t="shared" si="1"/>
        <v>0.6574973488149346</v>
      </c>
      <c r="CG24" s="260">
        <f t="shared" si="1"/>
        <v>0</v>
      </c>
      <c r="CH24" s="260">
        <f t="shared" si="1"/>
        <v>0</v>
      </c>
      <c r="CI24" s="260">
        <f t="shared" si="12"/>
        <v>1.0229338532306482</v>
      </c>
      <c r="CK24" s="20" t="str">
        <f t="shared" si="13"/>
        <v>20212</v>
      </c>
      <c r="CL24" s="20" t="str">
        <f t="shared" si="14"/>
        <v>大町市</v>
      </c>
      <c r="CM24" s="20">
        <f>VLOOKUP($CK24&amp;"_"&amp;$AZ$7,データシート1!$A:$BS,MATCH("ca_太陽光発電（10kW未満）",データシート1!$A$1:$BS$1,0),0)</f>
        <v>721</v>
      </c>
      <c r="CN24" s="20">
        <f>VLOOKUP($CK24&amp;"_"&amp;$AZ$5,データシート1!$A:$BS,MATCH("ab_家庭",データシート1!$A$1:$BS$1,0),0)</f>
        <v>11891</v>
      </c>
      <c r="CO24" s="260">
        <f t="shared" si="15"/>
        <v>6.0634093011521319E-2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34211</v>
      </c>
      <c r="AY25" s="20" t="str">
        <f>IF(IFERROR(比較地域マスタ!$Z18,"")=0,"",IFERROR(比較地域マスタ!$Z18,""))</f>
        <v>大竹市</v>
      </c>
      <c r="BC25" s="960" t="str">
        <f t="shared" si="0"/>
        <v>34211</v>
      </c>
      <c r="BD25" s="123" t="str">
        <f t="shared" si="2"/>
        <v>大竹市</v>
      </c>
      <c r="BE25" s="40">
        <f>VLOOKUP($BC25&amp;"_"&amp;$AZ$7,データシート1!$A:$BS,MATCH("cb_"&amp;BE$12,データシート1!$A$1:$BS$1,0),0)</f>
        <v>4331.335</v>
      </c>
      <c r="BF25" s="40">
        <f>VLOOKUP($BC25&amp;"_"&amp;$AZ$7,データシート1!$A:$BS,MATCH("cb_"&amp;BF$12,データシート1!$A$1:$BS$1,0),0)</f>
        <v>8391.5</v>
      </c>
      <c r="BG25" s="40">
        <f>VLOOKUP($BC25&amp;"_"&amp;$AZ$7,データシート1!$A:$BS,MATCH("cb_"&amp;BG$12,データシート1!$A$1:$BS$1,0),0)</f>
        <v>0</v>
      </c>
      <c r="BH25" s="40">
        <f>VLOOKUP($BC25&amp;"_"&amp;$AZ$7,データシート1!$A:$BS,MATCH("cb_"&amp;BH$12,データシート1!$A$1:$BS$1,0),0)</f>
        <v>199.6</v>
      </c>
      <c r="BI25" s="40">
        <f>VLOOKUP($BC25&amp;"_"&amp;$AZ$7,データシート1!$A:$BS,MATCH("cb_"&amp;BI$12,データシート1!$A$1:$BS$1,0),0)</f>
        <v>0</v>
      </c>
      <c r="BJ25" s="40">
        <f>VLOOKUP($BC25&amp;"_"&amp;$AZ$7,データシート1!$A:$BS,MATCH("cb_"&amp;BJ$12,データシート1!$A$1:$BS$1,0),0)</f>
        <v>0</v>
      </c>
      <c r="BK25" s="40">
        <f t="shared" si="3"/>
        <v>12922.434999999999</v>
      </c>
      <c r="BL25" s="42"/>
      <c r="BM25" s="960" t="str">
        <f t="shared" si="4"/>
        <v>34211</v>
      </c>
      <c r="BN25" s="123" t="str">
        <f t="shared" si="5"/>
        <v>大竹市</v>
      </c>
      <c r="BO25" s="40">
        <f>BE25*VLOOKUP(BO$12,別紙!$B$4:$E$10,MATCH("設備利用率",別紙!$B$4:$E$4,0),0)/100*8760/10^3</f>
        <v>5198.1217601999997</v>
      </c>
      <c r="BP25" s="40">
        <f>BF25*VLOOKUP(BP$12,別紙!$B$4:$E$10,MATCH("設備利用率",別紙!$B$4:$E$4,0),0)/100*8760/10^3</f>
        <v>11099.94054</v>
      </c>
      <c r="BQ25" s="40">
        <f>BG25*VLOOKUP(BQ$12,別紙!$B$4:$E$10,MATCH("設備利用率",別紙!$B$4:$E$4,0),0)/100*8760/10^3</f>
        <v>0</v>
      </c>
      <c r="BR25" s="40">
        <f>BH25*VLOOKUP(BR$12,別紙!$B$4:$E$10,MATCH("設備利用率",別紙!$B$4:$E$4,0),0)/100*8760/10^3</f>
        <v>1049.0976000000001</v>
      </c>
      <c r="BS25" s="40">
        <f>BI25*VLOOKUP(BS$12,別紙!$B$4:$E$10,MATCH("設備利用率",別紙!$B$4:$E$4,0),0)/100*8760/10^3</f>
        <v>0</v>
      </c>
      <c r="BT25" s="40">
        <f>BJ25*VLOOKUP(BT$12,別紙!$B$4:$E$10,MATCH("設備利用率",別紙!$B$4:$E$4,0),0)/100*8760/10^3</f>
        <v>0</v>
      </c>
      <c r="BU25" s="40">
        <f t="shared" si="6"/>
        <v>17347.1599002</v>
      </c>
      <c r="BV25" s="42"/>
      <c r="BW25" s="38" t="str">
        <f t="shared" si="7"/>
        <v>34211</v>
      </c>
      <c r="BX25" s="38" t="str">
        <f t="shared" si="8"/>
        <v>大竹市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351476.97494845313</v>
      </c>
      <c r="BZ25" s="42"/>
      <c r="CA25" s="38" t="str">
        <f t="shared" si="9"/>
        <v>34211</v>
      </c>
      <c r="CB25" s="38" t="str">
        <f t="shared" si="10"/>
        <v>大竹市</v>
      </c>
      <c r="CC25" s="260">
        <f t="shared" si="11"/>
        <v>1.4789366390109467E-2</v>
      </c>
      <c r="CD25" s="260">
        <f t="shared" si="1"/>
        <v>3.1580846915015962E-2</v>
      </c>
      <c r="CE25" s="260">
        <f t="shared" si="1"/>
        <v>0</v>
      </c>
      <c r="CF25" s="260">
        <f t="shared" si="1"/>
        <v>2.9848259623659799E-3</v>
      </c>
      <c r="CG25" s="260">
        <f t="shared" si="1"/>
        <v>0</v>
      </c>
      <c r="CH25" s="260">
        <f t="shared" si="1"/>
        <v>0</v>
      </c>
      <c r="CI25" s="260">
        <f t="shared" si="12"/>
        <v>4.9355039267491414E-2</v>
      </c>
      <c r="CK25" s="20" t="str">
        <f t="shared" si="13"/>
        <v>34211</v>
      </c>
      <c r="CL25" s="20" t="str">
        <f t="shared" si="14"/>
        <v>大竹市</v>
      </c>
      <c r="CM25" s="20">
        <f>VLOOKUP($CK25&amp;"_"&amp;$AZ$7,データシート1!$A:$BS,MATCH("ca_太陽光発電（10kW未満）",データシート1!$A$1:$BS$1,0),0)</f>
        <v>1011</v>
      </c>
      <c r="CN25" s="20">
        <f>VLOOKUP($CK25&amp;"_"&amp;$AZ$5,データシート1!$A:$BS,MATCH("ab_家庭",データシート1!$A$1:$BS$1,0),0)</f>
        <v>12870</v>
      </c>
      <c r="CO25" s="260">
        <f t="shared" si="15"/>
        <v>7.8554778554778548E-2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33215</v>
      </c>
      <c r="AY26" s="20" t="str">
        <f>IF(IFERROR(比較地域マスタ!$Z19,"")=0,"",IFERROR(比較地域マスタ!$Z19,""))</f>
        <v>美作市</v>
      </c>
      <c r="BC26" s="960" t="str">
        <f t="shared" si="0"/>
        <v>33215</v>
      </c>
      <c r="BD26" s="123" t="str">
        <f t="shared" si="2"/>
        <v>美作市</v>
      </c>
      <c r="BE26" s="40">
        <f>VLOOKUP($BC26&amp;"_"&amp;$AZ$7,データシート1!$A:$BS,MATCH("cb_"&amp;BE$12,データシート1!$A$1:$BS$1,0),0)</f>
        <v>3974.631000000003</v>
      </c>
      <c r="BF26" s="40">
        <f>VLOOKUP($BC26&amp;"_"&amp;$AZ$7,データシート1!$A:$BS,MATCH("cb_"&amp;BF$12,データシート1!$A$1:$BS$1,0),0)</f>
        <v>264122.32000000007</v>
      </c>
      <c r="BG26" s="40">
        <f>VLOOKUP($BC26&amp;"_"&amp;$AZ$7,データシート1!$A:$BS,MATCH("cb_"&amp;BG$12,データシート1!$A$1:$BS$1,0),0)</f>
        <v>0</v>
      </c>
      <c r="BH26" s="40">
        <f>VLOOKUP($BC26&amp;"_"&amp;$AZ$7,データシート1!$A:$BS,MATCH("cb_"&amp;BH$12,データシート1!$A$1:$BS$1,0),0)</f>
        <v>370</v>
      </c>
      <c r="BI26" s="40">
        <f>VLOOKUP($BC26&amp;"_"&amp;$AZ$7,データシート1!$A:$BS,MATCH("cb_"&amp;BI$12,データシート1!$A$1:$BS$1,0),0)</f>
        <v>0</v>
      </c>
      <c r="BJ26" s="40">
        <f>VLOOKUP($BC26&amp;"_"&amp;$AZ$7,データシート1!$A:$BS,MATCH("cb_"&amp;BJ$12,データシート1!$A$1:$BS$1,0),0)</f>
        <v>0</v>
      </c>
      <c r="BK26" s="40">
        <f t="shared" si="3"/>
        <v>268466.95100000006</v>
      </c>
      <c r="BL26" s="42"/>
      <c r="BM26" s="960" t="str">
        <f t="shared" si="4"/>
        <v>33215</v>
      </c>
      <c r="BN26" s="123" t="str">
        <f t="shared" si="5"/>
        <v>美作市</v>
      </c>
      <c r="BO26" s="40">
        <f>BE26*VLOOKUP(BO$12,別紙!$B$4:$E$10,MATCH("設備利用率",別紙!$B$4:$E$4,0),0)/100*8760/10^3</f>
        <v>4770.0341557200027</v>
      </c>
      <c r="BP26" s="40">
        <f>BF26*VLOOKUP(BP$12,別紙!$B$4:$E$10,MATCH("設備利用率",別紙!$B$4:$E$4,0),0)/100*8760/10^3</f>
        <v>349370.44000320003</v>
      </c>
      <c r="BQ26" s="40">
        <f>BG26*VLOOKUP(BQ$12,別紙!$B$4:$E$10,MATCH("設備利用率",別紙!$B$4:$E$4,0),0)/100*8760/10^3</f>
        <v>0</v>
      </c>
      <c r="BR26" s="40">
        <f>BH26*VLOOKUP(BR$12,別紙!$B$4:$E$10,MATCH("設備利用率",別紙!$B$4:$E$4,0),0)/100*8760/10^3</f>
        <v>1944.72</v>
      </c>
      <c r="BS26" s="40">
        <f>BI26*VLOOKUP(BS$12,別紙!$B$4:$E$10,MATCH("設備利用率",別紙!$B$4:$E$4,0),0)/100*8760/10^3</f>
        <v>0</v>
      </c>
      <c r="BT26" s="40">
        <f>BJ26*VLOOKUP(BT$12,別紙!$B$4:$E$10,MATCH("設備利用率",別紙!$B$4:$E$4,0),0)/100*8760/10^3</f>
        <v>0</v>
      </c>
      <c r="BU26" s="40">
        <f t="shared" si="6"/>
        <v>356085.19415892003</v>
      </c>
      <c r="BV26" s="42"/>
      <c r="BW26" s="38" t="str">
        <f t="shared" si="7"/>
        <v>33215</v>
      </c>
      <c r="BX26" s="38" t="str">
        <f t="shared" si="8"/>
        <v>美作市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170765.26889633859</v>
      </c>
      <c r="BZ26" s="42"/>
      <c r="CA26" s="38" t="str">
        <f t="shared" si="9"/>
        <v>33215</v>
      </c>
      <c r="CB26" s="38" t="str">
        <f t="shared" si="10"/>
        <v>美作市</v>
      </c>
      <c r="CC26" s="260">
        <f t="shared" si="11"/>
        <v>2.7933280499886696E-2</v>
      </c>
      <c r="CD26" s="260">
        <f t="shared" si="1"/>
        <v>2.0459104023973516</v>
      </c>
      <c r="CE26" s="260">
        <f t="shared" si="1"/>
        <v>0</v>
      </c>
      <c r="CF26" s="260">
        <f t="shared" si="1"/>
        <v>1.1388264209512788E-2</v>
      </c>
      <c r="CG26" s="260">
        <f t="shared" si="1"/>
        <v>0</v>
      </c>
      <c r="CH26" s="260">
        <f t="shared" si="1"/>
        <v>0</v>
      </c>
      <c r="CI26" s="260">
        <f t="shared" si="12"/>
        <v>2.0852319471067511</v>
      </c>
      <c r="CK26" s="20" t="str">
        <f t="shared" si="13"/>
        <v>33215</v>
      </c>
      <c r="CL26" s="20" t="str">
        <f t="shared" si="14"/>
        <v>美作市</v>
      </c>
      <c r="CM26" s="20">
        <f>VLOOKUP($CK26&amp;"_"&amp;$AZ$7,データシート1!$A:$BS,MATCH("ca_太陽光発電（10kW未満）",データシート1!$A$1:$BS$1,0),0)</f>
        <v>811</v>
      </c>
      <c r="CN26" s="20">
        <f>VLOOKUP($CK26&amp;"_"&amp;$AZ$5,データシート1!$A:$BS,MATCH("ab_家庭",データシート1!$A$1:$BS$1,0),0)</f>
        <v>12332</v>
      </c>
      <c r="CO26" s="260">
        <f t="shared" si="15"/>
        <v>6.5763866363931237E-2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01221</v>
      </c>
      <c r="AY27" s="20" t="str">
        <f>IF(IFERROR(比較地域マスタ!$Z20,"")=0,"",IFERROR(比較地域マスタ!$Z20,""))</f>
        <v>名寄市</v>
      </c>
      <c r="BC27" s="960" t="str">
        <f t="shared" si="0"/>
        <v>01221</v>
      </c>
      <c r="BD27" s="123" t="str">
        <f t="shared" si="2"/>
        <v>名寄市</v>
      </c>
      <c r="BE27" s="40">
        <f>VLOOKUP($BC27&amp;"_"&amp;$AZ$7,データシート1!$A:$BS,MATCH("cb_"&amp;BE$12,データシート1!$A$1:$BS$1,0),0)</f>
        <v>878.58499999999981</v>
      </c>
      <c r="BF27" s="40">
        <f>VLOOKUP($BC27&amp;"_"&amp;$AZ$7,データシート1!$A:$BS,MATCH("cb_"&amp;BF$12,データシート1!$A$1:$BS$1,0),0)</f>
        <v>2529.4</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174.9</v>
      </c>
      <c r="BK27" s="40">
        <f t="shared" si="3"/>
        <v>3582.8849999999998</v>
      </c>
      <c r="BL27" s="42"/>
      <c r="BM27" s="960" t="str">
        <f t="shared" si="4"/>
        <v>01221</v>
      </c>
      <c r="BN27" s="123" t="str">
        <f t="shared" si="5"/>
        <v>名寄市</v>
      </c>
      <c r="BO27" s="40">
        <f>BE27*VLOOKUP(BO$12,別紙!$B$4:$E$10,MATCH("設備利用率",別紙!$B$4:$E$4,0),0)/100*8760/10^3</f>
        <v>1054.4074301999997</v>
      </c>
      <c r="BP27" s="40">
        <f>BF27*VLOOKUP(BP$12,別紙!$B$4:$E$10,MATCH("設備利用率",別紙!$B$4:$E$4,0),0)/100*8760/10^3</f>
        <v>3345.7891440000003</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1225.6992</v>
      </c>
      <c r="BU27" s="40">
        <f t="shared" si="6"/>
        <v>5625.8957742000002</v>
      </c>
      <c r="BV27" s="42"/>
      <c r="BW27" s="38" t="str">
        <f t="shared" si="7"/>
        <v>01221</v>
      </c>
      <c r="BX27" s="38" t="str">
        <f t="shared" si="8"/>
        <v>名寄市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150192.15198066106</v>
      </c>
      <c r="BZ27" s="42"/>
      <c r="CA27" s="38" t="str">
        <f t="shared" si="9"/>
        <v>01221</v>
      </c>
      <c r="CB27" s="38" t="str">
        <f t="shared" si="10"/>
        <v>名寄市</v>
      </c>
      <c r="CC27" s="260">
        <f t="shared" si="11"/>
        <v>7.0203896561503868E-3</v>
      </c>
      <c r="CD27" s="260">
        <f t="shared" si="1"/>
        <v>2.2276724182171706E-2</v>
      </c>
      <c r="CE27" s="260">
        <f t="shared" si="1"/>
        <v>0</v>
      </c>
      <c r="CF27" s="260">
        <f t="shared" si="1"/>
        <v>0</v>
      </c>
      <c r="CG27" s="260">
        <f t="shared" si="1"/>
        <v>0</v>
      </c>
      <c r="CH27" s="260">
        <f t="shared" si="1"/>
        <v>8.1608738128861932E-3</v>
      </c>
      <c r="CI27" s="260">
        <f t="shared" si="12"/>
        <v>3.7457987651208287E-2</v>
      </c>
      <c r="CK27" s="20" t="str">
        <f t="shared" si="13"/>
        <v>01221</v>
      </c>
      <c r="CL27" s="20" t="str">
        <f t="shared" si="14"/>
        <v>名寄市</v>
      </c>
      <c r="CM27" s="20">
        <f>VLOOKUP($CK27&amp;"_"&amp;$AZ$7,データシート1!$A:$BS,MATCH("ca_太陽光発電（10kW未満）",データシート1!$A$1:$BS$1,0),0)</f>
        <v>161</v>
      </c>
      <c r="CN27" s="20">
        <f>VLOOKUP($CK27&amp;"_"&amp;$AZ$5,データシート1!$A:$BS,MATCH("ab_家庭",データシート1!$A$1:$BS$1,0),0)</f>
        <v>14337</v>
      </c>
      <c r="CO27" s="260">
        <f t="shared" si="15"/>
        <v>1.1229685429308781E-2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45341</v>
      </c>
      <c r="AY28" s="20" t="str">
        <f>IF(IFERROR(比較地域マスタ!$Z21,"")=0,"",IFERROR(比較地域マスタ!$Z21,""))</f>
        <v>三股町</v>
      </c>
      <c r="BC28" s="960" t="str">
        <f t="shared" si="0"/>
        <v>45341</v>
      </c>
      <c r="BD28" s="123" t="str">
        <f t="shared" si="2"/>
        <v>三股町</v>
      </c>
      <c r="BE28" s="40">
        <f>VLOOKUP($BC28&amp;"_"&amp;$AZ$7,データシート1!$A:$BS,MATCH("cb_"&amp;BE$12,データシート1!$A$1:$BS$1,0),0)</f>
        <v>9325.1559999999808</v>
      </c>
      <c r="BF28" s="40">
        <f>VLOOKUP($BC28&amp;"_"&amp;$AZ$7,データシート1!$A:$BS,MATCH("cb_"&amp;BF$12,データシート1!$A$1:$BS$1,0),0)</f>
        <v>21912.599999999984</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31237.755999999965</v>
      </c>
      <c r="BL28" s="42"/>
      <c r="BM28" s="960" t="str">
        <f t="shared" si="4"/>
        <v>45341</v>
      </c>
      <c r="BN28" s="123" t="str">
        <f t="shared" si="5"/>
        <v>三股町</v>
      </c>
      <c r="BO28" s="40">
        <f>BE28*VLOOKUP(BO$12,別紙!$B$4:$E$10,MATCH("設備利用率",別紙!$B$4:$E$4,0),0)/100*8760/10^3</f>
        <v>11191.306218719976</v>
      </c>
      <c r="BP28" s="40">
        <f>BF28*VLOOKUP(BP$12,別紙!$B$4:$E$10,MATCH("設備利用率",別紙!$B$4:$E$4,0),0)/100*8760/10^3</f>
        <v>28985.11077599998</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40176.416994719955</v>
      </c>
      <c r="BV28" s="42"/>
      <c r="BW28" s="38" t="str">
        <f t="shared" si="7"/>
        <v>45341</v>
      </c>
      <c r="BX28" s="38" t="str">
        <f t="shared" si="8"/>
        <v>三股町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104981.50405866798</v>
      </c>
      <c r="BZ28" s="42"/>
      <c r="CA28" s="38" t="str">
        <f t="shared" si="9"/>
        <v>45341</v>
      </c>
      <c r="CB28" s="38" t="str">
        <f t="shared" si="10"/>
        <v>三股町</v>
      </c>
      <c r="CC28" s="260">
        <f t="shared" si="11"/>
        <v>0.10660264700023553</v>
      </c>
      <c r="CD28" s="260">
        <f t="shared" si="1"/>
        <v>0.27609730910124802</v>
      </c>
      <c r="CE28" s="260">
        <f t="shared" si="1"/>
        <v>0</v>
      </c>
      <c r="CF28" s="260">
        <f t="shared" si="1"/>
        <v>0</v>
      </c>
      <c r="CG28" s="260">
        <f t="shared" si="1"/>
        <v>0</v>
      </c>
      <c r="CH28" s="260">
        <f t="shared" si="1"/>
        <v>0</v>
      </c>
      <c r="CI28" s="260">
        <f t="shared" si="12"/>
        <v>0.38269995610148355</v>
      </c>
      <c r="CK28" s="20" t="str">
        <f t="shared" si="13"/>
        <v>45341</v>
      </c>
      <c r="CL28" s="20" t="str">
        <f t="shared" si="14"/>
        <v>三股町</v>
      </c>
      <c r="CM28" s="20">
        <f>VLOOKUP($CK28&amp;"_"&amp;$AZ$7,データシート1!$A:$BS,MATCH("ca_太陽光発電（10kW未満）",データシート1!$A$1:$BS$1,0),0)</f>
        <v>1820</v>
      </c>
      <c r="CN28" s="20">
        <f>VLOOKUP($CK28&amp;"_"&amp;$AZ$5,データシート1!$A:$BS,MATCH("ab_家庭",データシート1!$A$1:$BS$1,0),0)</f>
        <v>11502</v>
      </c>
      <c r="CO28" s="260">
        <f t="shared" si="15"/>
        <v>0.15823335072161362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24324</v>
      </c>
      <c r="AY29" s="20" t="str">
        <f>IF(IFERROR(比較地域マスタ!$Z22,"")=0,"",IFERROR(比較地域マスタ!$Z22,""))</f>
        <v>東員町</v>
      </c>
      <c r="BC29" s="960" t="str">
        <f t="shared" si="0"/>
        <v>24324</v>
      </c>
      <c r="BD29" s="123" t="str">
        <f t="shared" si="2"/>
        <v>東員町</v>
      </c>
      <c r="BE29" s="40">
        <f>VLOOKUP($BC29&amp;"_"&amp;$AZ$7,データシート1!$A:$BS,MATCH("cb_"&amp;BE$12,データシート1!$A$1:$BS$1,0),0)</f>
        <v>6285.5000000000091</v>
      </c>
      <c r="BF29" s="40">
        <f>VLOOKUP($BC29&amp;"_"&amp;$AZ$7,データシート1!$A:$BS,MATCH("cb_"&amp;BF$12,データシート1!$A$1:$BS$1,0),0)</f>
        <v>24867.700000000008</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1733.7940000000001</v>
      </c>
      <c r="BK29" s="40">
        <f t="shared" si="3"/>
        <v>32886.994000000021</v>
      </c>
      <c r="BL29" s="42"/>
      <c r="BM29" s="960" t="str">
        <f t="shared" si="4"/>
        <v>24324</v>
      </c>
      <c r="BN29" s="123" t="str">
        <f t="shared" si="5"/>
        <v>東員町</v>
      </c>
      <c r="BO29" s="40">
        <f>BE29*VLOOKUP(BO$12,別紙!$B$4:$E$10,MATCH("設備利用率",別紙!$B$4:$E$4,0),0)/100*8760/10^3</f>
        <v>7543.3542600000101</v>
      </c>
      <c r="BP29" s="40">
        <f>BF29*VLOOKUP(BP$12,別紙!$B$4:$E$10,MATCH("設備利用率",別紙!$B$4:$E$4,0),0)/100*8760/10^3</f>
        <v>32893.998852000012</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12150.428352000003</v>
      </c>
      <c r="BU29" s="40">
        <f t="shared" si="6"/>
        <v>52587.781464000022</v>
      </c>
      <c r="BV29" s="42"/>
      <c r="BW29" s="38" t="str">
        <f t="shared" si="7"/>
        <v>24324</v>
      </c>
      <c r="BX29" s="38" t="str">
        <f t="shared" si="8"/>
        <v>東員町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246331.14953111592</v>
      </c>
      <c r="BZ29" s="42"/>
      <c r="CA29" s="38" t="str">
        <f t="shared" si="9"/>
        <v>24324</v>
      </c>
      <c r="CB29" s="38" t="str">
        <f t="shared" si="10"/>
        <v>東員町</v>
      </c>
      <c r="CC29" s="260">
        <f t="shared" si="11"/>
        <v>3.0622819218594815E-2</v>
      </c>
      <c r="CD29" s="260">
        <f t="shared" ref="CD29:CD60" si="16">BP29/$BY29</f>
        <v>0.13353568525382506</v>
      </c>
      <c r="CE29" s="260">
        <f t="shared" ref="CE29:CE60" si="17">BQ29/$BY29</f>
        <v>0</v>
      </c>
      <c r="CF29" s="260">
        <f t="shared" ref="CF29:CF60" si="18">BR29/$BY29</f>
        <v>0</v>
      </c>
      <c r="CG29" s="260">
        <f t="shared" ref="CG29:CG60" si="19">BS29/$BY29</f>
        <v>0</v>
      </c>
      <c r="CH29" s="260">
        <f t="shared" ref="CH29:CH60" si="20">BT29/$BY29</f>
        <v>4.9325586208354019E-2</v>
      </c>
      <c r="CI29" s="260">
        <f t="shared" si="12"/>
        <v>0.21348409068077387</v>
      </c>
      <c r="CK29" s="20" t="str">
        <f t="shared" si="13"/>
        <v>24324</v>
      </c>
      <c r="CL29" s="20" t="str">
        <f t="shared" si="14"/>
        <v>東員町</v>
      </c>
      <c r="CM29" s="20">
        <f>VLOOKUP($CK29&amp;"_"&amp;$AZ$7,データシート1!$A:$BS,MATCH("ca_太陽光発電（10kW未満）",データシート1!$A$1:$BS$1,0),0)</f>
        <v>1323</v>
      </c>
      <c r="CN29" s="20">
        <f>VLOOKUP($CK29&amp;"_"&amp;$AZ$5,データシート1!$A:$BS,MATCH("ab_家庭",データシート1!$A$1:$BS$1,0),0)</f>
        <v>10041</v>
      </c>
      <c r="CO29" s="260">
        <f t="shared" si="15"/>
        <v>0.13175978488198387</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01643</v>
      </c>
      <c r="AY30" s="20" t="str">
        <f>IF(IFERROR(比較地域マスタ!$Z23,"")=0,"",IFERROR(比較地域マスタ!$Z23,""))</f>
        <v>幕別町</v>
      </c>
      <c r="BC30" s="960" t="str">
        <f t="shared" si="0"/>
        <v>01643</v>
      </c>
      <c r="BD30" s="123" t="str">
        <f t="shared" si="2"/>
        <v>幕別町</v>
      </c>
      <c r="BE30" s="40">
        <f>VLOOKUP($BC30&amp;"_"&amp;$AZ$7,データシート1!$A:$BS,MATCH("cb_"&amp;BE$12,データシート1!$A$1:$BS$1,0),0)</f>
        <v>3326.9960000000015</v>
      </c>
      <c r="BF30" s="40">
        <f>VLOOKUP($BC30&amp;"_"&amp;$AZ$7,データシート1!$A:$BS,MATCH("cb_"&amp;BF$12,データシート1!$A$1:$BS$1,0),0)</f>
        <v>37748.599999999984</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41075.595999999983</v>
      </c>
      <c r="BL30" s="42"/>
      <c r="BM30" s="960" t="str">
        <f t="shared" si="4"/>
        <v>01643</v>
      </c>
      <c r="BN30" s="123" t="str">
        <f t="shared" si="5"/>
        <v>幕別町</v>
      </c>
      <c r="BO30" s="40">
        <f>BE30*VLOOKUP(BO$12,別紙!$B$4:$E$10,MATCH("設備利用率",別紙!$B$4:$E$4,0),0)/100*8760/10^3</f>
        <v>3992.7944395200016</v>
      </c>
      <c r="BP30" s="40">
        <f>BF30*VLOOKUP(BP$12,別紙!$B$4:$E$10,MATCH("設備利用率",別紙!$B$4:$E$4,0),0)/100*8760/10^3</f>
        <v>49932.338135999977</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53925.13257551998</v>
      </c>
      <c r="BV30" s="42"/>
      <c r="BW30" s="38" t="str">
        <f t="shared" si="7"/>
        <v>01643</v>
      </c>
      <c r="BX30" s="38" t="str">
        <f t="shared" si="8"/>
        <v>幕別町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114909.10868822188</v>
      </c>
      <c r="BZ30" s="42"/>
      <c r="CA30" s="38" t="str">
        <f t="shared" si="9"/>
        <v>01643</v>
      </c>
      <c r="CB30" s="38" t="str">
        <f t="shared" si="10"/>
        <v>幕別町</v>
      </c>
      <c r="CC30" s="260">
        <f t="shared" si="11"/>
        <v>3.474741458793737E-2</v>
      </c>
      <c r="CD30" s="260">
        <f t="shared" si="16"/>
        <v>0.43453768553265276</v>
      </c>
      <c r="CE30" s="260">
        <f t="shared" si="17"/>
        <v>0</v>
      </c>
      <c r="CF30" s="260">
        <f t="shared" si="18"/>
        <v>0</v>
      </c>
      <c r="CG30" s="260">
        <f t="shared" si="19"/>
        <v>0</v>
      </c>
      <c r="CH30" s="260">
        <f t="shared" si="20"/>
        <v>0</v>
      </c>
      <c r="CI30" s="260">
        <f t="shared" si="12"/>
        <v>0.46928510012059016</v>
      </c>
      <c r="CK30" s="20" t="str">
        <f t="shared" si="13"/>
        <v>01643</v>
      </c>
      <c r="CL30" s="20" t="str">
        <f t="shared" si="14"/>
        <v>幕別町</v>
      </c>
      <c r="CM30" s="20">
        <f>VLOOKUP($CK30&amp;"_"&amp;$AZ$7,データシート1!$A:$BS,MATCH("ca_太陽光発電（10kW未満）",データシート1!$A$1:$BS$1,0),0)</f>
        <v>643</v>
      </c>
      <c r="CN30" s="20">
        <f>VLOOKUP($CK30&amp;"_"&amp;$AZ$5,データシート1!$A:$BS,MATCH("ab_家庭",データシート1!$A$1:$BS$1,0),0)</f>
        <v>12581</v>
      </c>
      <c r="CO30" s="260">
        <f t="shared" si="15"/>
        <v>5.1108814879580321E-2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10525</v>
      </c>
      <c r="AY31" s="20" t="str">
        <f>IF(IFERROR(比較地域マスタ!$Z24,"")=0,"",IFERROR(比較地域マスタ!$Z24,""))</f>
        <v>邑楽町</v>
      </c>
      <c r="BC31" s="960" t="str">
        <f t="shared" si="0"/>
        <v>10525</v>
      </c>
      <c r="BD31" s="123" t="str">
        <f t="shared" si="2"/>
        <v>邑楽町</v>
      </c>
      <c r="BE31" s="40">
        <f>VLOOKUP($BC31&amp;"_"&amp;$AZ$7,データシート1!$A:$BS,MATCH("cb_"&amp;BE$12,データシート1!$A$1:$BS$1,0),0)</f>
        <v>4382.0000000000055</v>
      </c>
      <c r="BF31" s="40">
        <f>VLOOKUP($BC31&amp;"_"&amp;$AZ$7,データシート1!$A:$BS,MATCH("cb_"&amp;BF$12,データシート1!$A$1:$BS$1,0),0)</f>
        <v>35307.400000000023</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39689.400000000031</v>
      </c>
      <c r="BL31" s="42"/>
      <c r="BM31" s="960" t="str">
        <f t="shared" si="4"/>
        <v>10525</v>
      </c>
      <c r="BN31" s="123" t="str">
        <f t="shared" si="5"/>
        <v>邑楽町</v>
      </c>
      <c r="BO31" s="40">
        <f>BE31*VLOOKUP(BO$12,別紙!$B$4:$E$10,MATCH("設備利用率",別紙!$B$4:$E$4,0),0)/100*8760/10^3</f>
        <v>5258.9258400000062</v>
      </c>
      <c r="BP31" s="40">
        <f>BF31*VLOOKUP(BP$12,別紙!$B$4:$E$10,MATCH("設備利用率",別紙!$B$4:$E$4,0),0)/100*8760/10^3</f>
        <v>46703.216424000027</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51962.142264000031</v>
      </c>
      <c r="BV31" s="42"/>
      <c r="BW31" s="38" t="str">
        <f t="shared" si="7"/>
        <v>10525</v>
      </c>
      <c r="BX31" s="38" t="str">
        <f t="shared" si="8"/>
        <v>邑楽町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261783.05402835293</v>
      </c>
      <c r="BZ31" s="42"/>
      <c r="CA31" s="38" t="str">
        <f t="shared" si="9"/>
        <v>10525</v>
      </c>
      <c r="CB31" s="38" t="str">
        <f t="shared" si="10"/>
        <v>邑楽町</v>
      </c>
      <c r="CC31" s="260">
        <f t="shared" si="11"/>
        <v>2.0088870379785653E-2</v>
      </c>
      <c r="CD31" s="260">
        <f t="shared" si="16"/>
        <v>0.1784042767678222</v>
      </c>
      <c r="CE31" s="260">
        <f t="shared" si="17"/>
        <v>0</v>
      </c>
      <c r="CF31" s="260">
        <f t="shared" si="18"/>
        <v>0</v>
      </c>
      <c r="CG31" s="260">
        <f t="shared" si="19"/>
        <v>0</v>
      </c>
      <c r="CH31" s="260">
        <f t="shared" si="20"/>
        <v>0</v>
      </c>
      <c r="CI31" s="260">
        <f t="shared" si="12"/>
        <v>0.19849314714760785</v>
      </c>
      <c r="CK31" s="20" t="str">
        <f t="shared" si="13"/>
        <v>10525</v>
      </c>
      <c r="CL31" s="20" t="str">
        <f t="shared" si="14"/>
        <v>邑楽町</v>
      </c>
      <c r="CM31" s="20">
        <f>VLOOKUP($CK31&amp;"_"&amp;$AZ$7,データシート1!$A:$BS,MATCH("ca_太陽光発電（10kW未満）",データシート1!$A$1:$BS$1,0),0)</f>
        <v>865</v>
      </c>
      <c r="CN31" s="20">
        <f>VLOOKUP($CK31&amp;"_"&amp;$AZ$5,データシート1!$A:$BS,MATCH("ab_家庭",データシート1!$A$1:$BS$1,0),0)</f>
        <v>10483</v>
      </c>
      <c r="CO31" s="260">
        <f t="shared" si="15"/>
        <v>8.2514547362396259E-2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41346</v>
      </c>
      <c r="AY32" s="20" t="str">
        <f>IF(IFERROR(比較地域マスタ!$Z25,"")=0,"",IFERROR(比較地域マスタ!$Z25,""))</f>
        <v>みやき町</v>
      </c>
      <c r="AZ32" s="24"/>
      <c r="BA32" s="24"/>
      <c r="BB32" s="24"/>
      <c r="BC32" s="960" t="str">
        <f t="shared" si="0"/>
        <v>41346</v>
      </c>
      <c r="BD32" s="123" t="str">
        <f t="shared" si="2"/>
        <v>みやき町</v>
      </c>
      <c r="BE32" s="40">
        <f>VLOOKUP($BC32&amp;"_"&amp;$AZ$7,データシート1!$A:$BS,MATCH("cb_"&amp;BE$12,データシート1!$A$1:$BS$1,0),0)</f>
        <v>7448.5200000000023</v>
      </c>
      <c r="BF32" s="40">
        <f>VLOOKUP($BC32&amp;"_"&amp;$AZ$7,データシート1!$A:$BS,MATCH("cb_"&amp;BF$12,データシート1!$A$1:$BS$1,0),0)</f>
        <v>16827.14</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24275.660000000003</v>
      </c>
      <c r="BL32" s="42"/>
      <c r="BM32" s="960" t="str">
        <f t="shared" si="4"/>
        <v>41346</v>
      </c>
      <c r="BN32" s="123" t="str">
        <f t="shared" si="5"/>
        <v>みやき町</v>
      </c>
      <c r="BO32" s="40">
        <f>BE32*VLOOKUP(BO$12,別紙!$B$4:$E$10,MATCH("設備利用率",別紙!$B$4:$E$4,0),0)/100*8760/10^3</f>
        <v>8939.1178224000014</v>
      </c>
      <c r="BP32" s="40">
        <f>BF32*VLOOKUP(BP$12,別紙!$B$4:$E$10,MATCH("設備利用率",別紙!$B$4:$E$4,0),0)/100*8760/10^3</f>
        <v>22258.267706399998</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31197.385528799998</v>
      </c>
      <c r="BV32" s="42"/>
      <c r="BW32" s="38" t="str">
        <f t="shared" si="7"/>
        <v>41346</v>
      </c>
      <c r="BX32" s="38" t="str">
        <f t="shared" si="8"/>
        <v>みやき町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133270.54183522079</v>
      </c>
      <c r="BZ32" s="42"/>
      <c r="CA32" s="38" t="str">
        <f t="shared" si="9"/>
        <v>41346</v>
      </c>
      <c r="CB32" s="38" t="str">
        <f t="shared" si="10"/>
        <v>みやき町</v>
      </c>
      <c r="CC32" s="260">
        <f t="shared" si="11"/>
        <v>6.7074971702693026E-2</v>
      </c>
      <c r="CD32" s="260">
        <f t="shared" si="16"/>
        <v>0.16701566152496555</v>
      </c>
      <c r="CE32" s="260">
        <f t="shared" si="17"/>
        <v>0</v>
      </c>
      <c r="CF32" s="260">
        <f t="shared" si="18"/>
        <v>0</v>
      </c>
      <c r="CG32" s="260">
        <f t="shared" si="19"/>
        <v>0</v>
      </c>
      <c r="CH32" s="260">
        <f t="shared" si="20"/>
        <v>0</v>
      </c>
      <c r="CI32" s="260">
        <f t="shared" si="12"/>
        <v>0.23409063322765858</v>
      </c>
      <c r="CJ32" s="24"/>
      <c r="CK32" s="20" t="str">
        <f t="shared" si="13"/>
        <v>41346</v>
      </c>
      <c r="CL32" s="20" t="str">
        <f t="shared" si="14"/>
        <v>みやき町</v>
      </c>
      <c r="CM32" s="20">
        <f>VLOOKUP($CK32&amp;"_"&amp;$AZ$7,データシート1!$A:$BS,MATCH("ca_太陽光発電（10kW未満）",データシート1!$A$1:$BS$1,0),0)</f>
        <v>1470</v>
      </c>
      <c r="CN32" s="20">
        <f>VLOOKUP($CK32&amp;"_"&amp;$AZ$5,データシート1!$A:$BS,MATCH("ab_家庭",データシート1!$A$1:$BS$1,0),0)</f>
        <v>10277</v>
      </c>
      <c r="CO32" s="260">
        <f t="shared" si="15"/>
        <v>0.14303785151308748</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42212</v>
      </c>
      <c r="AY33" s="20" t="str">
        <f>IF(IFERROR(比較地域マスタ!$Z26,"")=0,"",IFERROR(比較地域マスタ!$Z26,""))</f>
        <v>西海市</v>
      </c>
      <c r="BC33" s="960" t="str">
        <f t="shared" si="0"/>
        <v>42212</v>
      </c>
      <c r="BD33" s="123" t="str">
        <f t="shared" si="2"/>
        <v>西海市</v>
      </c>
      <c r="BE33" s="40">
        <f>VLOOKUP($BC33&amp;"_"&amp;$AZ$7,データシート1!$A:$BS,MATCH("cb_"&amp;BE$12,データシート1!$A$1:$BS$1,0),0)</f>
        <v>4921.8980000000047</v>
      </c>
      <c r="BF33" s="40">
        <f>VLOOKUP($BC33&amp;"_"&amp;$AZ$7,データシート1!$A:$BS,MATCH("cb_"&amp;BF$12,データシート1!$A$1:$BS$1,0),0)</f>
        <v>33298.200000000026</v>
      </c>
      <c r="BG33" s="40">
        <f>VLOOKUP($BC33&amp;"_"&amp;$AZ$7,データシート1!$A:$BS,MATCH("cb_"&amp;BG$12,データシート1!$A$1:$BS$1,0),0)</f>
        <v>8400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46620.098000000027</v>
      </c>
      <c r="BL33" s="42"/>
      <c r="BM33" s="960" t="str">
        <f t="shared" si="4"/>
        <v>42212</v>
      </c>
      <c r="BN33" s="123" t="str">
        <f t="shared" si="5"/>
        <v>西海市</v>
      </c>
      <c r="BO33" s="40">
        <f>BE33*VLOOKUP(BO$12,別紙!$B$4:$E$10,MATCH("設備利用率",別紙!$B$4:$E$4,0),0)/100*8760/10^3</f>
        <v>5906.8682277600055</v>
      </c>
      <c r="BP33" s="40">
        <f>BF33*VLOOKUP(BP$12,別紙!$B$4:$E$10,MATCH("設備利用率",別紙!$B$4:$E$4,0),0)/100*8760/10^3</f>
        <v>44045.527032000027</v>
      </c>
      <c r="BQ33" s="40">
        <f>BG33*VLOOKUP(BQ$12,別紙!$B$4:$E$10,MATCH("設備利用率",別紙!$B$4:$E$4,0),0)/100*8760/10^3</f>
        <v>18248.831999999999</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68201.227259760024</v>
      </c>
      <c r="BV33" s="42"/>
      <c r="BW33" s="38" t="str">
        <f t="shared" si="7"/>
        <v>42212</v>
      </c>
      <c r="BX33" s="38" t="str">
        <f t="shared" si="8"/>
        <v>西海市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276706.35033502983</v>
      </c>
      <c r="BZ33" s="42"/>
      <c r="CA33" s="38" t="str">
        <f t="shared" si="9"/>
        <v>42212</v>
      </c>
      <c r="CB33" s="38" t="str">
        <f t="shared" si="10"/>
        <v>西海市</v>
      </c>
      <c r="CC33" s="260">
        <f t="shared" si="11"/>
        <v>2.1347064209433945E-2</v>
      </c>
      <c r="CD33" s="260">
        <f t="shared" si="16"/>
        <v>0.15917786844671505</v>
      </c>
      <c r="CE33" s="260">
        <f t="shared" si="17"/>
        <v>6.5950174175275419E-2</v>
      </c>
      <c r="CF33" s="260">
        <f t="shared" si="18"/>
        <v>0</v>
      </c>
      <c r="CG33" s="260">
        <f t="shared" si="19"/>
        <v>0</v>
      </c>
      <c r="CH33" s="260">
        <f t="shared" si="20"/>
        <v>0</v>
      </c>
      <c r="CI33" s="260">
        <f t="shared" si="12"/>
        <v>0.2464751068314244</v>
      </c>
      <c r="CK33" s="20" t="str">
        <f t="shared" si="13"/>
        <v>42212</v>
      </c>
      <c r="CL33" s="20" t="str">
        <f t="shared" si="14"/>
        <v>西海市</v>
      </c>
      <c r="CM33" s="20">
        <f>VLOOKUP($CK33&amp;"_"&amp;$AZ$7,データシート1!$A:$BS,MATCH("ca_太陽光発電（10kW未満）",データシート1!$A$1:$BS$1,0),0)</f>
        <v>1013</v>
      </c>
      <c r="CN33" s="20">
        <f>VLOOKUP($CK33&amp;"_"&amp;$AZ$5,データシート1!$A:$BS,MATCH("ab_家庭",データシート1!$A$1:$BS$1,0),0)</f>
        <v>12367</v>
      </c>
      <c r="CO33" s="260">
        <f t="shared" si="15"/>
        <v>8.191153877253983E-2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30366</v>
      </c>
      <c r="AY34" s="20" t="str">
        <f>IF(IFERROR(比較地域マスタ!$Z27,"")=0,"",IFERROR(比較地域マスタ!$Z27,""))</f>
        <v>有田川町</v>
      </c>
      <c r="BC34" s="960" t="str">
        <f t="shared" si="0"/>
        <v>30366</v>
      </c>
      <c r="BD34" s="123" t="str">
        <f t="shared" si="2"/>
        <v>有田川町</v>
      </c>
      <c r="BE34" s="40">
        <f>VLOOKUP($BC34&amp;"_"&amp;$AZ$7,データシート1!$A:$BS,MATCH("cb_"&amp;BE$12,データシート1!$A$1:$BS$1,0),0)</f>
        <v>5023.4000000000015</v>
      </c>
      <c r="BF34" s="40">
        <f>VLOOKUP($BC34&amp;"_"&amp;$AZ$7,データシート1!$A:$BS,MATCH("cb_"&amp;BF$12,データシート1!$A$1:$BS$1,0),0)</f>
        <v>36091.80000000001</v>
      </c>
      <c r="BG34" s="40">
        <f>VLOOKUP($BC34&amp;"_"&amp;$AZ$7,データシート1!$A:$BS,MATCH("cb_"&amp;BG$12,データシート1!$A$1:$BS$1,0),0)</f>
        <v>13249.5</v>
      </c>
      <c r="BH34" s="40">
        <f>VLOOKUP($BC34&amp;"_"&amp;$AZ$7,データシート1!$A:$BS,MATCH("cb_"&amp;BH$12,データシート1!$A$1:$BS$1,0),0)</f>
        <v>193.7</v>
      </c>
      <c r="BI34" s="40">
        <f>VLOOKUP($BC34&amp;"_"&amp;$AZ$7,データシート1!$A:$BS,MATCH("cb_"&amp;BI$12,データシート1!$A$1:$BS$1,0),0)</f>
        <v>0</v>
      </c>
      <c r="BJ34" s="40">
        <f>VLOOKUP($BC34&amp;"_"&amp;$AZ$7,データシート1!$A:$BS,MATCH("cb_"&amp;BJ$12,データシート1!$A$1:$BS$1,0),0)</f>
        <v>900</v>
      </c>
      <c r="BK34" s="40">
        <f t="shared" si="3"/>
        <v>55458.400000000009</v>
      </c>
      <c r="BL34" s="42"/>
      <c r="BM34" s="960" t="str">
        <f t="shared" si="4"/>
        <v>30366</v>
      </c>
      <c r="BN34" s="123" t="str">
        <f t="shared" si="5"/>
        <v>有田川町</v>
      </c>
      <c r="BO34" s="40">
        <f>BE34*VLOOKUP(BO$12,別紙!$B$4:$E$10,MATCH("設備利用率",別紙!$B$4:$E$4,0),0)/100*8760/10^3</f>
        <v>6028.6828080000014</v>
      </c>
      <c r="BP34" s="40">
        <f>BF34*VLOOKUP(BP$12,別紙!$B$4:$E$10,MATCH("設備利用率",別紙!$B$4:$E$4,0),0)/100*8760/10^3</f>
        <v>47740.789368000012</v>
      </c>
      <c r="BQ34" s="40">
        <f>BG34*VLOOKUP(BQ$12,別紙!$B$4:$E$10,MATCH("設備利用率",別紙!$B$4:$E$4,0),0)/100*8760/10^3</f>
        <v>28784.27376</v>
      </c>
      <c r="BR34" s="40">
        <f>BH34*VLOOKUP(BR$12,別紙!$B$4:$E$10,MATCH("設備利用率",別紙!$B$4:$E$4,0),0)/100*8760/10^3</f>
        <v>1018.0871999999999</v>
      </c>
      <c r="BS34" s="40">
        <f>BI34*VLOOKUP(BS$12,別紙!$B$4:$E$10,MATCH("設備利用率",別紙!$B$4:$E$4,0),0)/100*8760/10^3</f>
        <v>0</v>
      </c>
      <c r="BT34" s="40">
        <f>BJ34*VLOOKUP(BT$12,別紙!$B$4:$E$10,MATCH("設備利用率",別紙!$B$4:$E$4,0),0)/100*8760/10^3</f>
        <v>6307.2</v>
      </c>
      <c r="BU34" s="40">
        <f t="shared" si="6"/>
        <v>89879.033135999998</v>
      </c>
      <c r="BV34" s="42"/>
      <c r="BW34" s="38" t="str">
        <f t="shared" si="7"/>
        <v>30366</v>
      </c>
      <c r="BX34" s="38" t="str">
        <f t="shared" si="8"/>
        <v>有田川町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131846.43950627482</v>
      </c>
      <c r="BZ34" s="42"/>
      <c r="CA34" s="38" t="str">
        <f t="shared" si="9"/>
        <v>30366</v>
      </c>
      <c r="CB34" s="38" t="str">
        <f t="shared" si="10"/>
        <v>有田川町</v>
      </c>
      <c r="CC34" s="260">
        <f t="shared" si="11"/>
        <v>4.5725033080723315E-2</v>
      </c>
      <c r="CD34" s="260">
        <f t="shared" si="16"/>
        <v>0.36209388396664238</v>
      </c>
      <c r="CE34" s="260">
        <f t="shared" si="17"/>
        <v>0.21831665585956231</v>
      </c>
      <c r="CF34" s="260">
        <f t="shared" si="18"/>
        <v>7.7217648334868176E-3</v>
      </c>
      <c r="CG34" s="260">
        <f t="shared" si="19"/>
        <v>0</v>
      </c>
      <c r="CH34" s="260">
        <f t="shared" si="20"/>
        <v>4.7837469283346312E-2</v>
      </c>
      <c r="CI34" s="260">
        <f t="shared" si="12"/>
        <v>0.68169480702376106</v>
      </c>
      <c r="CK34" s="20" t="str">
        <f t="shared" si="13"/>
        <v>30366</v>
      </c>
      <c r="CL34" s="20" t="str">
        <f t="shared" si="14"/>
        <v>有田川町</v>
      </c>
      <c r="CM34" s="20">
        <f>VLOOKUP($CK34&amp;"_"&amp;$AZ$7,データシート1!$A:$BS,MATCH("ca_太陽光発電（10kW未満）",データシート1!$A$1:$BS$1,0),0)</f>
        <v>994</v>
      </c>
      <c r="CN34" s="20">
        <f>VLOOKUP($CK34&amp;"_"&amp;$AZ$5,データシート1!$A:$BS,MATCH("ab_家庭",データシート1!$A$1:$BS$1,0),0)</f>
        <v>10670</v>
      </c>
      <c r="CO34" s="260">
        <f t="shared" si="15"/>
        <v>9.3158388003748829E-2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21215</v>
      </c>
      <c r="AY35" s="20" t="str">
        <f>IF(IFERROR(比較地域マスタ!$Z28,"")=0,"",IFERROR(比較地域マスタ!$Z28,""))</f>
        <v>山県市</v>
      </c>
      <c r="BC35" s="960" t="str">
        <f t="shared" si="0"/>
        <v>21215</v>
      </c>
      <c r="BD35" s="123" t="str">
        <f t="shared" si="2"/>
        <v>山県市</v>
      </c>
      <c r="BE35" s="40">
        <f>VLOOKUP($BC35&amp;"_"&amp;$AZ$7,データシート1!$A:$BS,MATCH("cb_"&amp;BE$12,データシート1!$A$1:$BS$1,0),0)</f>
        <v>3755.2000000000025</v>
      </c>
      <c r="BF35" s="40">
        <f>VLOOKUP($BC35&amp;"_"&amp;$AZ$7,データシート1!$A:$BS,MATCH("cb_"&amp;BF$12,データシート1!$A$1:$BS$1,0),0)</f>
        <v>27511.000000000015</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31266.200000000019</v>
      </c>
      <c r="BL35" s="42"/>
      <c r="BM35" s="960" t="str">
        <f t="shared" si="4"/>
        <v>21215</v>
      </c>
      <c r="BN35" s="123" t="str">
        <f t="shared" si="5"/>
        <v>山県市</v>
      </c>
      <c r="BO35" s="40">
        <f>BE35*VLOOKUP(BO$12,別紙!$B$4:$E$10,MATCH("設備利用率",別紙!$B$4:$E$4,0),0)/100*8760/10^3</f>
        <v>4506.6906240000026</v>
      </c>
      <c r="BP35" s="40">
        <f>BF35*VLOOKUP(BP$12,別紙!$B$4:$E$10,MATCH("設備利用率",別紙!$B$4:$E$4,0),0)/100*8760/10^3</f>
        <v>36390.450360000017</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40897.14098400002</v>
      </c>
      <c r="BV35" s="42"/>
      <c r="BW35" s="38" t="str">
        <f t="shared" si="7"/>
        <v>21215</v>
      </c>
      <c r="BX35" s="38" t="str">
        <f t="shared" si="8"/>
        <v>山県市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160701.06858169017</v>
      </c>
      <c r="BZ35" s="42"/>
      <c r="CA35" s="38" t="str">
        <f t="shared" si="9"/>
        <v>21215</v>
      </c>
      <c r="CB35" s="38" t="str">
        <f t="shared" si="10"/>
        <v>山県市</v>
      </c>
      <c r="CC35" s="260">
        <f t="shared" si="11"/>
        <v>2.8043936880911832E-2</v>
      </c>
      <c r="CD35" s="260">
        <f t="shared" si="16"/>
        <v>0.22644809198329277</v>
      </c>
      <c r="CE35" s="260">
        <f t="shared" si="17"/>
        <v>0</v>
      </c>
      <c r="CF35" s="260">
        <f t="shared" si="18"/>
        <v>0</v>
      </c>
      <c r="CG35" s="260">
        <f t="shared" si="19"/>
        <v>0</v>
      </c>
      <c r="CH35" s="260">
        <f t="shared" si="20"/>
        <v>0</v>
      </c>
      <c r="CI35" s="260">
        <f t="shared" si="12"/>
        <v>0.25449202886420463</v>
      </c>
      <c r="CK35" s="20" t="str">
        <f t="shared" si="13"/>
        <v>21215</v>
      </c>
      <c r="CL35" s="20" t="str">
        <f t="shared" si="14"/>
        <v>山県市</v>
      </c>
      <c r="CM35" s="20">
        <f>VLOOKUP($CK35&amp;"_"&amp;$AZ$7,データシート1!$A:$BS,MATCH("ca_太陽光発電（10kW未満）",データシート1!$A$1:$BS$1,0),0)</f>
        <v>777</v>
      </c>
      <c r="CN35" s="20">
        <f>VLOOKUP($CK35&amp;"_"&amp;$AZ$5,データシート1!$A:$BS,MATCH("ab_家庭",データシート1!$A$1:$BS$1,0),0)</f>
        <v>10874</v>
      </c>
      <c r="CO35" s="260">
        <f t="shared" si="15"/>
        <v>7.1454846422659549E-2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39212</v>
      </c>
      <c r="AY36" s="20" t="str">
        <f>IF(IFERROR(比較地域マスタ!$Z29,"")=0,"",IFERROR(比較地域マスタ!$Z29,""))</f>
        <v>香美市</v>
      </c>
      <c r="BC36" s="960" t="str">
        <f t="shared" si="0"/>
        <v>39212</v>
      </c>
      <c r="BD36" s="123" t="str">
        <f t="shared" si="2"/>
        <v>香美市</v>
      </c>
      <c r="BE36" s="40">
        <f>VLOOKUP($BC36&amp;"_"&amp;$AZ$7,データシート1!$A:$BS,MATCH("cb_"&amp;BE$12,データシート1!$A$1:$BS$1,0),0)</f>
        <v>4196.4130000000041</v>
      </c>
      <c r="BF36" s="40">
        <f>VLOOKUP($BC36&amp;"_"&amp;$AZ$7,データシート1!$A:$BS,MATCH("cb_"&amp;BF$12,データシート1!$A$1:$BS$1,0),0)</f>
        <v>45237.159999999982</v>
      </c>
      <c r="BG36" s="40">
        <f>VLOOKUP($BC36&amp;"_"&amp;$AZ$7,データシート1!$A:$BS,MATCH("cb_"&amp;BG$12,データシート1!$A$1:$BS$1,0),0)</f>
        <v>1500</v>
      </c>
      <c r="BH36" s="40">
        <f>VLOOKUP($BC36&amp;"_"&amp;$AZ$7,データシート1!$A:$BS,MATCH("cb_"&amp;BH$12,データシート1!$A$1:$BS$1,0),0)</f>
        <v>90</v>
      </c>
      <c r="BI36" s="40">
        <f>VLOOKUP($BC36&amp;"_"&amp;$AZ$7,データシート1!$A:$BS,MATCH("cb_"&amp;BI$12,データシート1!$A$1:$BS$1,0),0)</f>
        <v>0</v>
      </c>
      <c r="BJ36" s="40">
        <f>VLOOKUP($BC36&amp;"_"&amp;$AZ$7,データシート1!$A:$BS,MATCH("cb_"&amp;BJ$12,データシート1!$A$1:$BS$1,0),0)</f>
        <v>0</v>
      </c>
      <c r="BK36" s="40">
        <f t="shared" si="3"/>
        <v>51023.572999999989</v>
      </c>
      <c r="BL36" s="42"/>
      <c r="BM36" s="960" t="str">
        <f t="shared" si="4"/>
        <v>39212</v>
      </c>
      <c r="BN36" s="123" t="str">
        <f t="shared" si="5"/>
        <v>香美市</v>
      </c>
      <c r="BO36" s="40">
        <f>BE36*VLOOKUP(BO$12,別紙!$B$4:$E$10,MATCH("設備利用率",別紙!$B$4:$E$4,0),0)/100*8760/10^3</f>
        <v>5036.1991695600045</v>
      </c>
      <c r="BP36" s="40">
        <f>BF36*VLOOKUP(BP$12,別紙!$B$4:$E$10,MATCH("設備利用率",別紙!$B$4:$E$4,0),0)/100*8760/10^3</f>
        <v>59837.90576159997</v>
      </c>
      <c r="BQ36" s="40">
        <f>BG36*VLOOKUP(BQ$12,別紙!$B$4:$E$10,MATCH("設備利用率",別紙!$B$4:$E$4,0),0)/100*8760/10^3</f>
        <v>3258.72</v>
      </c>
      <c r="BR36" s="40">
        <f>BH36*VLOOKUP(BR$12,別紙!$B$4:$E$10,MATCH("設備利用率",別紙!$B$4:$E$4,0),0)/100*8760/10^3</f>
        <v>473.04</v>
      </c>
      <c r="BS36" s="40">
        <f>BI36*VLOOKUP(BS$12,別紙!$B$4:$E$10,MATCH("設備利用率",別紙!$B$4:$E$4,0),0)/100*8760/10^3</f>
        <v>0</v>
      </c>
      <c r="BT36" s="40">
        <f>BJ36*VLOOKUP(BT$12,別紙!$B$4:$E$10,MATCH("設備利用率",別紙!$B$4:$E$4,0),0)/100*8760/10^3</f>
        <v>0</v>
      </c>
      <c r="BU36" s="40">
        <f t="shared" si="6"/>
        <v>68605.864931159973</v>
      </c>
      <c r="BV36" s="42"/>
      <c r="BW36" s="38" t="str">
        <f t="shared" si="7"/>
        <v>39212</v>
      </c>
      <c r="BX36" s="38" t="str">
        <f t="shared" si="8"/>
        <v>香美市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135448.77920807656</v>
      </c>
      <c r="BZ36" s="42"/>
      <c r="CA36" s="38" t="str">
        <f t="shared" si="9"/>
        <v>39212</v>
      </c>
      <c r="CB36" s="38" t="str">
        <f t="shared" si="10"/>
        <v>香美市</v>
      </c>
      <c r="CC36" s="260">
        <f t="shared" si="11"/>
        <v>3.718157667425994E-2</v>
      </c>
      <c r="CD36" s="260">
        <f t="shared" si="16"/>
        <v>0.44177515745399898</v>
      </c>
      <c r="CE36" s="260">
        <f t="shared" si="17"/>
        <v>2.4058688598395932E-2</v>
      </c>
      <c r="CF36" s="260">
        <f t="shared" si="18"/>
        <v>3.4923902804123133E-3</v>
      </c>
      <c r="CG36" s="260">
        <f t="shared" si="19"/>
        <v>0</v>
      </c>
      <c r="CH36" s="260">
        <f t="shared" si="20"/>
        <v>0</v>
      </c>
      <c r="CI36" s="260">
        <f t="shared" si="12"/>
        <v>0.50650781300706715</v>
      </c>
      <c r="CK36" s="20" t="str">
        <f t="shared" si="13"/>
        <v>39212</v>
      </c>
      <c r="CL36" s="20" t="str">
        <f t="shared" si="14"/>
        <v>香美市</v>
      </c>
      <c r="CM36" s="20">
        <f>VLOOKUP($CK36&amp;"_"&amp;$AZ$7,データシート1!$A:$BS,MATCH("ca_太陽光発電（10kW未満）",データシート1!$A$1:$BS$1,0),0)</f>
        <v>869</v>
      </c>
      <c r="CN36" s="20">
        <f>VLOOKUP($CK36&amp;"_"&amp;$AZ$5,データシート1!$A:$BS,MATCH("ab_家庭",データシート1!$A$1:$BS$1,0),0)</f>
        <v>13135</v>
      </c>
      <c r="CO36" s="260">
        <f t="shared" si="15"/>
        <v>6.6159116863342221E-2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02412</v>
      </c>
      <c r="AY37" s="20" t="str">
        <f>IF(IFERROR(比較地域マスタ!$Z30,"")=0,"",IFERROR(比較地域マスタ!$Z30,""))</f>
        <v>おいらせ町</v>
      </c>
      <c r="BC37" s="960" t="str">
        <f t="shared" si="0"/>
        <v>02412</v>
      </c>
      <c r="BD37" s="123" t="str">
        <f t="shared" si="2"/>
        <v>おいらせ町</v>
      </c>
      <c r="BE37" s="40">
        <f>VLOOKUP($BC37&amp;"_"&amp;$AZ$7,データシート1!$A:$BS,MATCH("cb_"&amp;BE$12,データシート1!$A$1:$BS$1,0),0)</f>
        <v>4122.2000000000062</v>
      </c>
      <c r="BF37" s="40">
        <f>VLOOKUP($BC37&amp;"_"&amp;$AZ$7,データシート1!$A:$BS,MATCH("cb_"&amp;BF$12,データシート1!$A$1:$BS$1,0),0)</f>
        <v>10598.1</v>
      </c>
      <c r="BG37" s="40">
        <f>VLOOKUP($BC37&amp;"_"&amp;$AZ$7,データシート1!$A:$BS,MATCH("cb_"&amp;BG$12,データシート1!$A$1:$BS$1,0),0)</f>
        <v>97</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14817.300000000007</v>
      </c>
      <c r="BL37" s="42"/>
      <c r="BM37" s="960" t="str">
        <f t="shared" si="4"/>
        <v>02412</v>
      </c>
      <c r="BN37" s="123" t="str">
        <f t="shared" si="5"/>
        <v>おいらせ町</v>
      </c>
      <c r="BO37" s="40">
        <f>BE37*VLOOKUP(BO$12,別紙!$B$4:$E$10,MATCH("設備利用率",別紙!$B$4:$E$4,0),0)/100*8760/10^3</f>
        <v>4947.1346640000074</v>
      </c>
      <c r="BP37" s="40">
        <f>BF37*VLOOKUP(BP$12,別紙!$B$4:$E$10,MATCH("設備利用率",別紙!$B$4:$E$4,0),0)/100*8760/10^3</f>
        <v>14018.742756000001</v>
      </c>
      <c r="BQ37" s="40">
        <f>BG37*VLOOKUP(BQ$12,別紙!$B$4:$E$10,MATCH("設備利用率",別紙!$B$4:$E$4,0),0)/100*8760/10^3</f>
        <v>210.73055999999997</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19176.607980000008</v>
      </c>
      <c r="BV37" s="42"/>
      <c r="BW37" s="38" t="str">
        <f t="shared" si="7"/>
        <v>02412</v>
      </c>
      <c r="BX37" s="38" t="str">
        <f t="shared" si="8"/>
        <v>おいらせ町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150052.58841996975</v>
      </c>
      <c r="BZ37" s="42"/>
      <c r="CA37" s="38" t="str">
        <f t="shared" si="9"/>
        <v>02412</v>
      </c>
      <c r="CB37" s="38" t="str">
        <f t="shared" si="10"/>
        <v>おいらせ町</v>
      </c>
      <c r="CC37" s="260">
        <f t="shared" si="11"/>
        <v>3.2969339057010348E-2</v>
      </c>
      <c r="CD37" s="260">
        <f t="shared" si="16"/>
        <v>9.3425531032920978E-2</v>
      </c>
      <c r="CE37" s="260">
        <f t="shared" si="17"/>
        <v>1.4043780398522929E-3</v>
      </c>
      <c r="CF37" s="260">
        <f t="shared" si="18"/>
        <v>0</v>
      </c>
      <c r="CG37" s="260">
        <f t="shared" si="19"/>
        <v>0</v>
      </c>
      <c r="CH37" s="260">
        <f t="shared" si="20"/>
        <v>0</v>
      </c>
      <c r="CI37" s="260">
        <f t="shared" si="12"/>
        <v>0.1277992481297836</v>
      </c>
      <c r="CK37" s="20" t="str">
        <f t="shared" si="13"/>
        <v>02412</v>
      </c>
      <c r="CL37" s="20" t="str">
        <f t="shared" si="14"/>
        <v>おいらせ町</v>
      </c>
      <c r="CM37" s="20">
        <f>VLOOKUP($CK37&amp;"_"&amp;$AZ$7,データシート1!$A:$BS,MATCH("ca_太陽光発電（10kW未満）",データシート1!$A$1:$BS$1,0),0)</f>
        <v>798</v>
      </c>
      <c r="CN37" s="20">
        <f>VLOOKUP($CK37&amp;"_"&amp;$AZ$5,データシート1!$A:$BS,MATCH("ab_家庭",データシート1!$A$1:$BS$1,0),0)</f>
        <v>10662</v>
      </c>
      <c r="CO37" s="260">
        <f t="shared" si="15"/>
        <v>7.4845244794597643E-2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06209</v>
      </c>
      <c r="AY38" s="20" t="str">
        <f>IF(IFERROR(比較地域マスタ!$Z31,"")=0,"",IFERROR(比較地域マスタ!$Z31,""))</f>
        <v>長井市</v>
      </c>
      <c r="BC38" s="960" t="str">
        <f t="shared" si="0"/>
        <v>06209</v>
      </c>
      <c r="BD38" s="123" t="str">
        <f t="shared" si="2"/>
        <v>長井市</v>
      </c>
      <c r="BE38" s="40">
        <f>VLOOKUP($BC38&amp;"_"&amp;$AZ$7,データシート1!$A:$BS,MATCH("cb_"&amp;BE$12,データシート1!$A$1:$BS$1,0),0)</f>
        <v>1723.9999999999995</v>
      </c>
      <c r="BF38" s="40">
        <f>VLOOKUP($BC38&amp;"_"&amp;$AZ$7,データシート1!$A:$BS,MATCH("cb_"&amp;BF$12,データシート1!$A$1:$BS$1,0),0)</f>
        <v>6282.4999999999991</v>
      </c>
      <c r="BG38" s="40">
        <f>VLOOKUP($BC38&amp;"_"&amp;$AZ$7,データシート1!$A:$BS,MATCH("cb_"&amp;BG$12,データシート1!$A$1:$BS$1,0),0)</f>
        <v>0</v>
      </c>
      <c r="BH38" s="40">
        <f>VLOOKUP($BC38&amp;"_"&amp;$AZ$7,データシート1!$A:$BS,MATCH("cb_"&amp;BH$12,データシート1!$A$1:$BS$1,0),0)</f>
        <v>19761.8</v>
      </c>
      <c r="BI38" s="40">
        <f>VLOOKUP($BC38&amp;"_"&amp;$AZ$7,データシート1!$A:$BS,MATCH("cb_"&amp;BI$12,データシート1!$A$1:$BS$1,0),0)</f>
        <v>0</v>
      </c>
      <c r="BJ38" s="40">
        <f>VLOOKUP($BC38&amp;"_"&amp;$AZ$7,データシート1!$A:$BS,MATCH("cb_"&amp;BJ$12,データシート1!$A$1:$BS$1,0),0)</f>
        <v>1990</v>
      </c>
      <c r="BK38" s="40">
        <f t="shared" si="3"/>
        <v>29758.299999999996</v>
      </c>
      <c r="BL38" s="42"/>
      <c r="BM38" s="960" t="str">
        <f t="shared" si="4"/>
        <v>06209</v>
      </c>
      <c r="BN38" s="123" t="str">
        <f t="shared" si="5"/>
        <v>長井市</v>
      </c>
      <c r="BO38" s="40">
        <f>BE38*VLOOKUP(BO$12,別紙!$B$4:$E$10,MATCH("設備利用率",別紙!$B$4:$E$4,0),0)/100*8760/10^3</f>
        <v>2069.0068799999995</v>
      </c>
      <c r="BP38" s="40">
        <f>BF38*VLOOKUP(BP$12,別紙!$B$4:$E$10,MATCH("設備利用率",別紙!$B$4:$E$4,0),0)/100*8760/10^3</f>
        <v>8310.2396999999983</v>
      </c>
      <c r="BQ38" s="40">
        <f>BG38*VLOOKUP(BQ$12,別紙!$B$4:$E$10,MATCH("設備利用率",別紙!$B$4:$E$4,0),0)/100*8760/10^3</f>
        <v>0</v>
      </c>
      <c r="BR38" s="40">
        <f>BH38*VLOOKUP(BR$12,別紙!$B$4:$E$10,MATCH("設備利用率",別紙!$B$4:$E$4,0),0)/100*8760/10^3</f>
        <v>103868.0208</v>
      </c>
      <c r="BS38" s="40">
        <f>BI38*VLOOKUP(BS$12,別紙!$B$4:$E$10,MATCH("設備利用率",別紙!$B$4:$E$4,0),0)/100*8760/10^3</f>
        <v>0</v>
      </c>
      <c r="BT38" s="40">
        <f>BJ38*VLOOKUP(BT$12,別紙!$B$4:$E$10,MATCH("設備利用率",別紙!$B$4:$E$4,0),0)/100*8760/10^3</f>
        <v>13945.92</v>
      </c>
      <c r="BU38" s="40">
        <f t="shared" si="6"/>
        <v>128193.18737999999</v>
      </c>
      <c r="BV38" s="42"/>
      <c r="BW38" s="38" t="str">
        <f t="shared" si="7"/>
        <v>06209</v>
      </c>
      <c r="BX38" s="38" t="str">
        <f t="shared" si="8"/>
        <v>長井市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145513.49172354437</v>
      </c>
      <c r="BZ38" s="42"/>
      <c r="CA38" s="38" t="str">
        <f t="shared" si="9"/>
        <v>06209</v>
      </c>
      <c r="CB38" s="38" t="str">
        <f t="shared" si="10"/>
        <v>長井市</v>
      </c>
      <c r="CC38" s="260">
        <f t="shared" si="11"/>
        <v>1.4218660108375573E-2</v>
      </c>
      <c r="CD38" s="260">
        <f t="shared" si="16"/>
        <v>5.7109753889957579E-2</v>
      </c>
      <c r="CE38" s="260">
        <f t="shared" si="17"/>
        <v>0</v>
      </c>
      <c r="CF38" s="260">
        <f t="shared" si="18"/>
        <v>0.71380337018738416</v>
      </c>
      <c r="CG38" s="260">
        <f t="shared" si="19"/>
        <v>0</v>
      </c>
      <c r="CH38" s="260">
        <f t="shared" si="20"/>
        <v>9.5839360562492246E-2</v>
      </c>
      <c r="CI38" s="260">
        <f t="shared" si="12"/>
        <v>0.88097114474820948</v>
      </c>
      <c r="CK38" s="20" t="str">
        <f t="shared" si="13"/>
        <v>06209</v>
      </c>
      <c r="CL38" s="20" t="str">
        <f t="shared" si="14"/>
        <v>長井市</v>
      </c>
      <c r="CM38" s="20">
        <f>VLOOKUP($CK38&amp;"_"&amp;$AZ$7,データシート1!$A:$BS,MATCH("ca_太陽光発電（10kW未満）",データシート1!$A$1:$BS$1,0),0)</f>
        <v>349</v>
      </c>
      <c r="CN38" s="20">
        <f>VLOOKUP($CK38&amp;"_"&amp;$AZ$5,データシート1!$A:$BS,MATCH("ab_家庭",データシート1!$A$1:$BS$1,0),0)</f>
        <v>10006</v>
      </c>
      <c r="CO38" s="260">
        <f t="shared" si="15"/>
        <v>3.487907255646612E-2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09364</v>
      </c>
      <c r="AY39" s="20" t="str">
        <f>IF(IFERROR(比較地域マスタ!$Z32,"")=0,"",IFERROR(比較地域マスタ!$Z32,""))</f>
        <v>野木町</v>
      </c>
      <c r="BC39" s="960" t="str">
        <f t="shared" si="0"/>
        <v>09364</v>
      </c>
      <c r="BD39" s="123" t="str">
        <f t="shared" si="2"/>
        <v>野木町</v>
      </c>
      <c r="BE39" s="40">
        <f>VLOOKUP($BC39&amp;"_"&amp;$AZ$7,データシート1!$A:$BS,MATCH("cb_"&amp;BE$12,データシート1!$A$1:$BS$1,0),0)</f>
        <v>3670.9</v>
      </c>
      <c r="BF39" s="40">
        <f>VLOOKUP($BC39&amp;"_"&amp;$AZ$7,データシート1!$A:$BS,MATCH("cb_"&amp;BF$12,データシート1!$A$1:$BS$1,0),0)</f>
        <v>18957.299999999996</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49</v>
      </c>
      <c r="BK39" s="40">
        <f t="shared" si="3"/>
        <v>22677.199999999997</v>
      </c>
      <c r="BL39" s="42"/>
      <c r="BM39" s="960" t="str">
        <f t="shared" si="4"/>
        <v>09364</v>
      </c>
      <c r="BN39" s="123" t="str">
        <f t="shared" si="5"/>
        <v>野木町</v>
      </c>
      <c r="BO39" s="40">
        <f>BE39*VLOOKUP(BO$12,別紙!$B$4:$E$10,MATCH("設備利用率",別紙!$B$4:$E$4,0),0)/100*8760/10^3</f>
        <v>4405.5205080000005</v>
      </c>
      <c r="BP39" s="40">
        <f>BF39*VLOOKUP(BP$12,別紙!$B$4:$E$10,MATCH("設備利用率",別紙!$B$4:$E$4,0),0)/100*8760/10^3</f>
        <v>25075.958147999994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343.392</v>
      </c>
      <c r="BU39" s="40">
        <f t="shared" si="6"/>
        <v>29824.870655999996</v>
      </c>
      <c r="BV39" s="42"/>
      <c r="BW39" s="38" t="str">
        <f t="shared" si="7"/>
        <v>09364</v>
      </c>
      <c r="BX39" s="38" t="str">
        <f t="shared" si="8"/>
        <v>野木町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203576.61691589921</v>
      </c>
      <c r="BZ39" s="42"/>
      <c r="CA39" s="38" t="str">
        <f t="shared" si="9"/>
        <v>09364</v>
      </c>
      <c r="CB39" s="38" t="str">
        <f t="shared" si="10"/>
        <v>野木町</v>
      </c>
      <c r="CC39" s="260">
        <f t="shared" si="11"/>
        <v>2.1640601827173464E-2</v>
      </c>
      <c r="CD39" s="260">
        <f t="shared" si="16"/>
        <v>0.12317700592479773</v>
      </c>
      <c r="CE39" s="260">
        <f t="shared" si="17"/>
        <v>0</v>
      </c>
      <c r="CF39" s="260">
        <f t="shared" si="18"/>
        <v>0</v>
      </c>
      <c r="CG39" s="260">
        <f t="shared" si="19"/>
        <v>0</v>
      </c>
      <c r="CH39" s="260">
        <f t="shared" si="20"/>
        <v>1.6867949040623893E-3</v>
      </c>
      <c r="CI39" s="260">
        <f t="shared" si="12"/>
        <v>0.14650440265603359</v>
      </c>
      <c r="CK39" s="20" t="str">
        <f t="shared" si="13"/>
        <v>09364</v>
      </c>
      <c r="CL39" s="20" t="str">
        <f t="shared" si="14"/>
        <v>野木町</v>
      </c>
      <c r="CM39" s="20">
        <f>VLOOKUP($CK39&amp;"_"&amp;$AZ$7,データシート1!$A:$BS,MATCH("ca_太陽光発電（10kW未満）",データシート1!$A$1:$BS$1,0),0)</f>
        <v>783</v>
      </c>
      <c r="CN39" s="20">
        <f>VLOOKUP($CK39&amp;"_"&amp;$AZ$5,データシート1!$A:$BS,MATCH("ab_家庭",データシート1!$A$1:$BS$1,0),0)</f>
        <v>10839</v>
      </c>
      <c r="CO39" s="260">
        <f t="shared" si="15"/>
        <v>7.2239136451702185E-2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03213</v>
      </c>
      <c r="AY40" s="20" t="str">
        <f>IF(IFERROR(比較地域マスタ!$Z33,"")=0,"",IFERROR(比較地域マスタ!$Z33,""))</f>
        <v>二戸市</v>
      </c>
      <c r="BC40" s="960" t="str">
        <f t="shared" si="0"/>
        <v>03213</v>
      </c>
      <c r="BD40" s="123" t="str">
        <f t="shared" si="2"/>
        <v>二戸市</v>
      </c>
      <c r="BE40" s="40">
        <f>VLOOKUP($BC40&amp;"_"&amp;$AZ$7,データシート1!$A:$BS,MATCH("cb_"&amp;BE$12,データシート1!$A$1:$BS$1,0),0)</f>
        <v>2545.6000000000022</v>
      </c>
      <c r="BF40" s="40">
        <f>VLOOKUP($BC40&amp;"_"&amp;$AZ$7,データシート1!$A:$BS,MATCH("cb_"&amp;BF$12,データシート1!$A$1:$BS$1,0),0)</f>
        <v>3882.8999999999992</v>
      </c>
      <c r="BG40" s="40">
        <f>VLOOKUP($BC40&amp;"_"&amp;$AZ$7,データシート1!$A:$BS,MATCH("cb_"&amp;BG$12,データシート1!$A$1:$BS$1,0),0)</f>
        <v>46219.4</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52647.9</v>
      </c>
      <c r="BL40" s="42"/>
      <c r="BM40" s="960" t="str">
        <f t="shared" si="4"/>
        <v>03213</v>
      </c>
      <c r="BN40" s="123" t="str">
        <f t="shared" si="5"/>
        <v>二戸市</v>
      </c>
      <c r="BO40" s="40">
        <f>BE40*VLOOKUP(BO$12,別紙!$B$4:$E$10,MATCH("設備利用率",別紙!$B$4:$E$4,0),0)/100*8760/10^3</f>
        <v>3055.025472000003</v>
      </c>
      <c r="BP40" s="40">
        <f>BF40*VLOOKUP(BP$12,別紙!$B$4:$E$10,MATCH("設備利用率",別紙!$B$4:$E$4,0),0)/100*8760/10^3</f>
        <v>5136.1448039999996</v>
      </c>
      <c r="BQ40" s="40">
        <f>BG40*VLOOKUP(BQ$12,別紙!$B$4:$E$10,MATCH("設備利用率",別紙!$B$4:$E$4,0),0)/100*8760/10^3</f>
        <v>100410.722112</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108601.89238800001</v>
      </c>
      <c r="BV40" s="42"/>
      <c r="BW40" s="38" t="str">
        <f t="shared" si="7"/>
        <v>03213</v>
      </c>
      <c r="BX40" s="38" t="str">
        <f t="shared" si="8"/>
        <v>二戸市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130829.53479042072</v>
      </c>
      <c r="BZ40" s="42"/>
      <c r="CA40" s="38" t="str">
        <f t="shared" si="9"/>
        <v>03213</v>
      </c>
      <c r="CB40" s="38" t="str">
        <f t="shared" si="10"/>
        <v>二戸市</v>
      </c>
      <c r="CC40" s="260">
        <f t="shared" si="11"/>
        <v>2.3351191127400469E-2</v>
      </c>
      <c r="CD40" s="260">
        <f t="shared" si="16"/>
        <v>3.9258297541359642E-2</v>
      </c>
      <c r="CE40" s="260">
        <f t="shared" si="17"/>
        <v>0.76749277044247377</v>
      </c>
      <c r="CF40" s="260">
        <f t="shared" si="18"/>
        <v>0</v>
      </c>
      <c r="CG40" s="260">
        <f t="shared" si="19"/>
        <v>0</v>
      </c>
      <c r="CH40" s="260">
        <f t="shared" si="20"/>
        <v>0</v>
      </c>
      <c r="CI40" s="260">
        <f t="shared" si="12"/>
        <v>0.83010225911123392</v>
      </c>
      <c r="CK40" s="20" t="str">
        <f t="shared" si="13"/>
        <v>03213</v>
      </c>
      <c r="CL40" s="20" t="str">
        <f t="shared" si="14"/>
        <v>二戸市</v>
      </c>
      <c r="CM40" s="20">
        <f>VLOOKUP($CK40&amp;"_"&amp;$AZ$7,データシート1!$A:$BS,MATCH("ca_太陽光発電（10kW未満）",データシート1!$A$1:$BS$1,0),0)</f>
        <v>505</v>
      </c>
      <c r="CN40" s="20">
        <f>VLOOKUP($CK40&amp;"_"&amp;$AZ$5,データシート1!$A:$BS,MATCH("ab_家庭",データシート1!$A$1:$BS$1,0),0)</f>
        <v>11744</v>
      </c>
      <c r="CO40" s="260">
        <f t="shared" si="15"/>
        <v>4.3000681198910082E-2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36341</v>
      </c>
      <c r="AY41" s="20" t="str">
        <f>IF(IFERROR(比較地域マスタ!$Z34,"")=0,"",IFERROR(比較地域マスタ!$Z34,""))</f>
        <v>石井町</v>
      </c>
      <c r="BC41" s="960" t="str">
        <f t="shared" si="0"/>
        <v>36341</v>
      </c>
      <c r="BD41" s="123" t="str">
        <f t="shared" si="2"/>
        <v>石井町</v>
      </c>
      <c r="BE41" s="40">
        <f>VLOOKUP($BC41&amp;"_"&amp;$AZ$7,データシート1!$A:$BS,MATCH("cb_"&amp;BE$12,データシート1!$A$1:$BS$1,0),0)</f>
        <v>4524.9690000000037</v>
      </c>
      <c r="BF41" s="40">
        <f>VLOOKUP($BC41&amp;"_"&amp;$AZ$7,データシート1!$A:$BS,MATCH("cb_"&amp;BF$12,データシート1!$A$1:$BS$1,0),0)</f>
        <v>18090.299999999996</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22615.269</v>
      </c>
      <c r="BL41" s="42"/>
      <c r="BM41" s="960" t="str">
        <f t="shared" si="4"/>
        <v>36341</v>
      </c>
      <c r="BN41" s="123" t="str">
        <f t="shared" si="5"/>
        <v>石井町</v>
      </c>
      <c r="BO41" s="40">
        <f>BE41*VLOOKUP(BO$12,別紙!$B$4:$E$10,MATCH("設備利用率",別紙!$B$4:$E$4,0),0)/100*8760/10^3</f>
        <v>5430.5057962800038</v>
      </c>
      <c r="BP41" s="40">
        <f>BF41*VLOOKUP(BP$12,別紙!$B$4:$E$10,MATCH("設備利用率",別紙!$B$4:$E$4,0),0)/100*8760/10^3</f>
        <v>23929.125227999994</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29359.631024279995</v>
      </c>
      <c r="BV41" s="42"/>
      <c r="BW41" s="38" t="str">
        <f t="shared" si="7"/>
        <v>36341</v>
      </c>
      <c r="BX41" s="38" t="str">
        <f t="shared" si="8"/>
        <v>石井町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140753.99238286939</v>
      </c>
      <c r="BZ41" s="42"/>
      <c r="CA41" s="38" t="str">
        <f t="shared" si="9"/>
        <v>36341</v>
      </c>
      <c r="CB41" s="38" t="str">
        <f t="shared" si="10"/>
        <v>石井町</v>
      </c>
      <c r="CC41" s="260">
        <f t="shared" si="11"/>
        <v>3.8581540063945846E-2</v>
      </c>
      <c r="CD41" s="260">
        <f t="shared" si="16"/>
        <v>0.17000672466120623</v>
      </c>
      <c r="CE41" s="260">
        <f t="shared" si="17"/>
        <v>0</v>
      </c>
      <c r="CF41" s="260">
        <f t="shared" si="18"/>
        <v>0</v>
      </c>
      <c r="CG41" s="260">
        <f t="shared" si="19"/>
        <v>0</v>
      </c>
      <c r="CH41" s="260">
        <f t="shared" si="20"/>
        <v>0</v>
      </c>
      <c r="CI41" s="260">
        <f t="shared" si="12"/>
        <v>0.20858826472515204</v>
      </c>
      <c r="CK41" s="20" t="str">
        <f t="shared" si="13"/>
        <v>36341</v>
      </c>
      <c r="CL41" s="20" t="str">
        <f t="shared" si="14"/>
        <v>石井町</v>
      </c>
      <c r="CM41" s="20">
        <f>VLOOKUP($CK41&amp;"_"&amp;$AZ$7,データシート1!$A:$BS,MATCH("ca_太陽光発電（10kW未満）",データシート1!$A$1:$BS$1,0),0)</f>
        <v>896</v>
      </c>
      <c r="CN41" s="20">
        <f>VLOOKUP($CK41&amp;"_"&amp;$AZ$5,データシート1!$A:$BS,MATCH("ab_家庭",データシート1!$A$1:$BS$1,0),0)</f>
        <v>10753</v>
      </c>
      <c r="CO41" s="260">
        <f t="shared" si="15"/>
        <v>8.3325583558076816E-2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1625</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1626</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1610</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46225</v>
      </c>
      <c r="AY72" s="20" t="str">
        <f>IF(IFERROR(比較地域マスタ!$AE7,"")=0,"",IFERROR(比較地域マスタ!$AE7,""))</f>
        <v>姶良市</v>
      </c>
      <c r="AZ72" s="18"/>
      <c r="BA72" s="24">
        <v>1</v>
      </c>
      <c r="BB72" s="24">
        <v>1</v>
      </c>
      <c r="BC72" s="20" t="str">
        <f>AX72</f>
        <v>46225</v>
      </c>
      <c r="BD72" s="20" t="str">
        <f>AY72</f>
        <v>姶良市</v>
      </c>
      <c r="BE72" s="953">
        <f>VLOOKUP(BC72&amp;"_令和4年度",データシート3!A:AB,MATCH("ea_"&amp;"太陽光（建物系）"&amp;"_年間発電",データシート3!$A$1:$AB$1,0),0)/10^3+VLOOKUP(BC72&amp;"_令和4年度",データシート3!A:AB,MATCH("ea_"&amp;"太陽光（土地系）"&amp;"_年間発電",データシート3!$A$1:$AB$1,0),0)/10^3</f>
        <v>983697.27799999993</v>
      </c>
      <c r="BF72" s="953">
        <f>VLOOKUP(BC72&amp;"_令和4年度",データシート3!A:AB,MATCH("ea_"&amp;"風力（陸上）"&amp;"_年間発電",データシート3!$A$1:$AB$1,0),0)/10^3</f>
        <v>168588.84099999996</v>
      </c>
      <c r="BG72" s="953">
        <f>VLOOKUP(BC72&amp;"_令和4年度",データシート3!A:AB,MATCH("ea_"&amp;"中小水（河川）"&amp;"_年間発電",データシート3!$A$1:$AB$1,0),0)/10^3+VLOOKUP(BC72&amp;"_令和4年度",データシート3!A:AB,MATCH("ea_"&amp;"中小水（農業用水路）"&amp;"_年間発電",データシート3!$A$1:$AB$1,0),0)/10^3</f>
        <v>24048.967000000001</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68942.308999999994</v>
      </c>
      <c r="BI72" s="953">
        <f>SUM(BE72:BH72)</f>
        <v>1245277.3949999998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352469.26340916666</v>
      </c>
      <c r="BK72" s="953">
        <f t="shared" ref="BK72:BK103" si="21">BI72-BJ72</f>
        <v>892808.13159083319</v>
      </c>
      <c r="BL72" s="953">
        <f t="shared" ref="BL72:BL103" si="22">IF(BK72&gt;0,0,BK72)</f>
        <v>0</v>
      </c>
      <c r="BM72" s="953">
        <f t="shared" ref="BM72:BM103" si="23">IF(BK72&gt;0,BK72,0)</f>
        <v>892808.13159083319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46206</v>
      </c>
      <c r="AY73" s="20" t="str">
        <f>IF(IFERROR(比較地域マスタ!$AE8,"")=0,"",IFERROR(比較地域マスタ!$AE8,""))</f>
        <v>阿久根市</v>
      </c>
      <c r="AZ73" s="18"/>
      <c r="BA73" s="24">
        <v>2</v>
      </c>
      <c r="BB73" s="24">
        <v>1</v>
      </c>
      <c r="BC73" s="20" t="str">
        <f t="shared" ref="BC73:BC136" si="24">AX73</f>
        <v>46206</v>
      </c>
      <c r="BD73" s="20" t="str">
        <f t="shared" ref="BD73:BD136" si="25">AY73</f>
        <v>阿久根市</v>
      </c>
      <c r="BE73" s="953">
        <f>VLOOKUP(BC73&amp;"_令和4年度",データシート3!A:AB,MATCH("ea_"&amp;"太陽光（建物系）"&amp;"_年間発電",データシート3!$A$1:$AB$1,0),0)/10^3+VLOOKUP(BC73&amp;"_令和4年度",データシート3!A:AB,MATCH("ea_"&amp;"太陽光（土地系）"&amp;"_年間発電",データシート3!$A$1:$AB$1,0),0)/10^3</f>
        <v>617541.59100000001</v>
      </c>
      <c r="BF73" s="953">
        <f>VLOOKUP(BC73&amp;"_令和4年度",データシート3!A:AB,MATCH("ea_"&amp;"風力（陸上）"&amp;"_年間発電",データシート3!$A$1:$AB$1,0),0)/10^3</f>
        <v>179598.11100000003</v>
      </c>
      <c r="BG73" s="953">
        <f>VLOOKUP(BC73&amp;"_令和4年度",データシート3!A:AB,MATCH("ea_"&amp;"中小水（河川）"&amp;"_年間発電",データシート3!$A$1:$AB$1,0),0)/10^3+VLOOKUP(BC73&amp;"_令和4年度",データシート3!A:AB,MATCH("ea_"&amp;"中小水（農業用水路）"&amp;"_年間発電",データシート3!$A$1:$AB$1,0),0)/10^3</f>
        <v>4957.9889999999996</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802097.69099999999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128432.8492286429</v>
      </c>
      <c r="BK73" s="953">
        <f t="shared" si="21"/>
        <v>673664.84177135711</v>
      </c>
      <c r="BL73" s="953">
        <f t="shared" si="22"/>
        <v>0</v>
      </c>
      <c r="BM73" s="953">
        <f t="shared" si="23"/>
        <v>673664.84177135711</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46531</v>
      </c>
      <c r="AY74" s="20" t="str">
        <f>IF(IFERROR(比較地域マスタ!$AE9,"")=0,"",IFERROR(比較地域マスタ!$AE9,""))</f>
        <v>天城町</v>
      </c>
      <c r="AZ74" s="18"/>
      <c r="BA74" s="24">
        <v>3</v>
      </c>
      <c r="BB74" s="24">
        <v>1</v>
      </c>
      <c r="BC74" s="20" t="str">
        <f t="shared" si="24"/>
        <v>46531</v>
      </c>
      <c r="BD74" s="20" t="str">
        <f t="shared" si="25"/>
        <v>天城町</v>
      </c>
      <c r="BE74" s="953">
        <f>VLOOKUP(BC74&amp;"_令和4年度",データシート3!A:AB,MATCH("ea_"&amp;"太陽光（建物系）"&amp;"_年間発電",データシート3!$A$1:$AB$1,0),0)/10^3+VLOOKUP(BC74&amp;"_令和4年度",データシート3!A:AB,MATCH("ea_"&amp;"太陽光（土地系）"&amp;"_年間発電",データシート3!$A$1:$AB$1,0),0)/10^3</f>
        <v>961489.29499999993</v>
      </c>
      <c r="BF74" s="953">
        <f>VLOOKUP(BC74&amp;"_令和4年度",データシート3!A:AB,MATCH("ea_"&amp;"風力（陸上）"&amp;"_年間発電",データシート3!$A$1:$AB$1,0),0)/10^3</f>
        <v>241299.465</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1202788.76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24550.124216028147</v>
      </c>
      <c r="BK74" s="953">
        <f t="shared" si="21"/>
        <v>1178238.6357839718</v>
      </c>
      <c r="BL74" s="953">
        <f t="shared" si="22"/>
        <v>0</v>
      </c>
      <c r="BM74" s="953">
        <f t="shared" si="23"/>
        <v>1178238.6357839718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46222</v>
      </c>
      <c r="AY75" s="20" t="str">
        <f>IF(IFERROR(比較地域マスタ!$AE10,"")=0,"",IFERROR(比較地域マスタ!$AE10,""))</f>
        <v>奄美市</v>
      </c>
      <c r="AZ75" s="18"/>
      <c r="BA75" s="24">
        <v>4</v>
      </c>
      <c r="BB75" s="24">
        <v>1</v>
      </c>
      <c r="BC75" s="20" t="str">
        <f t="shared" si="24"/>
        <v>46222</v>
      </c>
      <c r="BD75" s="20" t="str">
        <f t="shared" si="25"/>
        <v>奄美市</v>
      </c>
      <c r="BE75" s="953">
        <f>VLOOKUP(BC75&amp;"_令和4年度",データシート3!A:AB,MATCH("ea_"&amp;"太陽光（建物系）"&amp;"_年間発電",データシート3!$A$1:$AB$1,0),0)/10^3+VLOOKUP(BC75&amp;"_令和4年度",データシート3!A:AB,MATCH("ea_"&amp;"太陽光（土地系）"&amp;"_年間発電",データシート3!$A$1:$AB$1,0),0)/10^3</f>
        <v>564362.071</v>
      </c>
      <c r="BF75" s="953">
        <f>VLOOKUP(BC75&amp;"_令和4年度",データシート3!A:AB,MATCH("ea_"&amp;"風力（陸上）"&amp;"_年間発電",データシート3!$A$1:$AB$1,0),0)/10^3</f>
        <v>1354513.942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1918876.013</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215762.77993824283</v>
      </c>
      <c r="BK75" s="953">
        <f t="shared" si="21"/>
        <v>1703113.2330617572</v>
      </c>
      <c r="BL75" s="953">
        <f t="shared" si="22"/>
        <v>0</v>
      </c>
      <c r="BM75" s="953">
        <f t="shared" si="23"/>
        <v>1703113.2330617572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46224</v>
      </c>
      <c r="AY76" s="20" t="str">
        <f>IF(IFERROR(比較地域マスタ!$AE11,"")=0,"",IFERROR(比較地域マスタ!$AE11,""))</f>
        <v>伊佐市</v>
      </c>
      <c r="AZ76" s="18"/>
      <c r="BA76" s="24">
        <v>5</v>
      </c>
      <c r="BB76" s="24">
        <v>1</v>
      </c>
      <c r="BC76" s="20" t="str">
        <f t="shared" si="24"/>
        <v>46224</v>
      </c>
      <c r="BD76" s="20" t="str">
        <f t="shared" si="25"/>
        <v>伊佐市</v>
      </c>
      <c r="BE76" s="953">
        <f>VLOOKUP(BC76&amp;"_令和4年度",データシート3!A:AB,MATCH("ea_"&amp;"太陽光（建物系）"&amp;"_年間発電",データシート3!$A$1:$AB$1,0),0)/10^3+VLOOKUP(BC76&amp;"_令和4年度",データシート3!A:AB,MATCH("ea_"&amp;"太陽光（土地系）"&amp;"_年間発電",データシート3!$A$1:$AB$1,0),0)/10^3</f>
        <v>1917666.044</v>
      </c>
      <c r="BF76" s="953">
        <f>VLOOKUP(BC76&amp;"_令和4年度",データシート3!A:AB,MATCH("ea_"&amp;"風力（陸上）"&amp;"_年間発電",データシート3!$A$1:$AB$1,0),0)/10^3</f>
        <v>1373693.3559999999</v>
      </c>
      <c r="BG76" s="953">
        <f>VLOOKUP(BC76&amp;"_令和4年度",データシート3!A:AB,MATCH("ea_"&amp;"中小水（河川）"&amp;"_年間発電",データシート3!$A$1:$AB$1,0),0)/10^3+VLOOKUP(BC76&amp;"_令和4年度",データシート3!A:AB,MATCH("ea_"&amp;"中小水（農業用水路）"&amp;"_年間発電",データシート3!$A$1:$AB$1,0),0)/10^3</f>
        <v>94684.135302670024</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27767.413</v>
      </c>
      <c r="BI76" s="953">
        <f t="shared" si="26"/>
        <v>3413810.9483026699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164481.39904131414</v>
      </c>
      <c r="BK76" s="953">
        <f t="shared" si="21"/>
        <v>3249329.5492613558</v>
      </c>
      <c r="BL76" s="953">
        <f t="shared" si="22"/>
        <v>0</v>
      </c>
      <c r="BM76" s="953">
        <f t="shared" si="23"/>
        <v>3249329.5492613558</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46208</v>
      </c>
      <c r="AY77" s="20" t="str">
        <f>IF(IFERROR(比較地域マスタ!$AE12,"")=0,"",IFERROR(比較地域マスタ!$AE12,""))</f>
        <v>出水市</v>
      </c>
      <c r="AZ77" s="18"/>
      <c r="BA77" s="24">
        <v>6</v>
      </c>
      <c r="BB77" s="24">
        <v>1</v>
      </c>
      <c r="BC77" s="20" t="str">
        <f t="shared" si="24"/>
        <v>46208</v>
      </c>
      <c r="BD77" s="20" t="str">
        <f t="shared" si="25"/>
        <v>出水市</v>
      </c>
      <c r="BE77" s="953">
        <f>VLOOKUP(BC77&amp;"_令和4年度",データシート3!A:AB,MATCH("ea_"&amp;"太陽光（建物系）"&amp;"_年間発電",データシート3!$A$1:$AB$1,0),0)/10^3+VLOOKUP(BC77&amp;"_令和4年度",データシート3!A:AB,MATCH("ea_"&amp;"太陽光（土地系）"&amp;"_年間発電",データシート3!$A$1:$AB$1,0),0)/10^3</f>
        <v>2150946.963</v>
      </c>
      <c r="BF77" s="953">
        <f>VLOOKUP(BC77&amp;"_令和4年度",データシート3!A:AB,MATCH("ea_"&amp;"風力（陸上）"&amp;"_年間発電",データシート3!$A$1:$AB$1,0),0)/10^3</f>
        <v>880541.31299999997</v>
      </c>
      <c r="BG77" s="953">
        <f>VLOOKUP(BC77&amp;"_令和4年度",データシート3!A:AB,MATCH("ea_"&amp;"中小水（河川）"&amp;"_年間発電",データシート3!$A$1:$AB$1,0),0)/10^3+VLOOKUP(BC77&amp;"_令和4年度",データシート3!A:AB,MATCH("ea_"&amp;"中小水（農業用水路）"&amp;"_年間発電",データシート3!$A$1:$AB$1,0),0)/10^3</f>
        <v>46709.531999999992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3078197.8080000002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295882.94101781858</v>
      </c>
      <c r="BK77" s="953">
        <f t="shared" si="21"/>
        <v>2782314.8669821816</v>
      </c>
      <c r="BL77" s="953">
        <f t="shared" si="22"/>
        <v>0</v>
      </c>
      <c r="BM77" s="953">
        <f t="shared" si="23"/>
        <v>2782314.8669821816</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46532</v>
      </c>
      <c r="AY78" s="20" t="str">
        <f>IF(IFERROR(比較地域マスタ!$AE13,"")=0,"",IFERROR(比較地域マスタ!$AE13,""))</f>
        <v>伊仙町</v>
      </c>
      <c r="AZ78" s="18"/>
      <c r="BA78" s="24">
        <v>7</v>
      </c>
      <c r="BB78" s="24">
        <v>1</v>
      </c>
      <c r="BC78" s="20" t="str">
        <f t="shared" si="24"/>
        <v>46532</v>
      </c>
      <c r="BD78" s="20" t="str">
        <f t="shared" si="25"/>
        <v>伊仙町</v>
      </c>
      <c r="BE78" s="953">
        <f>VLOOKUP(BC78&amp;"_令和4年度",データシート3!A:AB,MATCH("ea_"&amp;"太陽光（建物系）"&amp;"_年間発電",データシート3!$A$1:$AB$1,0),0)/10^3+VLOOKUP(BC78&amp;"_令和4年度",データシート3!A:AB,MATCH("ea_"&amp;"太陽光（土地系）"&amp;"_年間発電",データシート3!$A$1:$AB$1,0),0)/10^3</f>
        <v>1120320.5759999999</v>
      </c>
      <c r="BF78" s="953">
        <f>VLOOKUP(BC78&amp;"_令和4年度",データシート3!A:AB,MATCH("ea_"&amp;"風力（陸上）"&amp;"_年間発電",データシート3!$A$1:$AB$1,0),0)/10^3</f>
        <v>92923.328999999998</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1213243.9049999998</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27129.629324842033</v>
      </c>
      <c r="BK78" s="953">
        <f t="shared" si="21"/>
        <v>1186114.2756751578</v>
      </c>
      <c r="BL78" s="953">
        <f t="shared" si="22"/>
        <v>0</v>
      </c>
      <c r="BM78" s="953">
        <f t="shared" si="23"/>
        <v>1186114.2756751578</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46219</v>
      </c>
      <c r="AY79" s="20" t="str">
        <f>IF(IFERROR(比較地域マスタ!$AE14,"")=0,"",IFERROR(比較地域マスタ!$AE14,""))</f>
        <v>いちき串木野市</v>
      </c>
      <c r="AZ79" s="18"/>
      <c r="BA79" s="24">
        <v>8</v>
      </c>
      <c r="BB79" s="24">
        <v>1</v>
      </c>
      <c r="BC79" s="20" t="str">
        <f t="shared" si="24"/>
        <v>46219</v>
      </c>
      <c r="BD79" s="20" t="str">
        <f t="shared" si="25"/>
        <v>いちき串木野市</v>
      </c>
      <c r="BE79" s="953">
        <f>VLOOKUP(BC79&amp;"_令和4年度",データシート3!A:AB,MATCH("ea_"&amp;"太陽光（建物系）"&amp;"_年間発電",データシート3!$A$1:$AB$1,0),0)/10^3+VLOOKUP(BC79&amp;"_令和4年度",データシート3!A:AB,MATCH("ea_"&amp;"太陽光（土地系）"&amp;"_年間発電",データシート3!$A$1:$AB$1,0),0)/10^3</f>
        <v>453633.45500000002</v>
      </c>
      <c r="BF79" s="953">
        <f>VLOOKUP(BC79&amp;"_令和4年度",データシート3!A:AB,MATCH("ea_"&amp;"風力（陸上）"&amp;"_年間発電",データシート3!$A$1:$AB$1,0),0)/10^3</f>
        <v>189576.35000000003</v>
      </c>
      <c r="BG79" s="953">
        <f>VLOOKUP(BC79&amp;"_令和4年度",データシート3!A:AB,MATCH("ea_"&amp;"中小水（河川）"&amp;"_年間発電",データシート3!$A$1:$AB$1,0),0)/10^3+VLOOKUP(BC79&amp;"_令和4年度",データシート3!A:AB,MATCH("ea_"&amp;"中小水（農業用水路）"&amp;"_年間発電",データシート3!$A$1:$AB$1,0),0)/10^3</f>
        <v>13610.246999999999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656820.05200000003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171874.43330691161</v>
      </c>
      <c r="BK79" s="953">
        <f t="shared" si="21"/>
        <v>484945.61869308841</v>
      </c>
      <c r="BL79" s="953">
        <f>IF(BK79&gt;0,0,BK79)</f>
        <v>0</v>
      </c>
      <c r="BM79" s="953">
        <f>IF(BK79&gt;0,BK79,0)</f>
        <v>484945.61869308841</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46210</v>
      </c>
      <c r="AY80" s="20" t="str">
        <f>IF(IFERROR(比較地域マスタ!$AE15,"")=0,"",IFERROR(比較地域マスタ!$AE15,""))</f>
        <v>指宿市</v>
      </c>
      <c r="AZ80" s="18"/>
      <c r="BA80" s="24">
        <v>9</v>
      </c>
      <c r="BB80" s="24">
        <v>1</v>
      </c>
      <c r="BC80" s="20" t="str">
        <f t="shared" si="24"/>
        <v>46210</v>
      </c>
      <c r="BD80" s="20" t="str">
        <f t="shared" si="25"/>
        <v>指宿市</v>
      </c>
      <c r="BE80" s="953">
        <f>VLOOKUP(BC80&amp;"_令和4年度",データシート3!A:AB,MATCH("ea_"&amp;"太陽光（建物系）"&amp;"_年間発電",データシート3!$A$1:$AB$1,0),0)/10^3+VLOOKUP(BC80&amp;"_令和4年度",データシート3!A:AB,MATCH("ea_"&amp;"太陽光（土地系）"&amp;"_年間発電",データシート3!$A$1:$AB$1,0),0)/10^3</f>
        <v>1603235.3419999999</v>
      </c>
      <c r="BF80" s="953">
        <f>VLOOKUP(BC80&amp;"_令和4年度",データシート3!A:AB,MATCH("ea_"&amp;"風力（陸上）"&amp;"_年間発電",データシート3!$A$1:$AB$1,0),0)/10^3</f>
        <v>183031.85800000001</v>
      </c>
      <c r="BG80" s="953">
        <f>VLOOKUP(BC80&amp;"_令和4年度",データシート3!A:AB,MATCH("ea_"&amp;"中小水（河川）"&amp;"_年間発電",データシート3!$A$1:$AB$1,0),0)/10^3+VLOOKUP(BC80&amp;"_令和4年度",データシート3!A:AB,MATCH("ea_"&amp;"中小水（農業用水路）"&amp;"_年間発電",データシート3!$A$1:$AB$1,0),0)/10^3</f>
        <v>6943.648000000001</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163594.06400000004</v>
      </c>
      <c r="BI80" s="953">
        <f t="shared" si="26"/>
        <v>1956804.912</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202171.68467109441</v>
      </c>
      <c r="BK80" s="953">
        <f t="shared" si="21"/>
        <v>1754633.2273289056</v>
      </c>
      <c r="BL80" s="953">
        <f t="shared" si="22"/>
        <v>0</v>
      </c>
      <c r="BM80" s="953">
        <f t="shared" si="23"/>
        <v>1754633.2273289056</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46524</v>
      </c>
      <c r="AY81" s="20" t="str">
        <f>IF(IFERROR(比較地域マスタ!$AE16,"")=0,"",IFERROR(比較地域マスタ!$AE16,""))</f>
        <v>宇検村</v>
      </c>
      <c r="AZ81" s="18"/>
      <c r="BA81" s="24">
        <v>10</v>
      </c>
      <c r="BB81" s="24">
        <v>1</v>
      </c>
      <c r="BC81" s="20" t="str">
        <f t="shared" si="24"/>
        <v>46524</v>
      </c>
      <c r="BD81" s="20" t="str">
        <f t="shared" si="25"/>
        <v>宇検村</v>
      </c>
      <c r="BE81" s="953">
        <f>VLOOKUP(BC81&amp;"_令和4年度",データシート3!A:AB,MATCH("ea_"&amp;"太陽光（建物系）"&amp;"_年間発電",データシート3!$A$1:$AB$1,0),0)/10^3+VLOOKUP(BC81&amp;"_令和4年度",データシート3!A:AB,MATCH("ea_"&amp;"太陽光（土地系）"&amp;"_年間発電",データシート3!$A$1:$AB$1,0),0)/10^3</f>
        <v>52892.938000000002</v>
      </c>
      <c r="BF81" s="953">
        <f>VLOOKUP(BC81&amp;"_令和4年度",データシート3!A:AB,MATCH("ea_"&amp;"風力（陸上）"&amp;"_年間発電",データシート3!$A$1:$AB$1,0),0)/10^3</f>
        <v>719873.054</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772765.99199999997</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9975.9096395508932</v>
      </c>
      <c r="BK81" s="953">
        <f t="shared" si="21"/>
        <v>762790.08236044913</v>
      </c>
      <c r="BL81" s="953">
        <f t="shared" si="22"/>
        <v>0</v>
      </c>
      <c r="BM81" s="953">
        <f t="shared" si="23"/>
        <v>762790.08236044913</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46468</v>
      </c>
      <c r="AY82" s="20" t="str">
        <f>IF(IFERROR(比較地域マスタ!$AE17,"")=0,"",IFERROR(比較地域マスタ!$AE17,""))</f>
        <v>大崎町</v>
      </c>
      <c r="AZ82" s="18"/>
      <c r="BA82" s="24">
        <v>11</v>
      </c>
      <c r="BB82" s="24">
        <v>1</v>
      </c>
      <c r="BC82" s="20" t="str">
        <f t="shared" si="24"/>
        <v>46468</v>
      </c>
      <c r="BD82" s="20" t="str">
        <f t="shared" si="25"/>
        <v>大崎町</v>
      </c>
      <c r="BE82" s="953">
        <f>VLOOKUP(BC82&amp;"_令和4年度",データシート3!A:AB,MATCH("ea_"&amp;"太陽光（建物系）"&amp;"_年間発電",データシート3!$A$1:$AB$1,0),0)/10^3+VLOOKUP(BC82&amp;"_令和4年度",データシート3!A:AB,MATCH("ea_"&amp;"太陽光（土地系）"&amp;"_年間発電",データシート3!$A$1:$AB$1,0),0)/10^3</f>
        <v>1975193.4069999997</v>
      </c>
      <c r="BF82" s="953">
        <f>VLOOKUP(BC82&amp;"_令和4年度",データシート3!A:AB,MATCH("ea_"&amp;"風力（陸上）"&amp;"_年間発電",データシート3!$A$1:$AB$1,0),0)/10^3</f>
        <v>8854.1990000000023</v>
      </c>
      <c r="BG82" s="953">
        <f>VLOOKUP(BC82&amp;"_令和4年度",データシート3!A:AB,MATCH("ea_"&amp;"中小水（河川）"&amp;"_年間発電",データシート3!$A$1:$AB$1,0),0)/10^3+VLOOKUP(BC82&amp;"_令和4年度",データシート3!A:AB,MATCH("ea_"&amp;"中小水（農業用水路）"&amp;"_年間発電",データシート3!$A$1:$AB$1,0),0)/10^3</f>
        <v>1092.258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1985139.8639999996</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79944.915688248206</v>
      </c>
      <c r="BK82" s="953">
        <f t="shared" si="21"/>
        <v>1905194.9483117515</v>
      </c>
      <c r="BL82" s="953">
        <f t="shared" si="22"/>
        <v>0</v>
      </c>
      <c r="BM82" s="953">
        <f t="shared" si="23"/>
        <v>1905194.9483117515</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46201</v>
      </c>
      <c r="AY83" s="20" t="str">
        <f>IF(IFERROR(比較地域マスタ!$AE18,"")=0,"",IFERROR(比較地域マスタ!$AE18,""))</f>
        <v>鹿児島市</v>
      </c>
      <c r="AZ83" s="18"/>
      <c r="BA83" s="24">
        <v>12</v>
      </c>
      <c r="BB83" s="24">
        <v>1</v>
      </c>
      <c r="BC83" s="20" t="str">
        <f t="shared" si="24"/>
        <v>46201</v>
      </c>
      <c r="BD83" s="20" t="str">
        <f t="shared" si="25"/>
        <v>鹿児島市</v>
      </c>
      <c r="BE83" s="953">
        <f>VLOOKUP(BC83&amp;"_令和4年度",データシート3!A:AB,MATCH("ea_"&amp;"太陽光（建物系）"&amp;"_年間発電",データシート3!$A$1:$AB$1,0),0)/10^3+VLOOKUP(BC83&amp;"_令和4年度",データシート3!A:AB,MATCH("ea_"&amp;"太陽光（土地系）"&amp;"_年間発電",データシート3!$A$1:$AB$1,0),0)/10^3</f>
        <v>3027027.04</v>
      </c>
      <c r="BF83" s="953">
        <f>VLOOKUP(BC83&amp;"_令和4年度",データシート3!A:AB,MATCH("ea_"&amp;"風力（陸上）"&amp;"_年間発電",データシート3!$A$1:$AB$1,0),0)/10^3</f>
        <v>217876.31200000001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44329.99500000001</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259352.85499999998</v>
      </c>
      <c r="BI83" s="953">
        <f t="shared" si="26"/>
        <v>3548586.202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3240261.8832991398</v>
      </c>
      <c r="BK83" s="953">
        <f t="shared" si="21"/>
        <v>308324.31870086025</v>
      </c>
      <c r="BL83" s="953">
        <f t="shared" si="22"/>
        <v>0</v>
      </c>
      <c r="BM83" s="953">
        <f t="shared" si="23"/>
        <v>308324.31870086025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46203</v>
      </c>
      <c r="AY84" s="20" t="str">
        <f>IF(IFERROR(比較地域マスタ!$AE19,"")=0,"",IFERROR(比較地域マスタ!$AE19,""))</f>
        <v>鹿屋市</v>
      </c>
      <c r="AZ84" s="18"/>
      <c r="BA84" s="24">
        <v>13</v>
      </c>
      <c r="BB84" s="24">
        <v>1</v>
      </c>
      <c r="BC84" s="20" t="str">
        <f t="shared" si="24"/>
        <v>46203</v>
      </c>
      <c r="BD84" s="20" t="str">
        <f t="shared" si="25"/>
        <v>鹿屋市</v>
      </c>
      <c r="BE84" s="953">
        <f>VLOOKUP(BC84&amp;"_令和4年度",データシート3!A:AB,MATCH("ea_"&amp;"太陽光（建物系）"&amp;"_年間発電",データシート3!$A$1:$AB$1,0),0)/10^3+VLOOKUP(BC84&amp;"_令和4年度",データシート3!A:AB,MATCH("ea_"&amp;"太陽光（土地系）"&amp;"_年間発電",データシート3!$A$1:$AB$1,0),0)/10^3</f>
        <v>5180223.0759999994</v>
      </c>
      <c r="BF84" s="953">
        <f>VLOOKUP(BC84&amp;"_令和4年度",データシート3!A:AB,MATCH("ea_"&amp;"風力（陸上）"&amp;"_年間発電",データシート3!$A$1:$AB$1,0),0)/10^3</f>
        <v>418414.31</v>
      </c>
      <c r="BG84" s="953">
        <f>VLOOKUP(BC84&amp;"_令和4年度",データシート3!A:AB,MATCH("ea_"&amp;"中小水（河川）"&amp;"_年間発電",データシート3!$A$1:$AB$1,0),0)/10^3+VLOOKUP(BC84&amp;"_令和4年度",データシート3!A:AB,MATCH("ea_"&amp;"中小水（農業用水路）"&amp;"_年間発電",データシート3!$A$1:$AB$1,0),0)/10^3</f>
        <v>17284.083879290003</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5615921.4698792892</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523804.0781914884</v>
      </c>
      <c r="BK84" s="953">
        <f t="shared" si="21"/>
        <v>5092117.3916878011</v>
      </c>
      <c r="BL84" s="953">
        <f t="shared" si="22"/>
        <v>0</v>
      </c>
      <c r="BM84" s="953">
        <f t="shared" si="23"/>
        <v>5092117.3916878011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46529</v>
      </c>
      <c r="AY85" s="20" t="str">
        <f>IF(IFERROR(比較地域マスタ!$AE20,"")=0,"",IFERROR(比較地域マスタ!$AE20,""))</f>
        <v>喜界町</v>
      </c>
      <c r="AZ85" s="18"/>
      <c r="BA85" s="24">
        <v>14</v>
      </c>
      <c r="BB85" s="24">
        <v>1</v>
      </c>
      <c r="BC85" s="20" t="str">
        <f t="shared" si="24"/>
        <v>46529</v>
      </c>
      <c r="BD85" s="20" t="str">
        <f t="shared" si="25"/>
        <v>喜界町</v>
      </c>
      <c r="BE85" s="953">
        <f>VLOOKUP(BC85&amp;"_令和4年度",データシート3!A:AB,MATCH("ea_"&amp;"太陽光（建物系）"&amp;"_年間発電",データシート3!$A$1:$AB$1,0),0)/10^3+VLOOKUP(BC85&amp;"_令和4年度",データシート3!A:AB,MATCH("ea_"&amp;"太陽光（土地系）"&amp;"_年間発電",データシート3!$A$1:$AB$1,0),0)/10^3</f>
        <v>930313.75100000005</v>
      </c>
      <c r="BF85" s="953">
        <f>VLOOKUP(BC85&amp;"_令和4年度",データシート3!A:AB,MATCH("ea_"&amp;"風力（陸上）"&amp;"_年間発電",データシート3!$A$1:$AB$1,0),0)/10^3</f>
        <v>92185.264999999999</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1022499.0160000001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31914.678611406682</v>
      </c>
      <c r="BK85" s="953">
        <f t="shared" si="21"/>
        <v>990584.33738859335</v>
      </c>
      <c r="BL85" s="953">
        <f t="shared" si="22"/>
        <v>0</v>
      </c>
      <c r="BM85" s="953">
        <f t="shared" si="23"/>
        <v>990584.33738859335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46492</v>
      </c>
      <c r="AY86" s="20" t="str">
        <f>IF(IFERROR(比較地域マスタ!$AE21,"")=0,"",IFERROR(比較地域マスタ!$AE21,""))</f>
        <v>肝付町</v>
      </c>
      <c r="AZ86" s="18"/>
      <c r="BA86" s="24">
        <v>15</v>
      </c>
      <c r="BB86" s="24">
        <v>1</v>
      </c>
      <c r="BC86" s="20" t="str">
        <f t="shared" si="24"/>
        <v>46492</v>
      </c>
      <c r="BD86" s="20" t="str">
        <f t="shared" si="25"/>
        <v>肝付町</v>
      </c>
      <c r="BE86" s="953">
        <f>VLOOKUP(BC86&amp;"_令和4年度",データシート3!A:AB,MATCH("ea_"&amp;"太陽光（建物系）"&amp;"_年間発電",データシート3!$A$1:$AB$1,0),0)/10^3+VLOOKUP(BC86&amp;"_令和4年度",データシート3!A:AB,MATCH("ea_"&amp;"太陽光（土地系）"&amp;"_年間発電",データシート3!$A$1:$AB$1,0),0)/10^3</f>
        <v>1010090.227</v>
      </c>
      <c r="BF86" s="953">
        <f>VLOOKUP(BC86&amp;"_令和4年度",データシート3!A:AB,MATCH("ea_"&amp;"風力（陸上）"&amp;"_年間発電",データシート3!$A$1:$AB$1,0),0)/10^3</f>
        <v>1423247.835</v>
      </c>
      <c r="BG86" s="953">
        <f>VLOOKUP(BC86&amp;"_令和4年度",データシート3!A:AB,MATCH("ea_"&amp;"中小水（河川）"&amp;"_年間発電",データシート3!$A$1:$AB$1,0),0)/10^3+VLOOKUP(BC86&amp;"_令和4年度",データシート3!A:AB,MATCH("ea_"&amp;"中小水（農業用水路）"&amp;"_年間発電",データシート3!$A$1:$AB$1,0),0)/10^3</f>
        <v>38858.178</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74.564999999999984</v>
      </c>
      <c r="BI86" s="953">
        <f t="shared" si="26"/>
        <v>2472270.8049999997</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78154.002264640745</v>
      </c>
      <c r="BK86" s="953">
        <f t="shared" si="21"/>
        <v>2394116.8027353589</v>
      </c>
      <c r="BL86" s="953">
        <f t="shared" si="22"/>
        <v>0</v>
      </c>
      <c r="BM86" s="953">
        <f t="shared" si="23"/>
        <v>2394116.8027353589</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46218</v>
      </c>
      <c r="AY87" s="20" t="str">
        <f>IF(IFERROR(比較地域マスタ!$AE22,"")=0,"",IFERROR(比較地域マスタ!$AE22,""))</f>
        <v>霧島市</v>
      </c>
      <c r="AZ87" s="18"/>
      <c r="BA87" s="24">
        <v>16</v>
      </c>
      <c r="BB87" s="24">
        <v>1</v>
      </c>
      <c r="BC87" s="20" t="str">
        <f t="shared" si="24"/>
        <v>46218</v>
      </c>
      <c r="BD87" s="20" t="str">
        <f t="shared" si="25"/>
        <v>霧島市</v>
      </c>
      <c r="BE87" s="953">
        <f>VLOOKUP(BC87&amp;"_令和4年度",データシート3!A:AB,MATCH("ea_"&amp;"太陽光（建物系）"&amp;"_年間発電",データシート3!$A$1:$AB$1,0),0)/10^3+VLOOKUP(BC87&amp;"_令和4年度",データシート3!A:AB,MATCH("ea_"&amp;"太陽光（土地系）"&amp;"_年間発電",データシート3!$A$1:$AB$1,0),0)/10^3</f>
        <v>3100188.1380000003</v>
      </c>
      <c r="BF87" s="953">
        <f>VLOOKUP(BC87&amp;"_令和4年度",データシート3!A:AB,MATCH("ea_"&amp;"風力（陸上）"&amp;"_年間発電",データシート3!$A$1:$AB$1,0),0)/10^3</f>
        <v>983973.28300000005</v>
      </c>
      <c r="BG87" s="953">
        <f>VLOOKUP(BC87&amp;"_令和4年度",データシート3!A:AB,MATCH("ea_"&amp;"中小水（河川）"&amp;"_年間発電",データシート3!$A$1:$AB$1,0),0)/10^3+VLOOKUP(BC87&amp;"_令和4年度",データシート3!A:AB,MATCH("ea_"&amp;"中小水（農業用水路）"&amp;"_年間発電",データシート3!$A$1:$AB$1,0),0)/10^3</f>
        <v>80017.718999999997</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2809657.338</v>
      </c>
      <c r="BI87" s="953">
        <f t="shared" si="26"/>
        <v>6973836.4780000001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815841.1875802573</v>
      </c>
      <c r="BK87" s="953">
        <f t="shared" si="21"/>
        <v>6157995.2904197425</v>
      </c>
      <c r="BL87" s="953">
        <f t="shared" si="22"/>
        <v>0</v>
      </c>
      <c r="BM87" s="953">
        <f t="shared" si="23"/>
        <v>6157995.2904197425</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46490</v>
      </c>
      <c r="AY88" s="20" t="str">
        <f>IF(IFERROR(比較地域マスタ!$AE23,"")=0,"",IFERROR(比較地域マスタ!$AE23,""))</f>
        <v>錦江町</v>
      </c>
      <c r="AZ88" s="18"/>
      <c r="BA88" s="24">
        <v>17</v>
      </c>
      <c r="BB88" s="24">
        <v>1</v>
      </c>
      <c r="BC88" s="20" t="str">
        <f t="shared" si="24"/>
        <v>46490</v>
      </c>
      <c r="BD88" s="20" t="str">
        <f t="shared" si="25"/>
        <v>錦江町</v>
      </c>
      <c r="BE88" s="953">
        <f>VLOOKUP(BC88&amp;"_令和4年度",データシート3!A:AB,MATCH("ea_"&amp;"太陽光（建物系）"&amp;"_年間発電",データシート3!$A$1:$AB$1,0),0)/10^3+VLOOKUP(BC88&amp;"_令和4年度",データシート3!A:AB,MATCH("ea_"&amp;"太陽光（土地系）"&amp;"_年間発電",データシート3!$A$1:$AB$1,0),0)/10^3</f>
        <v>622746.62699999998</v>
      </c>
      <c r="BF88" s="953">
        <f>VLOOKUP(BC88&amp;"_令和4年度",データシート3!A:AB,MATCH("ea_"&amp;"風力（陸上）"&amp;"_年間発電",データシート3!$A$1:$AB$1,0),0)/10^3</f>
        <v>765760.35100000002</v>
      </c>
      <c r="BG88" s="953">
        <f>VLOOKUP(BC88&amp;"_令和4年度",データシート3!A:AB,MATCH("ea_"&amp;"中小水（河川）"&amp;"_年間発電",データシート3!$A$1:$AB$1,0),0)/10^3+VLOOKUP(BC88&amp;"_令和4年度",データシート3!A:AB,MATCH("ea_"&amp;"中小水（農業用水路）"&amp;"_年間発電",データシート3!$A$1:$AB$1,0),0)/10^3</f>
        <v>8305.1890000000003</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1396812.1670000001</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33316.603952445847</v>
      </c>
      <c r="BK88" s="953">
        <f t="shared" si="21"/>
        <v>1363495.5630475543</v>
      </c>
      <c r="BL88" s="953">
        <f t="shared" si="22"/>
        <v>0</v>
      </c>
      <c r="BM88" s="953">
        <f t="shared" si="23"/>
        <v>1363495.5630475543</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46215</v>
      </c>
      <c r="AY89" s="20" t="str">
        <f>IF(IFERROR(比較地域マスタ!$AE24,"")=0,"",IFERROR(比較地域マスタ!$AE24,""))</f>
        <v>薩摩川内市</v>
      </c>
      <c r="AZ89" s="18"/>
      <c r="BA89" s="24">
        <v>18</v>
      </c>
      <c r="BB89" s="24">
        <v>1</v>
      </c>
      <c r="BC89" s="20" t="str">
        <f t="shared" si="24"/>
        <v>46215</v>
      </c>
      <c r="BD89" s="20" t="str">
        <f t="shared" si="25"/>
        <v>薩摩川内市</v>
      </c>
      <c r="BE89" s="953">
        <f>VLOOKUP(BC89&amp;"_令和4年度",データシート3!A:AB,MATCH("ea_"&amp;"太陽光（建物系）"&amp;"_年間発電",データシート3!$A$1:$AB$1,0),0)/10^3+VLOOKUP(BC89&amp;"_令和4年度",データシート3!A:AB,MATCH("ea_"&amp;"太陽光（土地系）"&amp;"_年間発電",データシート3!$A$1:$AB$1,0),0)/10^3</f>
        <v>2023525.648</v>
      </c>
      <c r="BF89" s="953">
        <f>VLOOKUP(BC89&amp;"_令和4年度",データシート3!A:AB,MATCH("ea_"&amp;"風力（陸上）"&amp;"_年間発電",データシート3!$A$1:$AB$1,0),0)/10^3</f>
        <v>1425280.5230000003</v>
      </c>
      <c r="BG89" s="953">
        <f>VLOOKUP(BC89&amp;"_令和4年度",データシート3!A:AB,MATCH("ea_"&amp;"中小水（河川）"&amp;"_年間発電",データシート3!$A$1:$AB$1,0),0)/10^3+VLOOKUP(BC89&amp;"_令和4年度",データシート3!A:AB,MATCH("ea_"&amp;"中小水（農業用水路）"&amp;"_年間発電",データシート3!$A$1:$AB$1,0),0)/10^3</f>
        <v>13937.514999999999</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45019.060000000005</v>
      </c>
      <c r="BI89" s="953">
        <f t="shared" si="26"/>
        <v>3507762.7460000003</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615319.69820112921</v>
      </c>
      <c r="BK89" s="953">
        <f t="shared" si="21"/>
        <v>2892443.0477988711</v>
      </c>
      <c r="BL89" s="953">
        <f t="shared" si="22"/>
        <v>0</v>
      </c>
      <c r="BM89" s="953">
        <f t="shared" si="23"/>
        <v>2892443.0477988711</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46392</v>
      </c>
      <c r="AY90" s="20" t="str">
        <f>IF(IFERROR(比較地域マスタ!$AE25,"")=0,"",IFERROR(比較地域マスタ!$AE25,""))</f>
        <v>さつま町</v>
      </c>
      <c r="AZ90" s="18"/>
      <c r="BA90" s="24">
        <v>19</v>
      </c>
      <c r="BB90" s="24">
        <v>1</v>
      </c>
      <c r="BC90" s="20" t="str">
        <f t="shared" si="24"/>
        <v>46392</v>
      </c>
      <c r="BD90" s="20" t="str">
        <f t="shared" si="25"/>
        <v>さつま町</v>
      </c>
      <c r="BE90" s="953">
        <f>VLOOKUP(BC90&amp;"_令和4年度",データシート3!A:AB,MATCH("ea_"&amp;"太陽光（建物系）"&amp;"_年間発電",データシート3!$A$1:$AB$1,0),0)/10^3+VLOOKUP(BC90&amp;"_令和4年度",データシート3!A:AB,MATCH("ea_"&amp;"太陽光（土地系）"&amp;"_年間発電",データシート3!$A$1:$AB$1,0),0)/10^3</f>
        <v>1284518.2579999999</v>
      </c>
      <c r="BF90" s="953">
        <f>VLOOKUP(BC90&amp;"_令和4年度",データシート3!A:AB,MATCH("ea_"&amp;"風力（陸上）"&amp;"_年間発電",データシート3!$A$1:$AB$1,0),0)/10^3</f>
        <v>330350.15100000007</v>
      </c>
      <c r="BG90" s="953">
        <f>VLOOKUP(BC90&amp;"_令和4年度",データシート3!A:AB,MATCH("ea_"&amp;"中小水（河川）"&amp;"_年間発電",データシート3!$A$1:$AB$1,0),0)/10^3+VLOOKUP(BC90&amp;"_令和4年度",データシート3!A:AB,MATCH("ea_"&amp;"中小水（農業用水路）"&amp;"_年間発電",データシート3!$A$1:$AB$1,0),0)/10^3</f>
        <v>11991.236000000001</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4598.509</v>
      </c>
      <c r="BI90" s="953">
        <f t="shared" si="26"/>
        <v>1631458.1540000001</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111261.33148070263</v>
      </c>
      <c r="BK90" s="953">
        <f t="shared" si="21"/>
        <v>1520196.8225192975</v>
      </c>
      <c r="BL90" s="953">
        <f t="shared" si="22"/>
        <v>0</v>
      </c>
      <c r="BM90" s="953">
        <f t="shared" si="23"/>
        <v>1520196.8225192975</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46221</v>
      </c>
      <c r="AY91" s="20" t="str">
        <f>IF(IFERROR(比較地域マスタ!$AE26,"")=0,"",IFERROR(比較地域マスタ!$AE26,""))</f>
        <v>志布志市</v>
      </c>
      <c r="BA91" s="24">
        <v>20</v>
      </c>
      <c r="BB91" s="24">
        <v>1</v>
      </c>
      <c r="BC91" s="20" t="str">
        <f t="shared" si="24"/>
        <v>46221</v>
      </c>
      <c r="BD91" s="20" t="str">
        <f t="shared" si="25"/>
        <v>志布志市</v>
      </c>
      <c r="BE91" s="953">
        <f>VLOOKUP(BC91&amp;"_令和4年度",データシート3!A:AB,MATCH("ea_"&amp;"太陽光（建物系）"&amp;"_年間発電",データシート3!$A$1:$AB$1,0),0)/10^3+VLOOKUP(BC91&amp;"_令和4年度",データシート3!A:AB,MATCH("ea_"&amp;"太陽光（土地系）"&amp;"_年間発電",データシート3!$A$1:$AB$1,0),0)/10^3</f>
        <v>3439252.7069999999</v>
      </c>
      <c r="BF91" s="953">
        <f>VLOOKUP(BC91&amp;"_令和4年度",データシート3!A:AB,MATCH("ea_"&amp;"風力（陸上）"&amp;"_年間発電",データシート3!$A$1:$AB$1,0),0)/10^3</f>
        <v>357454.93</v>
      </c>
      <c r="BG91" s="953">
        <f>VLOOKUP(BC91&amp;"_令和4年度",データシート3!A:AB,MATCH("ea_"&amp;"中小水（河川）"&amp;"_年間発電",データシート3!$A$1:$AB$1,0),0)/10^3+VLOOKUP(BC91&amp;"_令和4年度",データシート3!A:AB,MATCH("ea_"&amp;"中小水（農業用水路）"&amp;"_年間発電",データシート3!$A$1:$AB$1,0),0)/10^3</f>
        <v>2378.759</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3799086.3960000002</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322755.73789985216</v>
      </c>
      <c r="BK91" s="953">
        <f t="shared" si="21"/>
        <v>3476330.6581001482</v>
      </c>
      <c r="BL91" s="953">
        <f t="shared" si="22"/>
        <v>0</v>
      </c>
      <c r="BM91" s="953">
        <f t="shared" si="23"/>
        <v>3476330.6581001482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46525</v>
      </c>
      <c r="AY92" s="20" t="str">
        <f>IF(IFERROR(比較地域マスタ!$AE27,"")=0,"",IFERROR(比較地域マスタ!$AE27,""))</f>
        <v>瀬戸内町</v>
      </c>
      <c r="AZ92" s="18"/>
      <c r="BA92" s="24">
        <v>21</v>
      </c>
      <c r="BB92" s="24">
        <v>1</v>
      </c>
      <c r="BC92" s="20" t="str">
        <f t="shared" si="24"/>
        <v>46525</v>
      </c>
      <c r="BD92" s="20" t="str">
        <f t="shared" si="25"/>
        <v>瀬戸内町</v>
      </c>
      <c r="BE92" s="953">
        <f>VLOOKUP(BC92&amp;"_令和4年度",データシート3!A:AB,MATCH("ea_"&amp;"太陽光（建物系）"&amp;"_年間発電",データシート3!$A$1:$AB$1,0),0)/10^3+VLOOKUP(BC92&amp;"_令和4年度",データシート3!A:AB,MATCH("ea_"&amp;"太陽光（土地系）"&amp;"_年間発電",データシート3!$A$1:$AB$1,0),0)/10^3</f>
        <v>137260.359</v>
      </c>
      <c r="BF92" s="953">
        <f>VLOOKUP(BC92&amp;"_令和4年度",データシート3!A:AB,MATCH("ea_"&amp;"風力（陸上）"&amp;"_年間発電",データシート3!$A$1:$AB$1,0),0)/10^3</f>
        <v>1194125.9439999999</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1331386.3029999998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45416.329530992232</v>
      </c>
      <c r="BK92" s="953">
        <f>BI92-BJ92</f>
        <v>1285969.9734690075</v>
      </c>
      <c r="BL92" s="953">
        <f t="shared" si="22"/>
        <v>0</v>
      </c>
      <c r="BM92" s="953">
        <f t="shared" si="23"/>
        <v>1285969.9734690075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46217</v>
      </c>
      <c r="AY93" s="20" t="str">
        <f>IF(IFERROR(比較地域マスタ!$AE28,"")=0,"",IFERROR(比較地域マスタ!$AE28,""))</f>
        <v>曽於市</v>
      </c>
      <c r="AZ93" s="18"/>
      <c r="BA93" s="24">
        <v>22</v>
      </c>
      <c r="BB93" s="24">
        <v>1</v>
      </c>
      <c r="BC93" s="20" t="str">
        <f t="shared" si="24"/>
        <v>46217</v>
      </c>
      <c r="BD93" s="20" t="str">
        <f t="shared" si="25"/>
        <v>曽於市</v>
      </c>
      <c r="BE93" s="953">
        <f>VLOOKUP(BC93&amp;"_令和4年度",データシート3!A:AB,MATCH("ea_"&amp;"太陽光（建物系）"&amp;"_年間発電",データシート3!$A$1:$AB$1,0),0)/10^3+VLOOKUP(BC93&amp;"_令和4年度",データシート3!A:AB,MATCH("ea_"&amp;"太陽光（土地系）"&amp;"_年間発電",データシート3!$A$1:$AB$1,0),0)/10^3</f>
        <v>4083115.74</v>
      </c>
      <c r="BF93" s="953">
        <f>VLOOKUP(BC93&amp;"_令和4年度",データシート3!A:AB,MATCH("ea_"&amp;"風力（陸上）"&amp;"_年間発電",データシート3!$A$1:$AB$1,0),0)/10^3</f>
        <v>371464.788</v>
      </c>
      <c r="BG93" s="953">
        <f>VLOOKUP(BC93&amp;"_令和4年度",データシート3!A:AB,MATCH("ea_"&amp;"中小水（河川）"&amp;"_年間発電",データシート3!$A$1:$AB$1,0),0)/10^3+VLOOKUP(BC93&amp;"_令和4年度",データシート3!A:AB,MATCH("ea_"&amp;"中小水（農業用水路）"&amp;"_年間発電",データシート3!$A$1:$AB$1,0),0)/10^3</f>
        <v>6707.7439999999997</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4461288.2719999999</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215074.68505528357</v>
      </c>
      <c r="BK93" s="953">
        <f t="shared" si="21"/>
        <v>4246213.5869447161</v>
      </c>
      <c r="BL93" s="953">
        <f t="shared" si="22"/>
        <v>0</v>
      </c>
      <c r="BM93" s="953">
        <f t="shared" si="23"/>
        <v>4246213.5869447161</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46527</v>
      </c>
      <c r="AY94" s="20" t="str">
        <f>IF(IFERROR(比較地域マスタ!$AE29,"")=0,"",IFERROR(比較地域マスタ!$AE29,""))</f>
        <v>龍郷町</v>
      </c>
      <c r="AZ94" s="18"/>
      <c r="BA94" s="24">
        <v>23</v>
      </c>
      <c r="BB94" s="24">
        <v>1</v>
      </c>
      <c r="BC94" s="20" t="str">
        <f t="shared" si="24"/>
        <v>46527</v>
      </c>
      <c r="BD94" s="20" t="str">
        <f t="shared" si="25"/>
        <v>龍郷町</v>
      </c>
      <c r="BE94" s="953">
        <f>VLOOKUP(BC94&amp;"_令和4年度",データシート3!A:AB,MATCH("ea_"&amp;"太陽光（建物系）"&amp;"_年間発電",データシート3!$A$1:$AB$1,0),0)/10^3+VLOOKUP(BC94&amp;"_令和4年度",データシート3!A:AB,MATCH("ea_"&amp;"太陽光（土地系）"&amp;"_年間発電",データシート3!$A$1:$AB$1,0),0)/10^3</f>
        <v>103898.204</v>
      </c>
      <c r="BF94" s="953">
        <f>VLOOKUP(BC94&amp;"_令和4年度",データシート3!A:AB,MATCH("ea_"&amp;"風力（陸上）"&amp;"_年間発電",データシート3!$A$1:$AB$1,0),0)/10^3</f>
        <v>396853.66</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500751.86399999994</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31104.005191904744</v>
      </c>
      <c r="BK94" s="953">
        <f t="shared" si="21"/>
        <v>469647.85880809522</v>
      </c>
      <c r="BL94" s="953">
        <f t="shared" si="22"/>
        <v>0</v>
      </c>
      <c r="BM94" s="953">
        <f t="shared" si="23"/>
        <v>469647.85880809522</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46214</v>
      </c>
      <c r="AY95" s="20" t="str">
        <f>IF(IFERROR(比較地域マスタ!$AE30,"")=0,"",IFERROR(比較地域マスタ!$AE30,""))</f>
        <v>垂水市</v>
      </c>
      <c r="AZ95" s="18"/>
      <c r="BA95" s="24">
        <v>24</v>
      </c>
      <c r="BB95" s="24">
        <v>1</v>
      </c>
      <c r="BC95" s="20" t="str">
        <f t="shared" si="24"/>
        <v>46214</v>
      </c>
      <c r="BD95" s="20" t="str">
        <f t="shared" si="25"/>
        <v>垂水市</v>
      </c>
      <c r="BE95" s="953">
        <f>VLOOKUP(BC95&amp;"_令和4年度",データシート3!A:AB,MATCH("ea_"&amp;"太陽光（建物系）"&amp;"_年間発電",データシート3!$A$1:$AB$1,0),0)/10^3+VLOOKUP(BC95&amp;"_令和4年度",データシート3!A:AB,MATCH("ea_"&amp;"太陽光（土地系）"&amp;"_年間発電",データシート3!$A$1:$AB$1,0),0)/10^3</f>
        <v>429383.587</v>
      </c>
      <c r="BF95" s="953">
        <f>VLOOKUP(BC95&amp;"_令和4年度",データシート3!A:AB,MATCH("ea_"&amp;"風力（陸上）"&amp;"_年間発電",データシート3!$A$1:$AB$1,0),0)/10^3</f>
        <v>792333.54000000015</v>
      </c>
      <c r="BG95" s="953">
        <f>VLOOKUP(BC95&amp;"_令和4年度",データシート3!A:AB,MATCH("ea_"&amp;"中小水（河川）"&amp;"_年間発電",データシート3!$A$1:$AB$1,0),0)/10^3+VLOOKUP(BC95&amp;"_令和4年度",データシート3!A:AB,MATCH("ea_"&amp;"中小水（農業用水路）"&amp;"_年間発電",データシート3!$A$1:$AB$1,0),0)/10^3</f>
        <v>18158.509999999998</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5.641</v>
      </c>
      <c r="BI95" s="953">
        <f t="shared" si="26"/>
        <v>1239881.2780000002</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93738.950558486336</v>
      </c>
      <c r="BK95" s="953">
        <f t="shared" si="21"/>
        <v>1146142.3274415138</v>
      </c>
      <c r="BL95" s="953">
        <f t="shared" si="22"/>
        <v>0</v>
      </c>
      <c r="BM95" s="953">
        <f t="shared" si="23"/>
        <v>1146142.3274415138</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46534</v>
      </c>
      <c r="AY96" s="20" t="str">
        <f>IF(IFERROR(比較地域マスタ!$AE31,"")=0,"",IFERROR(比較地域マスタ!$AE31,""))</f>
        <v>知名町</v>
      </c>
      <c r="AZ96" s="18"/>
      <c r="BA96" s="24">
        <v>25</v>
      </c>
      <c r="BB96" s="24">
        <v>1</v>
      </c>
      <c r="BC96" s="20" t="str">
        <f t="shared" si="24"/>
        <v>46534</v>
      </c>
      <c r="BD96" s="20" t="str">
        <f t="shared" si="25"/>
        <v>知名町</v>
      </c>
      <c r="BE96" s="953">
        <f>VLOOKUP(BC96&amp;"_令和4年度",データシート3!A:AB,MATCH("ea_"&amp;"太陽光（建物系）"&amp;"_年間発電",データシート3!$A$1:$AB$1,0),0)/10^3+VLOOKUP(BC96&amp;"_令和4年度",データシート3!A:AB,MATCH("ea_"&amp;"太陽光（土地系）"&amp;"_年間発電",データシート3!$A$1:$AB$1,0),0)/10^3</f>
        <v>953973.34299999999</v>
      </c>
      <c r="BF96" s="953">
        <f>VLOOKUP(BC96&amp;"_令和4年度",データシート3!A:AB,MATCH("ea_"&amp;"風力（陸上）"&amp;"_年間発電",データシート3!$A$1:$AB$1,0),0)/10^3</f>
        <v>243991.65299999999</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1197964.996</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27257.916956459274</v>
      </c>
      <c r="BK96" s="953">
        <f t="shared" si="21"/>
        <v>1170707.0790435409</v>
      </c>
      <c r="BL96" s="953">
        <f t="shared" si="22"/>
        <v>0</v>
      </c>
      <c r="BM96" s="953">
        <f t="shared" si="23"/>
        <v>1170707.0790435409</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46530</v>
      </c>
      <c r="AY97" s="20" t="str">
        <f>IF(IFERROR(比較地域マスタ!$AE32,"")=0,"",IFERROR(比較地域マスタ!$AE32,""))</f>
        <v>徳之島町</v>
      </c>
      <c r="AZ97" s="18"/>
      <c r="BA97" s="24">
        <v>26</v>
      </c>
      <c r="BB97" s="24">
        <v>1</v>
      </c>
      <c r="BC97" s="20" t="str">
        <f t="shared" si="24"/>
        <v>46530</v>
      </c>
      <c r="BD97" s="20" t="str">
        <f t="shared" si="25"/>
        <v>徳之島町</v>
      </c>
      <c r="BE97" s="953">
        <f>VLOOKUP(BC97&amp;"_令和4年度",データシート3!A:AB,MATCH("ea_"&amp;"太陽光（建物系）"&amp;"_年間発電",データシート3!$A$1:$AB$1,0),0)/10^3+VLOOKUP(BC97&amp;"_令和4年度",データシート3!A:AB,MATCH("ea_"&amp;"太陽光（土地系）"&amp;"_年間発電",データシート3!$A$1:$AB$1,0),0)/10^3</f>
        <v>988111.51099999994</v>
      </c>
      <c r="BF97" s="953">
        <f>VLOOKUP(BC97&amp;"_令和4年度",データシート3!A:AB,MATCH("ea_"&amp;"風力（陸上）"&amp;"_年間発電",データシート3!$A$1:$AB$1,0),0)/10^3</f>
        <v>383850.353</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1371961.8640000001</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57256.577992290171</v>
      </c>
      <c r="BK97" s="953">
        <f t="shared" si="21"/>
        <v>1314705.2860077098</v>
      </c>
      <c r="BL97" s="953">
        <f t="shared" si="22"/>
        <v>0</v>
      </c>
      <c r="BM97" s="953">
        <f t="shared" si="23"/>
        <v>1314705.2860077098</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46304</v>
      </c>
      <c r="AY98" s="20" t="str">
        <f>IF(IFERROR(比較地域マスタ!$AE33,"")=0,"",IFERROR(比較地域マスタ!$AE33,""))</f>
        <v>十島村</v>
      </c>
      <c r="AZ98" s="18"/>
      <c r="BA98" s="24">
        <v>27</v>
      </c>
      <c r="BB98" s="24">
        <v>1</v>
      </c>
      <c r="BC98" s="20" t="str">
        <f t="shared" si="24"/>
        <v>46304</v>
      </c>
      <c r="BD98" s="20" t="str">
        <f t="shared" si="25"/>
        <v>十島村</v>
      </c>
      <c r="BE98" s="953">
        <f>VLOOKUP(BC98&amp;"_令和4年度",データシート3!A:AB,MATCH("ea_"&amp;"太陽光（建物系）"&amp;"_年間発電",データシート3!$A$1:$AB$1,0),0)/10^3+VLOOKUP(BC98&amp;"_令和4年度",データシート3!A:AB,MATCH("ea_"&amp;"太陽光（土地系）"&amp;"_年間発電",データシート3!$A$1:$AB$1,0),0)/10^3</f>
        <v>19441.135999999999</v>
      </c>
      <c r="BF98" s="953">
        <f>VLOOKUP(BC98&amp;"_令和4年度",データシート3!A:AB,MATCH("ea_"&amp;"風力（陸上）"&amp;"_年間発電",データシート3!$A$1:$AB$1,0),0)/10^3</f>
        <v>1045759.6229999999</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1065200.7589999998</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3022.7528618348688</v>
      </c>
      <c r="BK98" s="953">
        <f t="shared" si="21"/>
        <v>1062178.006138165</v>
      </c>
      <c r="BL98" s="953">
        <f t="shared" si="22"/>
        <v>0</v>
      </c>
      <c r="BM98" s="953">
        <f t="shared" si="23"/>
        <v>1062178.006138165</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46404</v>
      </c>
      <c r="AY99" s="20" t="str">
        <f>IF(IFERROR(比較地域マスタ!$AE34,"")=0,"",IFERROR(比較地域マスタ!$AE34,""))</f>
        <v>長島町</v>
      </c>
      <c r="AZ99" s="18"/>
      <c r="BA99" s="24">
        <v>28</v>
      </c>
      <c r="BB99" s="24">
        <v>1</v>
      </c>
      <c r="BC99" s="20" t="str">
        <f t="shared" si="24"/>
        <v>46404</v>
      </c>
      <c r="BD99" s="20" t="str">
        <f t="shared" si="25"/>
        <v>長島町</v>
      </c>
      <c r="BE99" s="953">
        <f>VLOOKUP(BC99&amp;"_令和4年度",データシート3!A:AB,MATCH("ea_"&amp;"太陽光（建物系）"&amp;"_年間発電",データシート3!$A$1:$AB$1,0),0)/10^3+VLOOKUP(BC99&amp;"_令和4年度",データシート3!A:AB,MATCH("ea_"&amp;"太陽光（土地系）"&amp;"_年間発電",データシート3!$A$1:$AB$1,0),0)/10^3</f>
        <v>612354.22899999993</v>
      </c>
      <c r="BF99" s="953">
        <f>VLOOKUP(BC99&amp;"_令和4年度",データシート3!A:AB,MATCH("ea_"&amp;"風力（陸上）"&amp;"_年間発電",データシート3!$A$1:$AB$1,0),0)/10^3</f>
        <v>65475.05599999999</v>
      </c>
      <c r="BG99" s="953">
        <f>VLOOKUP(BC99&amp;"_令和4年度",データシート3!A:AB,MATCH("ea_"&amp;"中小水（河川）"&amp;"_年間発電",データシート3!$A$1:$AB$1,0),0)/10^3+VLOOKUP(BC99&amp;"_令和4年度",データシート3!A:AB,MATCH("ea_"&amp;"中小水（農業用水路）"&amp;"_年間発電",データシート3!$A$1:$AB$1,0),0)/10^3</f>
        <v>8856.0609999999997</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686685.3459999999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50766.491029606776</v>
      </c>
      <c r="BK99" s="953">
        <f t="shared" si="21"/>
        <v>635918.85497039312</v>
      </c>
      <c r="BL99" s="953">
        <f t="shared" si="22"/>
        <v>0</v>
      </c>
      <c r="BM99" s="953">
        <f t="shared" si="23"/>
        <v>635918.85497039312</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46501</v>
      </c>
      <c r="AY100" s="20" t="str">
        <f>IF(IFERROR(比較地域マスタ!$AE35,"")=0,"",IFERROR(比較地域マスタ!$AE35,""))</f>
        <v>中種子町</v>
      </c>
      <c r="AZ100" s="18"/>
      <c r="BA100" s="24">
        <v>29</v>
      </c>
      <c r="BB100" s="24">
        <v>1</v>
      </c>
      <c r="BC100" s="20" t="str">
        <f t="shared" si="24"/>
        <v>46501</v>
      </c>
      <c r="BD100" s="20" t="str">
        <f t="shared" si="25"/>
        <v>中種子町</v>
      </c>
      <c r="BE100" s="953">
        <f>VLOOKUP(BC100&amp;"_令和4年度",データシート3!A:AB,MATCH("ea_"&amp;"太陽光（建物系）"&amp;"_年間発電",データシート3!$A$1:$AB$1,0),0)/10^3+VLOOKUP(BC100&amp;"_令和4年度",データシート3!A:AB,MATCH("ea_"&amp;"太陽光（土地系）"&amp;"_年間発電",データシート3!$A$1:$AB$1,0),0)/10^3</f>
        <v>1478206.6039999998</v>
      </c>
      <c r="BF100" s="953">
        <f>VLOOKUP(BC100&amp;"_令和4年度",データシート3!A:AB,MATCH("ea_"&amp;"風力（陸上）"&amp;"_年間発電",データシート3!$A$1:$AB$1,0),0)/10^3</f>
        <v>97178.941999999981</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1747.1289999999999</v>
      </c>
      <c r="BI100" s="953">
        <f t="shared" si="26"/>
        <v>1577132.6749999998</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39251.942059811583</v>
      </c>
      <c r="BK100" s="953">
        <f t="shared" si="21"/>
        <v>1537880.7329401881</v>
      </c>
      <c r="BL100" s="953">
        <f t="shared" si="22"/>
        <v>0</v>
      </c>
      <c r="BM100" s="953">
        <f t="shared" si="23"/>
        <v>1537880.7329401881</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46213</v>
      </c>
      <c r="AY101" s="20" t="str">
        <f>IF(IFERROR(比較地域マスタ!$AE36,"")=0,"",IFERROR(比較地域マスタ!$AE36,""))</f>
        <v>西之表市</v>
      </c>
      <c r="AZ101" s="18"/>
      <c r="BA101" s="24">
        <v>30</v>
      </c>
      <c r="BB101" s="24">
        <v>1</v>
      </c>
      <c r="BC101" s="20" t="str">
        <f t="shared" si="24"/>
        <v>46213</v>
      </c>
      <c r="BD101" s="20" t="str">
        <f t="shared" si="25"/>
        <v>西之表市</v>
      </c>
      <c r="BE101" s="953">
        <f>VLOOKUP(BC101&amp;"_令和4年度",データシート3!A:AB,MATCH("ea_"&amp;"太陽光（建物系）"&amp;"_年間発電",データシート3!$A$1:$AB$1,0),0)/10^3+VLOOKUP(BC101&amp;"_令和4年度",データシート3!A:AB,MATCH("ea_"&amp;"太陽光（土地系）"&amp;"_年間発電",データシート3!$A$1:$AB$1,0),0)/10^3</f>
        <v>1367727.0730000001</v>
      </c>
      <c r="BF101" s="953">
        <f>VLOOKUP(BC101&amp;"_令和4年度",データシート3!A:AB,MATCH("ea_"&amp;"風力（陸上）"&amp;"_年間発電",データシート3!$A$1:$AB$1,0),0)/10^3</f>
        <v>807944.05200000003</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2175671.125</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71141.531259294396</v>
      </c>
      <c r="BK101" s="953">
        <f t="shared" si="21"/>
        <v>2104529.5937407054</v>
      </c>
      <c r="BL101" s="953">
        <f t="shared" si="22"/>
        <v>0</v>
      </c>
      <c r="BM101" s="953">
        <f t="shared" si="23"/>
        <v>2104529.5937407054</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46216</v>
      </c>
      <c r="AY102" s="20" t="str">
        <f>IF(IFERROR(比較地域マスタ!$AE37,"")=0,"",IFERROR(比較地域マスタ!$AE37,""))</f>
        <v>日置市</v>
      </c>
      <c r="AZ102" s="18"/>
      <c r="BA102" s="24">
        <v>31</v>
      </c>
      <c r="BB102" s="24">
        <v>1</v>
      </c>
      <c r="BC102" s="20" t="str">
        <f t="shared" si="24"/>
        <v>46216</v>
      </c>
      <c r="BD102" s="20" t="str">
        <f t="shared" si="25"/>
        <v>日置市</v>
      </c>
      <c r="BE102" s="953">
        <f>VLOOKUP(BC102&amp;"_令和4年度",データシート3!A:AB,MATCH("ea_"&amp;"太陽光（建物系）"&amp;"_年間発電",データシート3!$A$1:$AB$1,0),0)/10^3+VLOOKUP(BC102&amp;"_令和4年度",データシート3!A:AB,MATCH("ea_"&amp;"太陽光（土地系）"&amp;"_年間発電",データシート3!$A$1:$AB$1,0),0)/10^3</f>
        <v>1456813.378</v>
      </c>
      <c r="BF102" s="953">
        <f>VLOOKUP(BC102&amp;"_令和4年度",データシート3!A:AB,MATCH("ea_"&amp;"風力（陸上）"&amp;"_年間発電",データシート3!$A$1:$AB$1,0),0)/10^3</f>
        <v>115790.482</v>
      </c>
      <c r="BG102" s="953">
        <f>VLOOKUP(BC102&amp;"_令和4年度",データシート3!A:AB,MATCH("ea_"&amp;"中小水（河川）"&amp;"_年間発電",データシート3!$A$1:$AB$1,0),0)/10^3+VLOOKUP(BC102&amp;"_令和4年度",データシート3!A:AB,MATCH("ea_"&amp;"中小水（農業用水路）"&amp;"_年間発電",データシート3!$A$1:$AB$1,0),0)/10^3</f>
        <v>23856.391</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1596460.2510000002</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232566.18061112359</v>
      </c>
      <c r="BK102" s="953">
        <f t="shared" si="21"/>
        <v>1363894.0703888766</v>
      </c>
      <c r="BL102" s="953">
        <f t="shared" si="22"/>
        <v>0</v>
      </c>
      <c r="BM102" s="953">
        <f t="shared" si="23"/>
        <v>1363894.0703888766</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46482</v>
      </c>
      <c r="AY103" s="20" t="str">
        <f>IF(IFERROR(比較地域マスタ!$AE38,"")=0,"",IFERROR(比較地域マスタ!$AE38,""))</f>
        <v>東串良町</v>
      </c>
      <c r="AZ103" s="18"/>
      <c r="BA103" s="24">
        <v>32</v>
      </c>
      <c r="BB103" s="24">
        <v>1</v>
      </c>
      <c r="BC103" s="20" t="str">
        <f t="shared" si="24"/>
        <v>46482</v>
      </c>
      <c r="BD103" s="20" t="str">
        <f t="shared" si="25"/>
        <v>東串良町</v>
      </c>
      <c r="BE103" s="953">
        <f>VLOOKUP(BC103&amp;"_令和4年度",データシート3!A:AB,MATCH("ea_"&amp;"太陽光（建物系）"&amp;"_年間発電",データシート3!$A$1:$AB$1,0),0)/10^3+VLOOKUP(BC103&amp;"_令和4年度",データシート3!A:AB,MATCH("ea_"&amp;"太陽光（土地系）"&amp;"_年間発電",データシート3!$A$1:$AB$1,0),0)/10^3</f>
        <v>685200.52</v>
      </c>
      <c r="BF103" s="953">
        <f>VLOOKUP(BC103&amp;"_令和4年度",データシート3!A:AB,MATCH("ea_"&amp;"風力（陸上）"&amp;"_年間発電",データシート3!$A$1:$AB$1,0),0)/10^3</f>
        <v>4701.5879999999997</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689902.10800000001</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34998.171869361839</v>
      </c>
      <c r="BK103" s="953">
        <f t="shared" si="21"/>
        <v>654903.93613063812</v>
      </c>
      <c r="BL103" s="953">
        <f t="shared" si="22"/>
        <v>0</v>
      </c>
      <c r="BM103" s="953">
        <f t="shared" si="23"/>
        <v>654903.93613063812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46204</v>
      </c>
      <c r="AY104" s="20" t="str">
        <f>IF(IFERROR(比較地域マスタ!$AE39,"")=0,"",IFERROR(比較地域マスタ!$AE39,""))</f>
        <v>枕崎市</v>
      </c>
      <c r="AZ104" s="18"/>
      <c r="BA104" s="24">
        <v>33</v>
      </c>
      <c r="BB104" s="24">
        <v>1</v>
      </c>
      <c r="BC104" s="20" t="str">
        <f t="shared" si="24"/>
        <v>46204</v>
      </c>
      <c r="BD104" s="20" t="str">
        <f t="shared" si="25"/>
        <v>枕崎市</v>
      </c>
      <c r="BE104" s="953">
        <f>VLOOKUP(BC104&amp;"_令和4年度",データシート3!A:AB,MATCH("ea_"&amp;"太陽光（建物系）"&amp;"_年間発電",データシート3!$A$1:$AB$1,0),0)/10^3+VLOOKUP(BC104&amp;"_令和4年度",データシート3!A:AB,MATCH("ea_"&amp;"太陽光（土地系）"&amp;"_年間発電",データシート3!$A$1:$AB$1,0),0)/10^3</f>
        <v>767936.45200000005</v>
      </c>
      <c r="BF104" s="953">
        <f>VLOOKUP(BC104&amp;"_令和4年度",データシート3!A:AB,MATCH("ea_"&amp;"風力（陸上）"&amp;"_年間発電",データシート3!$A$1:$AB$1,0),0)/10^3</f>
        <v>87988.384999999995</v>
      </c>
      <c r="BG104" s="953">
        <f>VLOOKUP(BC104&amp;"_令和4年度",データシート3!A:AB,MATCH("ea_"&amp;"中小水（河川）"&amp;"_年間発電",データシート3!$A$1:$AB$1,0),0)/10^3+VLOOKUP(BC104&amp;"_令和4年度",データシート3!A:AB,MATCH("ea_"&amp;"中小水（農業用水路）"&amp;"_年間発電",データシート3!$A$1:$AB$1,0),0)/10^3</f>
        <v>1551.171</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857476.00800000003</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123930.88704611571</v>
      </c>
      <c r="BK104" s="953">
        <f t="shared" ref="BK104:BK135" si="27">BI104-BJ104</f>
        <v>733545.12095388432</v>
      </c>
      <c r="BL104" s="953">
        <f t="shared" ref="BL104:BL135" si="28">IF(BK104&gt;0,0,BK104)</f>
        <v>0</v>
      </c>
      <c r="BM104" s="953">
        <f t="shared" ref="BM104:BM135" si="29">IF(BK104&gt;0,BK104,0)</f>
        <v>733545.12095388432</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46303</v>
      </c>
      <c r="AY105" s="20" t="str">
        <f>IF(IFERROR(比較地域マスタ!$AE40,"")=0,"",IFERROR(比較地域マスタ!$AE40,""))</f>
        <v>三島村</v>
      </c>
      <c r="AZ105" s="18"/>
      <c r="BA105" s="24">
        <v>34</v>
      </c>
      <c r="BB105" s="24">
        <v>1</v>
      </c>
      <c r="BC105" s="20" t="str">
        <f t="shared" si="24"/>
        <v>46303</v>
      </c>
      <c r="BD105" s="20" t="str">
        <f t="shared" si="25"/>
        <v>三島村</v>
      </c>
      <c r="BE105" s="953">
        <f>VLOOKUP(BC105&amp;"_令和4年度",データシート3!A:AB,MATCH("ea_"&amp;"太陽光（建物系）"&amp;"_年間発電",データシート3!$A$1:$AB$1,0),0)/10^3+VLOOKUP(BC105&amp;"_令和4年度",データシート3!A:AB,MATCH("ea_"&amp;"太陽光（土地系）"&amp;"_年間発電",データシート3!$A$1:$AB$1,0),0)/10^3</f>
        <v>12815.066000000001</v>
      </c>
      <c r="BF105" s="953">
        <f>VLOOKUP(BC105&amp;"_令和4年度",データシート3!A:AB,MATCH("ea_"&amp;"風力（陸上）"&amp;"_年間発電",データシート3!$A$1:$AB$1,0),0)/10^3</f>
        <v>276967.37300000002</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228111.53200000001</v>
      </c>
      <c r="BI105" s="953">
        <f t="shared" si="26"/>
        <v>517893.97100000002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1636.0773310037398</v>
      </c>
      <c r="BK105" s="953">
        <f t="shared" si="27"/>
        <v>516257.89366899629</v>
      </c>
      <c r="BL105" s="953">
        <f t="shared" si="28"/>
        <v>0</v>
      </c>
      <c r="BM105" s="953">
        <f t="shared" si="29"/>
        <v>516257.89366899629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46491</v>
      </c>
      <c r="AY106" s="20" t="str">
        <f>IF(IFERROR(比較地域マスタ!$AE41,"")=0,"",IFERROR(比較地域マスタ!$AE41,""))</f>
        <v>南大隅町</v>
      </c>
      <c r="AZ106" s="18"/>
      <c r="BA106" s="24">
        <v>35</v>
      </c>
      <c r="BB106" s="24">
        <v>1</v>
      </c>
      <c r="BC106" s="20" t="str">
        <f t="shared" si="24"/>
        <v>46491</v>
      </c>
      <c r="BD106" s="20" t="str">
        <f t="shared" si="25"/>
        <v>南大隅町</v>
      </c>
      <c r="BE106" s="953">
        <f>VLOOKUP(BC106&amp;"_令和4年度",データシート3!A:AB,MATCH("ea_"&amp;"太陽光（建物系）"&amp;"_年間発電",データシート3!$A$1:$AB$1,0),0)/10^3+VLOOKUP(BC106&amp;"_令和4年度",データシート3!A:AB,MATCH("ea_"&amp;"太陽光（土地系）"&amp;"_年間発電",データシート3!$A$1:$AB$1,0),0)/10^3</f>
        <v>488299.99500000005</v>
      </c>
      <c r="BF106" s="953">
        <f>VLOOKUP(BC106&amp;"_令和4年度",データシート3!A:AB,MATCH("ea_"&amp;"風力（陸上）"&amp;"_年間発電",データシート3!$A$1:$AB$1,0),0)/10^3</f>
        <v>940370.61</v>
      </c>
      <c r="BG106" s="953">
        <f>VLOOKUP(BC106&amp;"_令和4年度",データシート3!A:AB,MATCH("ea_"&amp;"中小水（河川）"&amp;"_年間発電",データシート3!$A$1:$AB$1,0),0)/10^3+VLOOKUP(BC106&amp;"_令和4年度",データシート3!A:AB,MATCH("ea_"&amp;"中小水（農業用水路）"&amp;"_年間発電",データシート3!$A$1:$AB$1,0),0)/10^3</f>
        <v>23320.86</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1451991.4650000001</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29733.3673956315</v>
      </c>
      <c r="BK106" s="953">
        <f t="shared" si="27"/>
        <v>1422258.0976043686</v>
      </c>
      <c r="BL106" s="953">
        <f t="shared" si="28"/>
        <v>0</v>
      </c>
      <c r="BM106" s="953">
        <f t="shared" si="29"/>
        <v>1422258.0976043686</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46223</v>
      </c>
      <c r="AY107" s="20" t="str">
        <f>IF(IFERROR(比較地域マスタ!$AE42,"")=0,"",IFERROR(比較地域マスタ!$AE42,""))</f>
        <v>南九州市</v>
      </c>
      <c r="AZ107" s="18"/>
      <c r="BA107" s="24">
        <v>36</v>
      </c>
      <c r="BB107" s="24">
        <v>1</v>
      </c>
      <c r="BC107" s="20" t="str">
        <f t="shared" si="24"/>
        <v>46223</v>
      </c>
      <c r="BD107" s="20" t="str">
        <f t="shared" si="25"/>
        <v>南九州市</v>
      </c>
      <c r="BE107" s="953">
        <f>VLOOKUP(BC107&amp;"_令和4年度",データシート3!A:AB,MATCH("ea_"&amp;"太陽光（建物系）"&amp;"_年間発電",データシート3!$A$1:$AB$1,0),0)/10^3+VLOOKUP(BC107&amp;"_令和4年度",データシート3!A:AB,MATCH("ea_"&amp;"太陽光（土地系）"&amp;"_年間発電",データシート3!$A$1:$AB$1,0),0)/10^3</f>
        <v>4097325.6940000001</v>
      </c>
      <c r="BF107" s="953">
        <f>VLOOKUP(BC107&amp;"_令和4年度",データシート3!A:AB,MATCH("ea_"&amp;"風力（陸上）"&amp;"_年間発電",データシート3!$A$1:$AB$1,0),0)/10^3</f>
        <v>479953.64399999997</v>
      </c>
      <c r="BG107" s="953">
        <f>VLOOKUP(BC107&amp;"_令和4年度",データシート3!A:AB,MATCH("ea_"&amp;"中小水（河川）"&amp;"_年間発電",データシート3!$A$1:$AB$1,0),0)/10^3+VLOOKUP(BC107&amp;"_令和4年度",データシート3!A:AB,MATCH("ea_"&amp;"中小水（農業用水路）"&amp;"_年間発電",データシート3!$A$1:$AB$1,0),0)/10^3</f>
        <v>75928.538</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60.094000000000001</v>
      </c>
      <c r="BI107" s="953">
        <f t="shared" si="26"/>
        <v>4653267.97</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180476.71585062603</v>
      </c>
      <c r="BK107" s="953">
        <f t="shared" si="27"/>
        <v>4472791.2541493736</v>
      </c>
      <c r="BL107" s="953">
        <f t="shared" si="28"/>
        <v>0</v>
      </c>
      <c r="BM107" s="953">
        <f t="shared" si="29"/>
        <v>4472791.2541493736</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46220</v>
      </c>
      <c r="AY108" s="20" t="str">
        <f>IF(IFERROR(比較地域マスタ!$AE43,"")=0,"",IFERROR(比較地域マスタ!$AE43,""))</f>
        <v>南さつま市</v>
      </c>
      <c r="AZ108" s="18"/>
      <c r="BA108" s="24">
        <v>37</v>
      </c>
      <c r="BB108" s="24">
        <v>1</v>
      </c>
      <c r="BC108" s="20" t="str">
        <f t="shared" si="24"/>
        <v>46220</v>
      </c>
      <c r="BD108" s="20" t="str">
        <f t="shared" si="25"/>
        <v>南さつま市</v>
      </c>
      <c r="BE108" s="953">
        <f>VLOOKUP(BC108&amp;"_令和4年度",データシート3!A:AB,MATCH("ea_"&amp;"太陽光（建物系）"&amp;"_年間発電",データシート3!$A$1:$AB$1,0),0)/10^3+VLOOKUP(BC108&amp;"_令和4年度",データシート3!A:AB,MATCH("ea_"&amp;"太陽光（土地系）"&amp;"_年間発電",データシート3!$A$1:$AB$1,0),0)/10^3</f>
        <v>1558454.5179999999</v>
      </c>
      <c r="BF108" s="953">
        <f>VLOOKUP(BC108&amp;"_令和4年度",データシート3!A:AB,MATCH("ea_"&amp;"風力（陸上）"&amp;"_年間発電",データシート3!$A$1:$AB$1,0),0)/10^3</f>
        <v>534477.32999999996</v>
      </c>
      <c r="BG108" s="953">
        <f>VLOOKUP(BC108&amp;"_令和4年度",データシート3!A:AB,MATCH("ea_"&amp;"中小水（河川）"&amp;"_年間発電",データシート3!$A$1:$AB$1,0),0)/10^3+VLOOKUP(BC108&amp;"_令和4年度",データシート3!A:AB,MATCH("ea_"&amp;"中小水（農業用水路）"&amp;"_年間発電",データシート3!$A$1:$AB$1,0),0)/10^3</f>
        <v>7845.4549999999999</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2100777.3029999998</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180278.56651321164</v>
      </c>
      <c r="BK108" s="953">
        <f t="shared" si="27"/>
        <v>1920498.7364867881</v>
      </c>
      <c r="BL108" s="953">
        <f t="shared" si="28"/>
        <v>0</v>
      </c>
      <c r="BM108" s="953">
        <f t="shared" si="29"/>
        <v>1920498.7364867881</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46502</v>
      </c>
      <c r="AY109" s="20" t="str">
        <f>IF(IFERROR(比較地域マスタ!$AE44,"")=0,"",IFERROR(比較地域マスタ!$AE44,""))</f>
        <v>南種子町</v>
      </c>
      <c r="AZ109" s="18"/>
      <c r="BA109" s="24">
        <v>38</v>
      </c>
      <c r="BB109" s="24">
        <v>1</v>
      </c>
      <c r="BC109" s="20" t="str">
        <f t="shared" si="24"/>
        <v>46502</v>
      </c>
      <c r="BD109" s="20" t="str">
        <f t="shared" si="25"/>
        <v>南種子町</v>
      </c>
      <c r="BE109" s="953">
        <f>VLOOKUP(BC109&amp;"_令和4年度",データシート3!A:AB,MATCH("ea_"&amp;"太陽光（建物系）"&amp;"_年間発電",データシート3!$A$1:$AB$1,0),0)/10^3+VLOOKUP(BC109&amp;"_令和4年度",データシート3!A:AB,MATCH("ea_"&amp;"太陽光（土地系）"&amp;"_年間発電",データシート3!$A$1:$AB$1,0),0)/10^3</f>
        <v>870549.74100000004</v>
      </c>
      <c r="BF109" s="953">
        <f>VLOOKUP(BC109&amp;"_令和4年度",データシート3!A:AB,MATCH("ea_"&amp;"風力（陸上）"&amp;"_年間発電",データシート3!$A$1:$AB$1,0),0)/10^3</f>
        <v>319815.005</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1190364.746</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28084.075211348805</v>
      </c>
      <c r="BK109" s="953">
        <f t="shared" si="27"/>
        <v>1162280.6707886513</v>
      </c>
      <c r="BL109" s="953">
        <f t="shared" si="28"/>
        <v>0</v>
      </c>
      <c r="BM109" s="953">
        <f t="shared" si="29"/>
        <v>1162280.6707886513</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46505</v>
      </c>
      <c r="AY110" s="20" t="str">
        <f>IF(IFERROR(比較地域マスタ!$AE45,"")=0,"",IFERROR(比較地域マスタ!$AE45,""))</f>
        <v>屋久島町</v>
      </c>
      <c r="AZ110" s="18"/>
      <c r="BA110" s="24">
        <v>39</v>
      </c>
      <c r="BB110" s="24">
        <v>1</v>
      </c>
      <c r="BC110" s="20" t="str">
        <f t="shared" si="24"/>
        <v>46505</v>
      </c>
      <c r="BD110" s="20" t="str">
        <f t="shared" si="25"/>
        <v>屋久島町</v>
      </c>
      <c r="BE110" s="953">
        <f>VLOOKUP(BC110&amp;"_令和4年度",データシート3!A:AB,MATCH("ea_"&amp;"太陽光（建物系）"&amp;"_年間発電",データシート3!$A$1:$AB$1,0),0)/10^3+VLOOKUP(BC110&amp;"_令和4年度",データシート3!A:AB,MATCH("ea_"&amp;"太陽光（土地系）"&amp;"_年間発電",データシート3!$A$1:$AB$1,0),0)/10^3</f>
        <v>359485.45400000003</v>
      </c>
      <c r="BF110" s="953">
        <f>VLOOKUP(BC110&amp;"_令和4年度",データシート3!A:AB,MATCH("ea_"&amp;"風力（陸上）"&amp;"_年間発電",データシート3!$A$1:$AB$1,0),0)/10^3</f>
        <v>1578813.625</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1948.75</v>
      </c>
      <c r="BI110" s="953">
        <f t="shared" si="26"/>
        <v>1940247.8289999999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68338.601561834803</v>
      </c>
      <c r="BK110" s="953">
        <f t="shared" si="27"/>
        <v>1871909.2274381651</v>
      </c>
      <c r="BL110" s="953">
        <f t="shared" si="28"/>
        <v>0</v>
      </c>
      <c r="BM110" s="953">
        <f t="shared" si="29"/>
        <v>1871909.2274381651</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46523</v>
      </c>
      <c r="AY111" s="20" t="str">
        <f>IF(IFERROR(比較地域マスタ!$AE46,"")=0,"",IFERROR(比較地域マスタ!$AE46,""))</f>
        <v>大和村</v>
      </c>
      <c r="AZ111" s="18"/>
      <c r="BA111" s="24">
        <v>40</v>
      </c>
      <c r="BB111" s="24">
        <v>1</v>
      </c>
      <c r="BC111" s="20" t="str">
        <f t="shared" si="24"/>
        <v>46523</v>
      </c>
      <c r="BD111" s="20" t="str">
        <f t="shared" si="25"/>
        <v>大和村</v>
      </c>
      <c r="BE111" s="953">
        <f>VLOOKUP(BC111&amp;"_令和4年度",データシート3!A:AB,MATCH("ea_"&amp;"太陽光（建物系）"&amp;"_年間発電",データシート3!$A$1:$AB$1,0),0)/10^3+VLOOKUP(BC111&amp;"_令和4年度",データシート3!A:AB,MATCH("ea_"&amp;"太陽光（土地系）"&amp;"_年間発電",データシート3!$A$1:$AB$1,0),0)/10^3</f>
        <v>38873.421999999999</v>
      </c>
      <c r="BF111" s="953">
        <f>VLOOKUP(BC111&amp;"_令和4年度",データシート3!A:AB,MATCH("ea_"&amp;"風力（陸上）"&amp;"_年間発電",データシート3!$A$1:$AB$1,0),0)/10^3</f>
        <v>939388.125</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978261.54700000002</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6287.3122569337611</v>
      </c>
      <c r="BK111" s="953">
        <f t="shared" si="27"/>
        <v>971974.23474306625</v>
      </c>
      <c r="BL111" s="953">
        <f t="shared" si="28"/>
        <v>0</v>
      </c>
      <c r="BM111" s="953">
        <f t="shared" si="29"/>
        <v>971974.23474306625</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46452</v>
      </c>
      <c r="AY112" s="20" t="str">
        <f>IF(IFERROR(比較地域マスタ!$AE47,"")=0,"",IFERROR(比較地域マスタ!$AE47,""))</f>
        <v>湧水町</v>
      </c>
      <c r="AZ112" s="18"/>
      <c r="BA112" s="24">
        <v>41</v>
      </c>
      <c r="BB112" s="24">
        <v>1</v>
      </c>
      <c r="BC112" s="20" t="str">
        <f t="shared" si="24"/>
        <v>46452</v>
      </c>
      <c r="BD112" s="20" t="str">
        <f t="shared" si="25"/>
        <v>湧水町</v>
      </c>
      <c r="BE112" s="953">
        <f>VLOOKUP(BC112&amp;"_令和4年度",データシート3!A:AB,MATCH("ea_"&amp;"太陽光（建物系）"&amp;"_年間発電",データシート3!$A$1:$AB$1,0),0)/10^3+VLOOKUP(BC112&amp;"_令和4年度",データシート3!A:AB,MATCH("ea_"&amp;"太陽光（土地系）"&amp;"_年間発電",データシート3!$A$1:$AB$1,0),0)/10^3</f>
        <v>727504.02</v>
      </c>
      <c r="BF112" s="953">
        <f>VLOOKUP(BC112&amp;"_令和4年度",データシート3!A:AB,MATCH("ea_"&amp;"風力（陸上）"&amp;"_年間発電",データシート3!$A$1:$AB$1,0),0)/10^3</f>
        <v>248513.24799999999</v>
      </c>
      <c r="BG112" s="953">
        <f>VLOOKUP(BC112&amp;"_令和4年度",データシート3!A:AB,MATCH("ea_"&amp;"中小水（河川）"&amp;"_年間発電",データシート3!$A$1:$AB$1,0),0)/10^3+VLOOKUP(BC112&amp;"_令和4年度",データシート3!A:AB,MATCH("ea_"&amp;"中小水（農業用水路）"&amp;"_年間発電",データシート3!$A$1:$AB$1,0),0)/10^3</f>
        <v>12150.04</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746068.25800000003</v>
      </c>
      <c r="BI112" s="953">
        <f t="shared" si="26"/>
        <v>1734235.5660000001</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45724.693820572276</v>
      </c>
      <c r="BK112" s="953">
        <f t="shared" si="27"/>
        <v>1688510.8721794279</v>
      </c>
      <c r="BL112" s="953">
        <f t="shared" si="28"/>
        <v>0</v>
      </c>
      <c r="BM112" s="953">
        <f t="shared" si="29"/>
        <v>1688510.8721794279</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46535</v>
      </c>
      <c r="AY113" s="20" t="str">
        <f>IF(IFERROR(比較地域マスタ!$AE48,"")=0,"",IFERROR(比較地域マスタ!$AE48,""))</f>
        <v>与論町</v>
      </c>
      <c r="AZ113" s="18"/>
      <c r="BA113" s="24">
        <v>42</v>
      </c>
      <c r="BB113" s="24">
        <v>1</v>
      </c>
      <c r="BC113" s="20" t="str">
        <f t="shared" si="24"/>
        <v>46535</v>
      </c>
      <c r="BD113" s="20" t="str">
        <f t="shared" si="25"/>
        <v>与論町</v>
      </c>
      <c r="BE113" s="953">
        <f>VLOOKUP(BC113&amp;"_令和4年度",データシート3!A:AB,MATCH("ea_"&amp;"太陽光（建物系）"&amp;"_年間発電",データシート3!$A$1:$AB$1,0),0)/10^3+VLOOKUP(BC113&amp;"_令和4年度",データシート3!A:AB,MATCH("ea_"&amp;"太陽光（土地系）"&amp;"_年間発電",データシート3!$A$1:$AB$1,0),0)/10^3</f>
        <v>462301.14500000002</v>
      </c>
      <c r="BF113" s="953">
        <f>VLOOKUP(BC113&amp;"_令和4年度",データシート3!A:AB,MATCH("ea_"&amp;"風力（陸上）"&amp;"_年間発電",データシート3!$A$1:$AB$1,0),0)/10^3</f>
        <v>0</v>
      </c>
      <c r="BG113" s="953">
        <f>VLOOKUP(BC113&amp;"_令和4年度",データシート3!A:AB,MATCH("ea_"&amp;"中小水（河川）"&amp;"_年間発電",データシート3!$A$1:$AB$1,0),0)/10^3+VLOOKUP(BC113&amp;"_令和4年度",データシート3!A:AB,MATCH("ea_"&amp;"中小水（農業用水路）"&amp;"_年間発電",データシート3!$A$1:$AB$1,0),0)/10^3</f>
        <v>0</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462301.14500000002</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23996.257131071608</v>
      </c>
      <c r="BK113" s="953">
        <f t="shared" si="27"/>
        <v>438304.88786892843</v>
      </c>
      <c r="BL113" s="953">
        <f t="shared" si="28"/>
        <v>0</v>
      </c>
      <c r="BM113" s="953">
        <f t="shared" si="29"/>
        <v>438304.88786892843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46533</v>
      </c>
      <c r="AY114" s="20" t="str">
        <f>IF(IFERROR(比較地域マスタ!$AE49,"")=0,"",IFERROR(比較地域マスタ!$AE49,""))</f>
        <v>和泊町</v>
      </c>
      <c r="AZ114" s="18"/>
      <c r="BA114" s="24">
        <v>43</v>
      </c>
      <c r="BB114" s="24">
        <v>1</v>
      </c>
      <c r="BC114" s="20" t="str">
        <f t="shared" si="24"/>
        <v>46533</v>
      </c>
      <c r="BD114" s="20" t="str">
        <f t="shared" si="25"/>
        <v>和泊町</v>
      </c>
      <c r="BE114" s="953">
        <f>VLOOKUP(BC114&amp;"_令和4年度",データシート3!A:AB,MATCH("ea_"&amp;"太陽光（建物系）"&amp;"_年間発電",データシート3!$A$1:$AB$1,0),0)/10^3+VLOOKUP(BC114&amp;"_令和4年度",データシート3!A:AB,MATCH("ea_"&amp;"太陽光（土地系）"&amp;"_年間発電",データシート3!$A$1:$AB$1,0),0)/10^3</f>
        <v>1046702.4550000002</v>
      </c>
      <c r="BF114" s="953">
        <f>VLOOKUP(BC114&amp;"_令和4年度",データシート3!A:AB,MATCH("ea_"&amp;"風力（陸上）"&amp;"_年間発電",データシート3!$A$1:$AB$1,0),0)/10^3</f>
        <v>18338.203000000001</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1065040.6580000003</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31789.155241911234</v>
      </c>
      <c r="BK114" s="953">
        <f t="shared" si="27"/>
        <v>1033251.5027580891</v>
      </c>
      <c r="BL114" s="953">
        <f t="shared" si="28"/>
        <v>0</v>
      </c>
      <c r="BM114" s="953">
        <f t="shared" si="29"/>
        <v>1033251.5027580891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いちき串木野市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46219</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3</v>
      </c>
      <c r="H7" s="786">
        <f t="shared" si="2"/>
        <v>3</v>
      </c>
      <c r="I7" s="786">
        <f t="shared" si="2"/>
        <v>3</v>
      </c>
      <c r="J7" s="786">
        <f t="shared" si="2"/>
        <v>3</v>
      </c>
      <c r="K7" s="787">
        <f t="shared" si="2"/>
        <v>3</v>
      </c>
      <c r="L7" s="787">
        <f t="shared" si="2"/>
        <v>3</v>
      </c>
      <c r="M7" s="787">
        <f t="shared" si="2"/>
        <v>3</v>
      </c>
      <c r="N7" s="787">
        <f t="shared" si="2"/>
        <v>3</v>
      </c>
      <c r="O7" s="787">
        <f>SUM(O8:O13)</f>
        <v>3</v>
      </c>
      <c r="P7" s="787">
        <f t="shared" si="2"/>
        <v>3</v>
      </c>
      <c r="Q7" s="788">
        <f>SUM(Q8:Q13)</f>
        <v>3</v>
      </c>
      <c r="R7" s="1028">
        <f t="shared" si="2"/>
        <v>17.981000000000002</v>
      </c>
      <c r="S7" s="1029">
        <f t="shared" si="2"/>
        <v>17.722999999999999</v>
      </c>
      <c r="T7" s="1029">
        <f t="shared" si="2"/>
        <v>22.149000000000001</v>
      </c>
      <c r="U7" s="1029">
        <f t="shared" si="2"/>
        <v>24.475999999999999</v>
      </c>
      <c r="V7" s="1029">
        <f t="shared" si="2"/>
        <v>25.08</v>
      </c>
      <c r="W7" s="1029">
        <f t="shared" si="2"/>
        <v>29.501999999999999</v>
      </c>
      <c r="X7" s="1029">
        <f t="shared" si="2"/>
        <v>22.959</v>
      </c>
      <c r="Y7" s="1029">
        <f t="shared" si="2"/>
        <v>23.001000000000001</v>
      </c>
      <c r="Z7" s="1029">
        <f>SUM(Z8:Z13)</f>
        <v>22.527999999999999</v>
      </c>
      <c r="AA7" s="1029">
        <f>SUM(AA8:AA13)</f>
        <v>18.446999999999999</v>
      </c>
      <c r="AB7" s="1030">
        <f t="shared" si="2"/>
        <v>19.904</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3</v>
      </c>
      <c r="H10" s="803">
        <f>VLOOKUP($D$3&amp;"_"&amp;H$3,データシート1!$A:$BT,MATCH($G$2&amp;"_"&amp;$C10,データシート1!$A$1:$BT$1,0),0)</f>
        <v>3</v>
      </c>
      <c r="I10" s="803">
        <f>VLOOKUP($D$3&amp;"_"&amp;I$3,データシート1!$A:$BT,MATCH($G$2&amp;"_"&amp;$C10,データシート1!$A$1:$BT$1,0),0)</f>
        <v>3</v>
      </c>
      <c r="J10" s="803">
        <f>VLOOKUP($D$3&amp;"_"&amp;J$3,データシート1!$A:$BT,MATCH($G$2&amp;"_"&amp;$C10,データシート1!$A$1:$BT$1,0),0)</f>
        <v>3</v>
      </c>
      <c r="K10" s="804">
        <f>VLOOKUP($D$3&amp;"_"&amp;K$3,データシート1!$A:$BT,MATCH($G$2&amp;"_"&amp;$C10,データシート1!$A$1:$BT$1,0),0)</f>
        <v>3</v>
      </c>
      <c r="L10" s="804">
        <f>VLOOKUP($D$3&amp;"_"&amp;L$3,データシート1!$A:$BT,MATCH($G$2&amp;"_"&amp;$C10,データシート1!$A$1:$BT$1,0),0)</f>
        <v>3</v>
      </c>
      <c r="M10" s="804">
        <f>VLOOKUP($D$3&amp;"_"&amp;M$3,データシート1!$A:$BT,MATCH($G$2&amp;"_"&amp;$C10,データシート1!$A$1:$BT$1,0),0)</f>
        <v>3</v>
      </c>
      <c r="N10" s="804">
        <f>VLOOKUP($D$3&amp;"_"&amp;N$3,データシート1!$A:$BT,MATCH($G$2&amp;"_"&amp;$C10,データシート1!$A$1:$BT$1,0),0)</f>
        <v>3</v>
      </c>
      <c r="O10" s="804">
        <f>VLOOKUP($D$3&amp;"_"&amp;O$3,データシート1!$A:$BT,MATCH($G$2&amp;"_"&amp;$C10,データシート1!$A$1:$BT$1,0),0)</f>
        <v>3</v>
      </c>
      <c r="P10" s="804">
        <f>VLOOKUP($D$3&amp;"_"&amp;P$3,データシート1!$A:$BT,MATCH($G$2&amp;"_"&amp;$C10,データシート1!$A$1:$BT$1,0),0)</f>
        <v>3</v>
      </c>
      <c r="Q10" s="805">
        <f>VLOOKUP($D$3&amp;"_"&amp;Q$3,データシート1!$A:$BT,MATCH($G$2&amp;"_"&amp;$C10,データシート1!$A$1:$BT$1,0),0)</f>
        <v>3</v>
      </c>
      <c r="R10" s="1034">
        <f>VLOOKUP($D$3&amp;"_"&amp;R$3,データシート1!$A:$BT,MATCH($R$2&amp;"_"&amp;$C10,データシート1!$A$1:$BT$1,0),0)</f>
        <v>17.981000000000002</v>
      </c>
      <c r="S10" s="1035">
        <f>VLOOKUP($D$3&amp;"_"&amp;S$3,データシート1!$A:$BT,MATCH($R$2&amp;"_"&amp;$C10,データシート1!$A$1:$BT$1,0),0)</f>
        <v>17.722999999999999</v>
      </c>
      <c r="T10" s="1035">
        <f>VLOOKUP($D$3&amp;"_"&amp;T$3,データシート1!$A:$BT,MATCH($R$2&amp;"_"&amp;$C10,データシート1!$A$1:$BT$1,0),0)</f>
        <v>22.149000000000001</v>
      </c>
      <c r="U10" s="1035">
        <f>VLOOKUP($D$3&amp;"_"&amp;U$3,データシート1!$A:$BT,MATCH($R$2&amp;"_"&amp;$C10,データシート1!$A$1:$BT$1,0),0)</f>
        <v>24.475999999999999</v>
      </c>
      <c r="V10" s="1035">
        <f>VLOOKUP($D$3&amp;"_"&amp;V$3,データシート1!$A:$BT,MATCH($R$2&amp;"_"&amp;$C10,データシート1!$A$1:$BT$1,0),0)</f>
        <v>25.08</v>
      </c>
      <c r="W10" s="1035">
        <f>VLOOKUP($D$3&amp;"_"&amp;W$3,データシート1!$A:$BT,MATCH($R$2&amp;"_"&amp;$C10,データシート1!$A$1:$BT$1,0),0)</f>
        <v>29.501999999999999</v>
      </c>
      <c r="X10" s="1035">
        <f>VLOOKUP($D$3&amp;"_"&amp;X$3,データシート1!$A:$BT,MATCH($R$2&amp;"_"&amp;$C10,データシート1!$A$1:$BT$1,0),0)</f>
        <v>22.959</v>
      </c>
      <c r="Y10" s="1035">
        <f>VLOOKUP($D$3&amp;"_"&amp;Y$3,データシート1!$A:$BT,MATCH($R$2&amp;"_"&amp;$C10,データシート1!$A$1:$BT$1,0),0)</f>
        <v>23.001000000000001</v>
      </c>
      <c r="Z10" s="1035">
        <f>VLOOKUP($D$3&amp;"_"&amp;Z$3,データシート1!$A:$BT,MATCH($R$2&amp;"_"&amp;$C10,データシート1!$A$1:$BT$1,0),0)</f>
        <v>22.527999999999999</v>
      </c>
      <c r="AA10" s="1035">
        <f>VLOOKUP($D$3&amp;"_"&amp;AA$3,データシート1!$A:$BT,MATCH($R$2&amp;"_"&amp;$C10,データシート1!$A$1:$BT$1,0),0)</f>
        <v>18.446999999999999</v>
      </c>
      <c r="AB10" s="1036">
        <f>VLOOKUP($D$3&amp;"_"&amp;AB$3,データシート1!$A:$BT,MATCH($R$2&amp;"_"&amp;$C10,データシート1!$A$1:$BT$1,0),0)</f>
        <v>19.904</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3</v>
      </c>
      <c r="H26" s="829">
        <f>VLOOKUP($D$3&amp;"_"&amp;H$3,データシート2!$A:$SI,MATCH($G$2&amp;"_"&amp;$B26,データシート2!$A$1:$SI$1,0),0)</f>
        <v>3</v>
      </c>
      <c r="I26" s="829">
        <f>VLOOKUP($D$3&amp;"_"&amp;I$3,データシート2!$A:$SI,MATCH($G$2&amp;"_"&amp;$B26,データシート2!$A$1:$SI$1,0),0)</f>
        <v>3</v>
      </c>
      <c r="J26" s="829">
        <f>VLOOKUP($D$3&amp;"_"&amp;J$3,データシート2!$A:$SI,MATCH($G$2&amp;"_"&amp;$B26,データシート2!$A$1:$SI$1,0),0)</f>
        <v>3</v>
      </c>
      <c r="K26" s="830">
        <f>VLOOKUP($D$3&amp;"_"&amp;K$3,データシート2!$A:$SI,MATCH($G$2&amp;"_"&amp;$B26,データシート2!$A$1:$SI$1,0),0)</f>
        <v>3</v>
      </c>
      <c r="L26" s="830">
        <f>VLOOKUP($D$3&amp;"_"&amp;L$3,データシート2!$A:$SI,MATCH($G$2&amp;"_"&amp;$B26,データシート2!$A$1:$SI$1,0),0)</f>
        <v>3</v>
      </c>
      <c r="M26" s="830">
        <f>VLOOKUP($D$3&amp;"_"&amp;M$3,データシート2!$A:$SI,MATCH($G$2&amp;"_"&amp;$B26,データシート2!$A$1:$SI$1,0),0)</f>
        <v>3</v>
      </c>
      <c r="N26" s="830">
        <f>VLOOKUP($D$3&amp;"_"&amp;N$3,データシート2!$A:$SI,MATCH($G$2&amp;"_"&amp;$B26,データシート2!$A$1:$SI$1,0),0)</f>
        <v>3</v>
      </c>
      <c r="O26" s="830">
        <f>VLOOKUP($D$3&amp;"_"&amp;O$3,データシート2!$A:$SI,MATCH($G$2&amp;"_"&amp;$B26,データシート2!$A$1:$SI$1,0),0)</f>
        <v>3</v>
      </c>
      <c r="P26" s="830">
        <f>VLOOKUP($D$3&amp;"_"&amp;P$3,データシート2!$A:$SI,MATCH($G$2&amp;"_"&amp;$B26,データシート2!$A$1:$SI$1,0),0)</f>
        <v>3</v>
      </c>
      <c r="Q26" s="831">
        <f>VLOOKUP($D$3&amp;"_"&amp;Q$3,データシート2!$A:$SI,MATCH($G$2&amp;"_"&amp;$B26,データシート2!$A$1:$SI$1,0),0)</f>
        <v>3</v>
      </c>
      <c r="R26" s="1043">
        <f>VLOOKUP($D$3&amp;"_"&amp;R$3,データシート2!$A:$SI,MATCH($R$2&amp;"_"&amp;$B26,データシート2!$A$1:$SI$1,0),0)</f>
        <v>17.981000000000002</v>
      </c>
      <c r="S26" s="1044">
        <f>VLOOKUP($D$3&amp;"_"&amp;S$3,データシート2!$A:$SI,MATCH($R$2&amp;"_"&amp;$B26,データシート2!$A$1:$SI$1,0),0)</f>
        <v>17.722999999999999</v>
      </c>
      <c r="T26" s="1044">
        <f>VLOOKUP($D$3&amp;"_"&amp;T$3,データシート2!$A:$SI,MATCH($R$2&amp;"_"&amp;$B26,データシート2!$A$1:$SI$1,0),0)</f>
        <v>22.149000000000001</v>
      </c>
      <c r="U26" s="1044">
        <f>VLOOKUP($D$3&amp;"_"&amp;U$3,データシート2!$A:$SI,MATCH($R$2&amp;"_"&amp;$B26,データシート2!$A$1:$SI$1,0),0)</f>
        <v>24.475999999999999</v>
      </c>
      <c r="V26" s="1044">
        <f>VLOOKUP($D$3&amp;"_"&amp;V$3,データシート2!$A:$SI,MATCH($R$2&amp;"_"&amp;$B26,データシート2!$A$1:$SI$1,0),0)</f>
        <v>25.08</v>
      </c>
      <c r="W26" s="1044">
        <f>VLOOKUP($D$3&amp;"_"&amp;W$3,データシート2!$A:$SI,MATCH($R$2&amp;"_"&amp;$B26,データシート2!$A$1:$SI$1,0),0)</f>
        <v>29.501999999999999</v>
      </c>
      <c r="X26" s="1044">
        <f>VLOOKUP($D$3&amp;"_"&amp;X$3,データシート2!$A:$SI,MATCH($R$2&amp;"_"&amp;$B26,データシート2!$A$1:$SI$1,0),0)</f>
        <v>22.959</v>
      </c>
      <c r="Y26" s="1044">
        <f>VLOOKUP($D$3&amp;"_"&amp;Y$3,データシート2!$A:$SI,MATCH($R$2&amp;"_"&amp;$B26,データシート2!$A$1:$SI$1,0),0)</f>
        <v>23.001000000000001</v>
      </c>
      <c r="Z26" s="1044">
        <f>VLOOKUP($D$3&amp;"_"&amp;Z$3,データシート2!$A:$SI,MATCH($R$2&amp;"_"&amp;$B26,データシート2!$A$1:$SI$1,0),0)</f>
        <v>22.527999999999999</v>
      </c>
      <c r="AA26" s="1044">
        <f>VLOOKUP($D$3&amp;"_"&amp;AA$3,データシート2!$A:$SI,MATCH($R$2&amp;"_"&amp;$B26,データシート2!$A$1:$SI$1,0),0)</f>
        <v>18.446999999999999</v>
      </c>
      <c r="AB26" s="1045">
        <f>VLOOKUP($D$3&amp;"_"&amp;AB$3,データシート2!$A:$SI,MATCH($R$2&amp;"_"&amp;$B26,データシート2!$A$1:$SI$1,0),0)</f>
        <v>19.904</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2</v>
      </c>
      <c r="H27" s="838">
        <f>VLOOKUP($D$3&amp;"_"&amp;H$3,データシート2!$A:$SI,MATCH($G$2&amp;"_"&amp;$C27,データシート2!$A$1:$SI$1,0),0)</f>
        <v>2</v>
      </c>
      <c r="I27" s="838">
        <f>VLOOKUP($D$3&amp;"_"&amp;I$3,データシート2!$A:$SI,MATCH($G$2&amp;"_"&amp;$C27,データシート2!$A$1:$SI$1,0),0)</f>
        <v>2</v>
      </c>
      <c r="J27" s="838">
        <f>VLOOKUP($D$3&amp;"_"&amp;J$3,データシート2!$A:$SI,MATCH($G$2&amp;"_"&amp;$C27,データシート2!$A$1:$SI$1,0),0)</f>
        <v>2</v>
      </c>
      <c r="K27" s="839">
        <f>VLOOKUP($D$3&amp;"_"&amp;K$3,データシート2!$A:$SI,MATCH($G$2&amp;"_"&amp;$C27,データシート2!$A$1:$SI$1,0),0)</f>
        <v>2</v>
      </c>
      <c r="L27" s="839">
        <f>VLOOKUP($D$3&amp;"_"&amp;L$3,データシート2!$A:$SI,MATCH($G$2&amp;"_"&amp;$C27,データシート2!$A$1:$SI$1,0),0)</f>
        <v>2</v>
      </c>
      <c r="M27" s="839">
        <f>VLOOKUP($D$3&amp;"_"&amp;M$3,データシート2!$A:$SI,MATCH($G$2&amp;"_"&amp;$C27,データシート2!$A$1:$SI$1,0),0)</f>
        <v>2</v>
      </c>
      <c r="N27" s="839">
        <f>VLOOKUP($D$3&amp;"_"&amp;N$3,データシート2!$A:$SI,MATCH($G$2&amp;"_"&amp;$C27,データシート2!$A$1:$SI$1,0),0)</f>
        <v>2</v>
      </c>
      <c r="O27" s="839">
        <f>VLOOKUP($D$3&amp;"_"&amp;O$3,データシート2!$A:$SI,MATCH($G$2&amp;"_"&amp;$C27,データシート2!$A$1:$SI$1,0),0)</f>
        <v>2</v>
      </c>
      <c r="P27" s="839">
        <f>VLOOKUP($D$3&amp;"_"&amp;P$3,データシート2!$A:$SI,MATCH($G$2&amp;"_"&amp;$C27,データシート2!$A$1:$SI$1,0),0)</f>
        <v>2</v>
      </c>
      <c r="Q27" s="840">
        <f>VLOOKUP($D$3&amp;"_"&amp;Q$3,データシート2!$A:$SI,MATCH($G$2&amp;"_"&amp;$C27,データシート2!$A$1:$SI$1,0),0)</f>
        <v>2</v>
      </c>
      <c r="R27" s="1052">
        <f>VLOOKUP($D$3&amp;"_"&amp;R$3,データシート2!$A:$SI,MATCH($R$2&amp;"_"&amp;$C27,データシート2!$A$1:$SI$1,0),0)</f>
        <v>10.978999999999999</v>
      </c>
      <c r="S27" s="1047">
        <f>VLOOKUP($D$3&amp;"_"&amp;S$3,データシート2!$A:$SI,MATCH($R$2&amp;"_"&amp;$C27,データシート2!$A$1:$SI$1,0),0)</f>
        <v>11.462999999999999</v>
      </c>
      <c r="T27" s="1047">
        <f>VLOOKUP($D$3&amp;"_"&amp;T$3,データシート2!$A:$SI,MATCH($R$2&amp;"_"&amp;$C27,データシート2!$A$1:$SI$1,0),0)</f>
        <v>13.233000000000001</v>
      </c>
      <c r="U27" s="1047">
        <f>VLOOKUP($D$3&amp;"_"&amp;U$3,データシート2!$A:$SI,MATCH($R$2&amp;"_"&amp;$C27,データシート2!$A$1:$SI$1,0),0)</f>
        <v>14.128</v>
      </c>
      <c r="V27" s="1047">
        <f>VLOOKUP($D$3&amp;"_"&amp;V$3,データシート2!$A:$SI,MATCH($R$2&amp;"_"&amp;$C27,データシート2!$A$1:$SI$1,0),0)</f>
        <v>14.238</v>
      </c>
      <c r="W27" s="1047">
        <f>VLOOKUP($D$3&amp;"_"&amp;W$3,データシート2!$A:$SI,MATCH($R$2&amp;"_"&amp;$C27,データシート2!$A$1:$SI$1,0),0)</f>
        <v>18.741</v>
      </c>
      <c r="X27" s="1047">
        <f>VLOOKUP($D$3&amp;"_"&amp;X$3,データシート2!$A:$SI,MATCH($R$2&amp;"_"&amp;$C27,データシート2!$A$1:$SI$1,0),0)</f>
        <v>15.259</v>
      </c>
      <c r="Y27" s="1047">
        <f>VLOOKUP($D$3&amp;"_"&amp;Y$3,データシート2!$A:$SI,MATCH($R$2&amp;"_"&amp;$C27,データシート2!$A$1:$SI$1,0),0)</f>
        <v>16.04</v>
      </c>
      <c r="Z27" s="1047">
        <f>VLOOKUP($D$3&amp;"_"&amp;Z$3,データシート2!$A:$SI,MATCH($R$2&amp;"_"&amp;$C27,データシート2!$A$1:$SI$1,0),0)</f>
        <v>15.576000000000001</v>
      </c>
      <c r="AA27" s="1047">
        <f>VLOOKUP($D$3&amp;"_"&amp;AA$3,データシート2!$A:$SI,MATCH($R$2&amp;"_"&amp;$C27,データシート2!$A$1:$SI$1,0),0)</f>
        <v>12.856999999999999</v>
      </c>
      <c r="AB27" s="1048">
        <f>VLOOKUP($D$3&amp;"_"&amp;AB$3,データシート2!$A:$SI,MATCH($R$2&amp;"_"&amp;$C27,データシート2!$A$1:$SI$1,0),0)</f>
        <v>13.396000000000001</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1</v>
      </c>
      <c r="H28" s="866">
        <f>VLOOKUP($D$3&amp;"_"&amp;H$3,データシート2!$A:$SI,MATCH($G$2&amp;"_"&amp;$C28,データシート2!$A$1:$SI$1,0),0)</f>
        <v>1</v>
      </c>
      <c r="I28" s="866">
        <f>VLOOKUP($D$3&amp;"_"&amp;I$3,データシート2!$A:$SI,MATCH($G$2&amp;"_"&amp;$C28,データシート2!$A$1:$SI$1,0),0)</f>
        <v>1</v>
      </c>
      <c r="J28" s="866">
        <f>VLOOKUP($D$3&amp;"_"&amp;J$3,データシート2!$A:$SI,MATCH($G$2&amp;"_"&amp;$C28,データシート2!$A$1:$SI$1,0),0)</f>
        <v>1</v>
      </c>
      <c r="K28" s="867">
        <f>VLOOKUP($D$3&amp;"_"&amp;K$3,データシート2!$A:$SI,MATCH($G$2&amp;"_"&amp;$C28,データシート2!$A$1:$SI$1,0),0)</f>
        <v>1</v>
      </c>
      <c r="L28" s="867">
        <f>VLOOKUP($D$3&amp;"_"&amp;L$3,データシート2!$A:$SI,MATCH($G$2&amp;"_"&amp;$C28,データシート2!$A$1:$SI$1,0),0)</f>
        <v>1</v>
      </c>
      <c r="M28" s="867">
        <f>VLOOKUP($D$3&amp;"_"&amp;M$3,データシート2!$A:$SI,MATCH($G$2&amp;"_"&amp;$C28,データシート2!$A$1:$SI$1,0),0)</f>
        <v>1</v>
      </c>
      <c r="N28" s="867">
        <f>VLOOKUP($D$3&amp;"_"&amp;N$3,データシート2!$A:$SI,MATCH($G$2&amp;"_"&amp;$C28,データシート2!$A$1:$SI$1,0),0)</f>
        <v>1</v>
      </c>
      <c r="O28" s="867">
        <f>VLOOKUP($D$3&amp;"_"&amp;O$3,データシート2!$A:$SI,MATCH($G$2&amp;"_"&amp;$C28,データシート2!$A$1:$SI$1,0),0)</f>
        <v>1</v>
      </c>
      <c r="P28" s="867">
        <f>VLOOKUP($D$3&amp;"_"&amp;P$3,データシート2!$A:$SI,MATCH($G$2&amp;"_"&amp;$C28,データシート2!$A$1:$SI$1,0),0)</f>
        <v>1</v>
      </c>
      <c r="Q28" s="868">
        <f>VLOOKUP($D$3&amp;"_"&amp;Q$3,データシート2!$A:$SI,MATCH($G$2&amp;"_"&amp;$C28,データシート2!$A$1:$SI$1,0),0)</f>
        <v>1</v>
      </c>
      <c r="R28" s="1056">
        <f>VLOOKUP($D$3&amp;"_"&amp;R$3,データシート2!$A:$SI,MATCH($R$2&amp;"_"&amp;$C28,データシート2!$A$1:$SI$1,0),0)</f>
        <v>7.0019999999999998</v>
      </c>
      <c r="S28" s="1057">
        <f>VLOOKUP($D$3&amp;"_"&amp;S$3,データシート2!$A:$SI,MATCH($R$2&amp;"_"&amp;$C28,データシート2!$A$1:$SI$1,0),0)</f>
        <v>6.26</v>
      </c>
      <c r="T28" s="1057">
        <f>VLOOKUP($D$3&amp;"_"&amp;T$3,データシート2!$A:$SI,MATCH($R$2&amp;"_"&amp;$C28,データシート2!$A$1:$SI$1,0),0)</f>
        <v>8.9160000000000004</v>
      </c>
      <c r="U28" s="1057">
        <f>VLOOKUP($D$3&amp;"_"&amp;U$3,データシート2!$A:$SI,MATCH($R$2&amp;"_"&amp;$C28,データシート2!$A$1:$SI$1,0),0)</f>
        <v>10.348000000000001</v>
      </c>
      <c r="V28" s="1057">
        <f>VLOOKUP($D$3&amp;"_"&amp;V$3,データシート2!$A:$SI,MATCH($R$2&amp;"_"&amp;$C28,データシート2!$A$1:$SI$1,0),0)</f>
        <v>10.842000000000001</v>
      </c>
      <c r="W28" s="1057">
        <f>VLOOKUP($D$3&amp;"_"&amp;W$3,データシート2!$A:$SI,MATCH($R$2&amp;"_"&amp;$C28,データシート2!$A$1:$SI$1,0),0)</f>
        <v>10.760999999999999</v>
      </c>
      <c r="X28" s="1057">
        <f>VLOOKUP($D$3&amp;"_"&amp;X$3,データシート2!$A:$SI,MATCH($R$2&amp;"_"&amp;$C28,データシート2!$A$1:$SI$1,0),0)</f>
        <v>7.7</v>
      </c>
      <c r="Y28" s="1057">
        <f>VLOOKUP($D$3&amp;"_"&amp;Y$3,データシート2!$A:$SI,MATCH($R$2&amp;"_"&amp;$C28,データシート2!$A$1:$SI$1,0),0)</f>
        <v>6.9610000000000003</v>
      </c>
      <c r="Z28" s="1057">
        <f>VLOOKUP($D$3&amp;"_"&amp;Z$3,データシート2!$A:$SI,MATCH($R$2&amp;"_"&amp;$C28,データシート2!$A$1:$SI$1,0),0)</f>
        <v>6.952</v>
      </c>
      <c r="AA28" s="1057">
        <f>VLOOKUP($D$3&amp;"_"&amp;AA$3,データシート2!$A:$SI,MATCH($R$2&amp;"_"&amp;$C28,データシート2!$A$1:$SI$1,0),0)</f>
        <v>5.59</v>
      </c>
      <c r="AB28" s="1058">
        <f>VLOOKUP($D$3&amp;"_"&amp;AB$3,データシート2!$A:$SI,MATCH($R$2&amp;"_"&amp;$C28,データシート2!$A$1:$SI$1,0),0)</f>
        <v>6.508</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1718</v>
      </c>
      <c r="B9" s="80">
        <v>239</v>
      </c>
      <c r="C9" s="80">
        <v>1</v>
      </c>
      <c r="D9" s="80">
        <v>15</v>
      </c>
      <c r="E9" s="80">
        <v>1990</v>
      </c>
      <c r="F9" s="80" t="s">
        <v>562</v>
      </c>
      <c r="G9" s="80" t="s">
        <v>1719</v>
      </c>
      <c r="H9" s="80" t="s">
        <v>1720</v>
      </c>
      <c r="I9" s="177"/>
      <c r="J9" s="81">
        <v>113.15538223719712</v>
      </c>
      <c r="K9" s="81">
        <v>4.2170777740562713</v>
      </c>
      <c r="L9" s="81">
        <v>0.37810922522455481</v>
      </c>
      <c r="M9" s="81">
        <v>14.297653097430745</v>
      </c>
      <c r="N9" s="81">
        <v>28.240136788846417</v>
      </c>
      <c r="O9" s="81">
        <v>28.851598873932886</v>
      </c>
      <c r="P9" s="81">
        <v>36.542811430765759</v>
      </c>
      <c r="Q9" s="81">
        <v>2.0387269180406813</v>
      </c>
      <c r="R9" s="81">
        <v>0</v>
      </c>
      <c r="S9" s="81">
        <v>2.0181707108270719</v>
      </c>
      <c r="T9" s="82"/>
      <c r="U9" s="81">
        <v>9462302</v>
      </c>
      <c r="V9" s="81">
        <v>1132</v>
      </c>
      <c r="W9" s="81">
        <v>5</v>
      </c>
      <c r="X9" s="81">
        <v>5031</v>
      </c>
      <c r="Y9" s="81">
        <v>8144</v>
      </c>
      <c r="Z9" s="81">
        <v>11867</v>
      </c>
      <c r="AA9" s="81">
        <v>8873</v>
      </c>
      <c r="AB9" s="81">
        <v>33102</v>
      </c>
      <c r="AC9" s="81">
        <v>0</v>
      </c>
      <c r="AD9" s="81">
        <v>2.0181707108270719</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1721</v>
      </c>
      <c r="B10" s="80">
        <v>240</v>
      </c>
      <c r="C10" s="80">
        <v>2</v>
      </c>
      <c r="D10" s="80">
        <v>15</v>
      </c>
      <c r="E10" s="80">
        <v>2005</v>
      </c>
      <c r="F10" s="80" t="s">
        <v>565</v>
      </c>
      <c r="G10" s="80" t="s">
        <v>1719</v>
      </c>
      <c r="H10" s="80" t="s">
        <v>1720</v>
      </c>
      <c r="I10" s="177"/>
      <c r="J10" s="81">
        <v>84.350020454697884</v>
      </c>
      <c r="K10" s="81">
        <v>3.2552751420018304</v>
      </c>
      <c r="L10" s="81">
        <v>7.208508380334909E-2</v>
      </c>
      <c r="M10" s="81">
        <v>26.315296962952686</v>
      </c>
      <c r="N10" s="81">
        <v>38.981160171110083</v>
      </c>
      <c r="O10" s="81">
        <v>42.374870660372473</v>
      </c>
      <c r="P10" s="81">
        <v>36.573469693932886</v>
      </c>
      <c r="Q10" s="81">
        <v>1.961214873523901</v>
      </c>
      <c r="R10" s="81">
        <v>0</v>
      </c>
      <c r="S10" s="81">
        <v>3.1866492254437544</v>
      </c>
      <c r="T10" s="82"/>
      <c r="U10" s="81">
        <v>7368529</v>
      </c>
      <c r="V10" s="81">
        <v>1184</v>
      </c>
      <c r="W10" s="81">
        <v>1</v>
      </c>
      <c r="X10" s="81">
        <v>4910</v>
      </c>
      <c r="Y10" s="81">
        <v>9613</v>
      </c>
      <c r="Z10" s="81">
        <v>20169</v>
      </c>
      <c r="AA10" s="81">
        <v>7273</v>
      </c>
      <c r="AB10" s="81">
        <v>33289</v>
      </c>
      <c r="AC10" s="81">
        <v>0</v>
      </c>
      <c r="AD10" s="81">
        <v>3.1866492254437544</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1722</v>
      </c>
      <c r="B11" s="80">
        <v>241</v>
      </c>
      <c r="C11" s="80">
        <v>3</v>
      </c>
      <c r="D11" s="80">
        <v>15</v>
      </c>
      <c r="E11" s="80">
        <v>2006</v>
      </c>
      <c r="F11" s="80" t="s">
        <v>566</v>
      </c>
      <c r="G11" s="80" t="s">
        <v>1719</v>
      </c>
      <c r="H11" s="80" t="s">
        <v>1720</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1723</v>
      </c>
      <c r="B12" s="80">
        <v>242</v>
      </c>
      <c r="C12" s="80">
        <v>4</v>
      </c>
      <c r="D12" s="80">
        <v>15</v>
      </c>
      <c r="E12" s="80">
        <v>2007</v>
      </c>
      <c r="F12" s="80" t="s">
        <v>567</v>
      </c>
      <c r="G12" s="80" t="s">
        <v>1719</v>
      </c>
      <c r="H12" s="80" t="s">
        <v>1720</v>
      </c>
      <c r="I12" s="177"/>
      <c r="J12" s="81">
        <v>77.70726273109895</v>
      </c>
      <c r="K12" s="81">
        <v>3.000603449541329</v>
      </c>
      <c r="L12" s="81">
        <v>3.8664986298478441</v>
      </c>
      <c r="M12" s="81">
        <v>27.742720648646671</v>
      </c>
      <c r="N12" s="81">
        <v>41.655367200140915</v>
      </c>
      <c r="O12" s="81">
        <v>41.20323220555273</v>
      </c>
      <c r="P12" s="81">
        <v>36.368503044781797</v>
      </c>
      <c r="Q12" s="81">
        <v>2.0339007538768095</v>
      </c>
      <c r="R12" s="81">
        <v>0</v>
      </c>
      <c r="S12" s="81">
        <v>1.8674316490994471</v>
      </c>
      <c r="T12" s="82"/>
      <c r="U12" s="81">
        <v>8339217</v>
      </c>
      <c r="V12" s="81">
        <v>1076</v>
      </c>
      <c r="W12" s="81">
        <v>65</v>
      </c>
      <c r="X12" s="81">
        <v>6215</v>
      </c>
      <c r="Y12" s="81">
        <v>9708</v>
      </c>
      <c r="Z12" s="81">
        <v>20387</v>
      </c>
      <c r="AA12" s="81">
        <v>7122</v>
      </c>
      <c r="AB12" s="81">
        <v>32697</v>
      </c>
      <c r="AC12" s="81">
        <v>0</v>
      </c>
      <c r="AD12" s="81">
        <v>1.8674316490994471</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1724</v>
      </c>
      <c r="B13" s="80">
        <v>243</v>
      </c>
      <c r="C13" s="80">
        <v>5</v>
      </c>
      <c r="D13" s="80">
        <v>15</v>
      </c>
      <c r="E13" s="80">
        <v>2008</v>
      </c>
      <c r="F13" s="80" t="s">
        <v>84</v>
      </c>
      <c r="G13" s="80" t="s">
        <v>1719</v>
      </c>
      <c r="H13" s="80" t="s">
        <v>1720</v>
      </c>
      <c r="I13" s="177"/>
      <c r="J13" s="81">
        <v>73.017766998019667</v>
      </c>
      <c r="K13" s="81">
        <v>2.2329940671135615</v>
      </c>
      <c r="L13" s="81">
        <v>3.3456866159173901</v>
      </c>
      <c r="M13" s="81">
        <v>29.395129717251159</v>
      </c>
      <c r="N13" s="81">
        <v>43.456997158684501</v>
      </c>
      <c r="O13" s="81">
        <v>39.960356987799386</v>
      </c>
      <c r="P13" s="81">
        <v>35.597658255411773</v>
      </c>
      <c r="Q13" s="81">
        <v>1.9922070306554818</v>
      </c>
      <c r="R13" s="81">
        <v>0</v>
      </c>
      <c r="S13" s="81">
        <v>3.8396922212657052</v>
      </c>
      <c r="T13" s="82"/>
      <c r="U13" s="81">
        <v>8507314</v>
      </c>
      <c r="V13" s="81">
        <v>1076</v>
      </c>
      <c r="W13" s="81">
        <v>65</v>
      </c>
      <c r="X13" s="81">
        <v>6215</v>
      </c>
      <c r="Y13" s="81">
        <v>9797</v>
      </c>
      <c r="Z13" s="81">
        <v>20466</v>
      </c>
      <c r="AA13" s="81">
        <v>6979</v>
      </c>
      <c r="AB13" s="81">
        <v>32553</v>
      </c>
      <c r="AC13" s="81">
        <v>0</v>
      </c>
      <c r="AD13" s="81">
        <v>3.8396922212657052</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1725</v>
      </c>
      <c r="B14" s="80">
        <v>244</v>
      </c>
      <c r="C14" s="80">
        <v>6</v>
      </c>
      <c r="D14" s="80">
        <v>15</v>
      </c>
      <c r="E14" s="80">
        <v>2009</v>
      </c>
      <c r="F14" s="80" t="s">
        <v>85</v>
      </c>
      <c r="G14" s="80" t="s">
        <v>1719</v>
      </c>
      <c r="H14" s="80" t="s">
        <v>1720</v>
      </c>
      <c r="I14" s="177"/>
      <c r="J14" s="81">
        <v>64.704489263851258</v>
      </c>
      <c r="K14" s="81">
        <v>2.2546909453459785</v>
      </c>
      <c r="L14" s="81">
        <v>6.8254990121757437</v>
      </c>
      <c r="M14" s="81">
        <v>33.66378861818972</v>
      </c>
      <c r="N14" s="81">
        <v>40.111731116406936</v>
      </c>
      <c r="O14" s="81">
        <v>40.486668941717625</v>
      </c>
      <c r="P14" s="81">
        <v>33.775569859220255</v>
      </c>
      <c r="Q14" s="81">
        <v>1.8820996588626178</v>
      </c>
      <c r="R14" s="81">
        <v>0</v>
      </c>
      <c r="S14" s="81">
        <v>4.424273547157398</v>
      </c>
      <c r="T14" s="82"/>
      <c r="U14" s="81">
        <v>6548192</v>
      </c>
      <c r="V14" s="81">
        <v>1065</v>
      </c>
      <c r="W14" s="81">
        <v>176</v>
      </c>
      <c r="X14" s="81">
        <v>7295</v>
      </c>
      <c r="Y14" s="81">
        <v>9829</v>
      </c>
      <c r="Z14" s="81">
        <v>20467</v>
      </c>
      <c r="AA14" s="81">
        <v>6798</v>
      </c>
      <c r="AB14" s="81">
        <v>32284</v>
      </c>
      <c r="AC14" s="81">
        <v>0</v>
      </c>
      <c r="AD14" s="81">
        <v>4.424273547157398</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16.545999999999999</v>
      </c>
      <c r="BJ14" s="81">
        <v>0</v>
      </c>
      <c r="BK14" s="81">
        <v>14.49</v>
      </c>
      <c r="BL14" s="81">
        <v>0</v>
      </c>
      <c r="BM14" s="82"/>
      <c r="BN14" s="81">
        <v>0</v>
      </c>
      <c r="BO14" s="81">
        <v>0</v>
      </c>
      <c r="BP14" s="81">
        <v>3</v>
      </c>
      <c r="BQ14" s="81">
        <v>0</v>
      </c>
      <c r="BR14" s="81">
        <v>1</v>
      </c>
      <c r="BS14" s="81">
        <v>0</v>
      </c>
      <c r="BT14"/>
      <c r="BU14" s="80"/>
      <c r="BV14" s="80"/>
      <c r="BW14" s="80"/>
      <c r="BX14" s="80"/>
      <c r="BY14" s="80"/>
      <c r="BZ14" s="80"/>
      <c r="CA14" s="80"/>
      <c r="CB14" s="80"/>
      <c r="CC14" s="80"/>
    </row>
    <row r="15" spans="1:81">
      <c r="A15" s="80" t="s">
        <v>1726</v>
      </c>
      <c r="B15" s="80">
        <v>245</v>
      </c>
      <c r="C15" s="80">
        <v>7</v>
      </c>
      <c r="D15" s="80">
        <v>15</v>
      </c>
      <c r="E15" s="80">
        <v>2010</v>
      </c>
      <c r="F15" s="80" t="s">
        <v>86</v>
      </c>
      <c r="G15" s="80" t="s">
        <v>1719</v>
      </c>
      <c r="H15" s="80" t="s">
        <v>1720</v>
      </c>
      <c r="I15" s="177"/>
      <c r="J15" s="81">
        <v>68.116074860022891</v>
      </c>
      <c r="K15" s="81">
        <v>2.3864432768367307</v>
      </c>
      <c r="L15" s="81">
        <v>8.1287976793917824</v>
      </c>
      <c r="M15" s="81">
        <v>34.419251015241173</v>
      </c>
      <c r="N15" s="81">
        <v>45.17910688136255</v>
      </c>
      <c r="O15" s="81">
        <v>40.283653728071549</v>
      </c>
      <c r="P15" s="81">
        <v>33.723446503147045</v>
      </c>
      <c r="Q15" s="81">
        <v>1.9477725324062223</v>
      </c>
      <c r="R15" s="81">
        <v>0</v>
      </c>
      <c r="S15" s="81">
        <v>3.8707116090967277</v>
      </c>
      <c r="T15" s="82"/>
      <c r="U15" s="81">
        <v>6467126</v>
      </c>
      <c r="V15" s="81">
        <v>1065</v>
      </c>
      <c r="W15" s="81">
        <v>176</v>
      </c>
      <c r="X15" s="81">
        <v>7295</v>
      </c>
      <c r="Y15" s="81">
        <v>9886</v>
      </c>
      <c r="Z15" s="81">
        <v>20459</v>
      </c>
      <c r="AA15" s="81">
        <v>6618</v>
      </c>
      <c r="AB15" s="81">
        <v>32014</v>
      </c>
      <c r="AC15" s="81">
        <v>0</v>
      </c>
      <c r="AD15" s="81">
        <v>3.8707116090967277</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18.61</v>
      </c>
      <c r="BJ15" s="81">
        <v>0</v>
      </c>
      <c r="BK15" s="81">
        <v>4.84</v>
      </c>
      <c r="BL15" s="81">
        <v>0</v>
      </c>
      <c r="BM15" s="82"/>
      <c r="BN15" s="81">
        <v>0</v>
      </c>
      <c r="BO15" s="81">
        <v>0</v>
      </c>
      <c r="BP15" s="81">
        <v>3</v>
      </c>
      <c r="BQ15" s="81">
        <v>0</v>
      </c>
      <c r="BR15" s="81">
        <v>1</v>
      </c>
      <c r="BS15" s="81">
        <v>0</v>
      </c>
      <c r="BT15"/>
      <c r="BU15" s="80">
        <v>23.45</v>
      </c>
      <c r="BV15" s="80">
        <v>0</v>
      </c>
      <c r="BW15" s="80">
        <v>0</v>
      </c>
      <c r="BX15" s="80">
        <v>0</v>
      </c>
      <c r="BY15" s="80">
        <v>0</v>
      </c>
      <c r="BZ15" s="80">
        <v>0</v>
      </c>
      <c r="CA15" s="80">
        <v>0</v>
      </c>
      <c r="CB15" s="80">
        <v>0</v>
      </c>
      <c r="CC15" s="80">
        <v>0</v>
      </c>
    </row>
    <row r="16" spans="1:81">
      <c r="A16" s="80" t="s">
        <v>1727</v>
      </c>
      <c r="B16" s="80">
        <v>246</v>
      </c>
      <c r="C16" s="80">
        <v>8</v>
      </c>
      <c r="D16" s="80">
        <v>15</v>
      </c>
      <c r="E16" s="80">
        <v>2011</v>
      </c>
      <c r="F16" s="80" t="s">
        <v>87</v>
      </c>
      <c r="G16" s="80" t="s">
        <v>1719</v>
      </c>
      <c r="H16" s="80" t="s">
        <v>1720</v>
      </c>
      <c r="I16" s="177"/>
      <c r="J16" s="81">
        <v>77.396217179872124</v>
      </c>
      <c r="K16" s="81">
        <v>3.111006157432942</v>
      </c>
      <c r="L16" s="81">
        <v>6.8516448403208301</v>
      </c>
      <c r="M16" s="81">
        <v>39.400761461953124</v>
      </c>
      <c r="N16" s="81">
        <v>44.821977596485816</v>
      </c>
      <c r="O16" s="81">
        <v>39.698824798419025</v>
      </c>
      <c r="P16" s="81">
        <v>32.372808856906346</v>
      </c>
      <c r="Q16" s="81">
        <v>2.2261263545748409</v>
      </c>
      <c r="R16" s="81">
        <v>0</v>
      </c>
      <c r="S16" s="81">
        <v>4.9220107859427102</v>
      </c>
      <c r="T16" s="82"/>
      <c r="U16" s="81">
        <v>7304730</v>
      </c>
      <c r="V16" s="81">
        <v>1065</v>
      </c>
      <c r="W16" s="81">
        <v>176</v>
      </c>
      <c r="X16" s="81">
        <v>7295</v>
      </c>
      <c r="Y16" s="81">
        <v>9918</v>
      </c>
      <c r="Z16" s="81">
        <v>20600</v>
      </c>
      <c r="AA16" s="81">
        <v>6542</v>
      </c>
      <c r="AB16" s="81">
        <v>31721</v>
      </c>
      <c r="AC16" s="81">
        <v>0</v>
      </c>
      <c r="AD16" s="81">
        <v>4.9220107859427102</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17.667000000000002</v>
      </c>
      <c r="BJ16" s="81">
        <v>0</v>
      </c>
      <c r="BK16" s="81">
        <v>15.58</v>
      </c>
      <c r="BL16" s="81">
        <v>0</v>
      </c>
      <c r="BM16" s="82"/>
      <c r="BN16" s="81">
        <v>0</v>
      </c>
      <c r="BO16" s="81">
        <v>0</v>
      </c>
      <c r="BP16" s="81">
        <v>3</v>
      </c>
      <c r="BQ16" s="81">
        <v>0</v>
      </c>
      <c r="BR16" s="81">
        <v>1</v>
      </c>
      <c r="BS16" s="81">
        <v>0</v>
      </c>
      <c r="BT16"/>
      <c r="BU16" s="80">
        <v>22.347000000000001</v>
      </c>
      <c r="BV16" s="80">
        <v>10.9</v>
      </c>
      <c r="BW16" s="80">
        <v>0</v>
      </c>
      <c r="BX16" s="80">
        <v>0</v>
      </c>
      <c r="BY16" s="80">
        <v>0</v>
      </c>
      <c r="BZ16" s="80">
        <v>0</v>
      </c>
      <c r="CA16" s="80">
        <v>0</v>
      </c>
      <c r="CB16" s="80">
        <v>0</v>
      </c>
      <c r="CC16" s="80">
        <v>0</v>
      </c>
    </row>
    <row r="17" spans="1:81">
      <c r="A17" s="80" t="s">
        <v>1728</v>
      </c>
      <c r="B17" s="80">
        <v>247</v>
      </c>
      <c r="C17" s="80">
        <v>9</v>
      </c>
      <c r="D17" s="80">
        <v>15</v>
      </c>
      <c r="E17" s="80">
        <v>2012</v>
      </c>
      <c r="F17" s="80" t="s">
        <v>88</v>
      </c>
      <c r="G17" s="80" t="s">
        <v>1719</v>
      </c>
      <c r="H17" s="80" t="s">
        <v>1720</v>
      </c>
      <c r="I17" s="177"/>
      <c r="J17" s="81">
        <v>71.520099577627306</v>
      </c>
      <c r="K17" s="81">
        <v>2.8080055408238684</v>
      </c>
      <c r="L17" s="81">
        <v>6.6569080780581542</v>
      </c>
      <c r="M17" s="81">
        <v>38.29832812343188</v>
      </c>
      <c r="N17" s="81">
        <v>44.723225516052608</v>
      </c>
      <c r="O17" s="81">
        <v>39.650277941593181</v>
      </c>
      <c r="P17" s="81">
        <v>32.039430309872792</v>
      </c>
      <c r="Q17" s="81">
        <v>2.4199292756557713</v>
      </c>
      <c r="R17" s="81">
        <v>0</v>
      </c>
      <c r="S17" s="81">
        <v>6.4941782055480619</v>
      </c>
      <c r="T17" s="82"/>
      <c r="U17" s="81">
        <v>7298952</v>
      </c>
      <c r="V17" s="81">
        <v>1065</v>
      </c>
      <c r="W17" s="81">
        <v>176</v>
      </c>
      <c r="X17" s="81">
        <v>7295</v>
      </c>
      <c r="Y17" s="81">
        <v>10292</v>
      </c>
      <c r="Z17" s="81">
        <v>20738</v>
      </c>
      <c r="AA17" s="81">
        <v>6438</v>
      </c>
      <c r="AB17" s="81">
        <v>31738</v>
      </c>
      <c r="AC17" s="81">
        <v>0</v>
      </c>
      <c r="AD17" s="81">
        <v>6.4941782055480619</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19.829000000000001</v>
      </c>
      <c r="BJ17" s="81">
        <v>0</v>
      </c>
      <c r="BK17" s="81">
        <v>19.14</v>
      </c>
      <c r="BL17" s="81">
        <v>0</v>
      </c>
      <c r="BM17" s="82"/>
      <c r="BN17" s="81">
        <v>0</v>
      </c>
      <c r="BO17" s="81">
        <v>0</v>
      </c>
      <c r="BP17" s="81">
        <v>3</v>
      </c>
      <c r="BQ17" s="81">
        <v>0</v>
      </c>
      <c r="BR17" s="81">
        <v>1</v>
      </c>
      <c r="BS17" s="81">
        <v>0</v>
      </c>
      <c r="BT17"/>
      <c r="BU17" s="80">
        <v>24.869</v>
      </c>
      <c r="BV17" s="80">
        <v>14.1</v>
      </c>
      <c r="BW17" s="80">
        <v>0</v>
      </c>
      <c r="BX17" s="80">
        <v>0</v>
      </c>
      <c r="BY17" s="80">
        <v>0</v>
      </c>
      <c r="BZ17" s="80">
        <v>0</v>
      </c>
      <c r="CA17" s="80">
        <v>0</v>
      </c>
      <c r="CB17" s="80">
        <v>0</v>
      </c>
      <c r="CC17" s="80">
        <v>0</v>
      </c>
    </row>
    <row r="18" spans="1:81">
      <c r="A18" s="80" t="s">
        <v>1729</v>
      </c>
      <c r="B18" s="80">
        <v>248</v>
      </c>
      <c r="C18" s="80">
        <v>10</v>
      </c>
      <c r="D18" s="80">
        <v>15</v>
      </c>
      <c r="E18" s="80">
        <v>2013</v>
      </c>
      <c r="F18" s="80" t="s">
        <v>89</v>
      </c>
      <c r="G18" s="80" t="s">
        <v>1719</v>
      </c>
      <c r="H18" s="80" t="s">
        <v>1720</v>
      </c>
      <c r="I18" s="177"/>
      <c r="J18" s="81">
        <v>80.67671387747761</v>
      </c>
      <c r="K18" s="81">
        <v>2.267006617746826</v>
      </c>
      <c r="L18" s="81">
        <v>6.4536963223188701</v>
      </c>
      <c r="M18" s="81">
        <v>39.040958051442786</v>
      </c>
      <c r="N18" s="81">
        <v>41.947476881427626</v>
      </c>
      <c r="O18" s="81">
        <v>38.001385048588496</v>
      </c>
      <c r="P18" s="81">
        <v>32.160151437202408</v>
      </c>
      <c r="Q18" s="81">
        <v>2.4348642431960728</v>
      </c>
      <c r="R18" s="81">
        <v>0</v>
      </c>
      <c r="S18" s="81">
        <v>4.1817123267122831</v>
      </c>
      <c r="T18" s="82"/>
      <c r="U18" s="81">
        <v>7227906</v>
      </c>
      <c r="V18" s="81">
        <v>1065</v>
      </c>
      <c r="W18" s="81">
        <v>176</v>
      </c>
      <c r="X18" s="81">
        <v>7295</v>
      </c>
      <c r="Y18" s="81">
        <v>10311</v>
      </c>
      <c r="Z18" s="81">
        <v>20763</v>
      </c>
      <c r="AA18" s="81">
        <v>6438</v>
      </c>
      <c r="AB18" s="81">
        <v>31476</v>
      </c>
      <c r="AC18" s="81">
        <v>0</v>
      </c>
      <c r="AD18" s="81">
        <v>4.1817123267122831</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18.66</v>
      </c>
      <c r="BJ18" s="81">
        <v>0</v>
      </c>
      <c r="BK18" s="81">
        <v>13.51</v>
      </c>
      <c r="BL18" s="81">
        <v>0</v>
      </c>
      <c r="BM18" s="82"/>
      <c r="BN18" s="81">
        <v>0</v>
      </c>
      <c r="BO18" s="81">
        <v>0</v>
      </c>
      <c r="BP18" s="81">
        <v>3</v>
      </c>
      <c r="BQ18" s="81">
        <v>0</v>
      </c>
      <c r="BR18" s="81">
        <v>1</v>
      </c>
      <c r="BS18" s="81">
        <v>0</v>
      </c>
      <c r="BT18"/>
      <c r="BU18" s="80">
        <v>23.39</v>
      </c>
      <c r="BV18" s="80">
        <v>8.7799999999999994</v>
      </c>
      <c r="BW18" s="80">
        <v>0</v>
      </c>
      <c r="BX18" s="80">
        <v>0</v>
      </c>
      <c r="BY18" s="80">
        <v>0</v>
      </c>
      <c r="BZ18" s="80">
        <v>0</v>
      </c>
      <c r="CA18" s="80">
        <v>0</v>
      </c>
      <c r="CB18" s="80">
        <v>0</v>
      </c>
      <c r="CC18" s="80">
        <v>0</v>
      </c>
    </row>
    <row r="19" spans="1:81">
      <c r="A19" s="80" t="s">
        <v>1730</v>
      </c>
      <c r="B19" s="80">
        <v>249</v>
      </c>
      <c r="C19" s="80">
        <v>11</v>
      </c>
      <c r="D19" s="80">
        <v>15</v>
      </c>
      <c r="E19" s="80">
        <v>2014</v>
      </c>
      <c r="F19" s="80" t="s">
        <v>90</v>
      </c>
      <c r="G19" s="80" t="s">
        <v>1719</v>
      </c>
      <c r="H19" s="80" t="s">
        <v>1720</v>
      </c>
      <c r="I19" s="177"/>
      <c r="J19" s="81">
        <v>73.971742773202422</v>
      </c>
      <c r="K19" s="81">
        <v>2.2390488576139598</v>
      </c>
      <c r="L19" s="81">
        <v>4.7428054772655823</v>
      </c>
      <c r="M19" s="81">
        <v>34.934697910787982</v>
      </c>
      <c r="N19" s="81">
        <v>41.491907867959206</v>
      </c>
      <c r="O19" s="81">
        <v>36.074496085795772</v>
      </c>
      <c r="P19" s="81">
        <v>31.65958022913625</v>
      </c>
      <c r="Q19" s="81">
        <v>2.3017785277196183</v>
      </c>
      <c r="R19" s="81">
        <v>0</v>
      </c>
      <c r="S19" s="81">
        <v>4.3840925901695575</v>
      </c>
      <c r="T19" s="82"/>
      <c r="U19" s="81">
        <v>8034810</v>
      </c>
      <c r="V19" s="81">
        <v>903</v>
      </c>
      <c r="W19" s="81">
        <v>163</v>
      </c>
      <c r="X19" s="81">
        <v>6986</v>
      </c>
      <c r="Y19" s="81">
        <v>10337</v>
      </c>
      <c r="Z19" s="81">
        <v>20759</v>
      </c>
      <c r="AA19" s="81">
        <v>6305</v>
      </c>
      <c r="AB19" s="81">
        <v>31013</v>
      </c>
      <c r="AC19" s="81">
        <v>0</v>
      </c>
      <c r="AD19" s="81">
        <v>4.3840925901695575</v>
      </c>
      <c r="AE19" s="82"/>
      <c r="AF19" s="81">
        <v>80915803.984940007</v>
      </c>
      <c r="AG19" s="81">
        <v>1829311.4660805792</v>
      </c>
      <c r="AH19" s="81">
        <v>1146410.0690745569</v>
      </c>
      <c r="AI19" s="81">
        <v>45713868.940152869</v>
      </c>
      <c r="AJ19" s="81">
        <v>56932291.842345782</v>
      </c>
      <c r="AK19" s="81">
        <v>0</v>
      </c>
      <c r="AL19" s="81">
        <v>0</v>
      </c>
      <c r="AM19" s="81">
        <v>4257621.4660742125</v>
      </c>
      <c r="AN19" s="81">
        <v>0</v>
      </c>
      <c r="AO19" s="81">
        <v>0</v>
      </c>
      <c r="AP19" s="82"/>
      <c r="AQ19" s="81">
        <v>681</v>
      </c>
      <c r="AR19" s="81">
        <v>199</v>
      </c>
      <c r="AS19" s="81">
        <v>0</v>
      </c>
      <c r="AT19" s="81">
        <v>0</v>
      </c>
      <c r="AU19" s="81">
        <v>0</v>
      </c>
      <c r="AV19" s="81">
        <v>0</v>
      </c>
      <c r="AW19" s="81" t="s">
        <v>564</v>
      </c>
      <c r="AX19" s="82"/>
      <c r="AY19" s="81">
        <v>2940.8</v>
      </c>
      <c r="AZ19" s="81">
        <v>9426.7000000000007</v>
      </c>
      <c r="BA19" s="81">
        <v>0</v>
      </c>
      <c r="BB19" s="81">
        <v>0</v>
      </c>
      <c r="BC19" s="81">
        <v>0</v>
      </c>
      <c r="BD19" s="81">
        <v>0</v>
      </c>
      <c r="BE19" s="81" t="s">
        <v>564</v>
      </c>
      <c r="BF19" s="82"/>
      <c r="BG19" s="81">
        <v>0</v>
      </c>
      <c r="BH19" s="81">
        <v>0</v>
      </c>
      <c r="BI19" s="81">
        <v>17.963999999999999</v>
      </c>
      <c r="BJ19" s="81">
        <v>0</v>
      </c>
      <c r="BK19" s="81">
        <v>14.169</v>
      </c>
      <c r="BL19" s="81">
        <v>0</v>
      </c>
      <c r="BM19" s="82"/>
      <c r="BN19" s="81">
        <v>0</v>
      </c>
      <c r="BO19" s="81">
        <v>0</v>
      </c>
      <c r="BP19" s="81">
        <v>3</v>
      </c>
      <c r="BQ19" s="81">
        <v>0</v>
      </c>
      <c r="BR19" s="81">
        <v>1</v>
      </c>
      <c r="BS19" s="81">
        <v>0</v>
      </c>
      <c r="BT19"/>
      <c r="BU19" s="80">
        <v>22.693000000000001</v>
      </c>
      <c r="BV19" s="80">
        <v>9.44</v>
      </c>
      <c r="BW19" s="80">
        <v>0</v>
      </c>
      <c r="BX19" s="80">
        <v>0</v>
      </c>
      <c r="BY19" s="80">
        <v>0</v>
      </c>
      <c r="BZ19" s="80">
        <v>0</v>
      </c>
      <c r="CA19" s="80">
        <v>0</v>
      </c>
      <c r="CB19" s="80">
        <v>0</v>
      </c>
      <c r="CC19" s="80">
        <v>0</v>
      </c>
    </row>
    <row r="20" spans="1:81">
      <c r="A20" s="80" t="s">
        <v>1731</v>
      </c>
      <c r="B20" s="80">
        <v>250</v>
      </c>
      <c r="C20" s="80">
        <v>12</v>
      </c>
      <c r="D20" s="80">
        <v>15</v>
      </c>
      <c r="E20" s="80">
        <v>2015</v>
      </c>
      <c r="F20" s="80" t="s">
        <v>91</v>
      </c>
      <c r="G20" s="80" t="s">
        <v>1719</v>
      </c>
      <c r="H20" s="80" t="s">
        <v>1720</v>
      </c>
      <c r="I20" s="177"/>
      <c r="J20" s="81">
        <v>81.193252007072303</v>
      </c>
      <c r="K20" s="81">
        <v>2.2050836790139958</v>
      </c>
      <c r="L20" s="81">
        <v>4.2321153670339857</v>
      </c>
      <c r="M20" s="81">
        <v>45.569642245407628</v>
      </c>
      <c r="N20" s="81">
        <v>39.254852217081798</v>
      </c>
      <c r="O20" s="81">
        <v>35.761225209328074</v>
      </c>
      <c r="P20" s="81">
        <v>31.197036817889622</v>
      </c>
      <c r="Q20" s="81">
        <v>2.2195411749535565</v>
      </c>
      <c r="R20" s="81">
        <v>0</v>
      </c>
      <c r="S20" s="81">
        <v>3.1581996171865709</v>
      </c>
      <c r="T20" s="82"/>
      <c r="U20" s="81">
        <v>9540089</v>
      </c>
      <c r="V20" s="81">
        <v>903</v>
      </c>
      <c r="W20" s="81">
        <v>163</v>
      </c>
      <c r="X20" s="81">
        <v>6986</v>
      </c>
      <c r="Y20" s="81">
        <v>10289</v>
      </c>
      <c r="Z20" s="81">
        <v>20777</v>
      </c>
      <c r="AA20" s="81">
        <v>6208</v>
      </c>
      <c r="AB20" s="81">
        <v>30548</v>
      </c>
      <c r="AC20" s="81">
        <v>0</v>
      </c>
      <c r="AD20" s="81">
        <v>3.1581996171865709</v>
      </c>
      <c r="AE20" s="82"/>
      <c r="AF20" s="81">
        <v>91434098.893875048</v>
      </c>
      <c r="AG20" s="81">
        <v>1693077.312477882</v>
      </c>
      <c r="AH20" s="81">
        <v>879829.22837320413</v>
      </c>
      <c r="AI20" s="81">
        <v>44949047.394499056</v>
      </c>
      <c r="AJ20" s="81">
        <v>57568623.794434324</v>
      </c>
      <c r="AK20" s="81">
        <v>0</v>
      </c>
      <c r="AL20" s="81">
        <v>0</v>
      </c>
      <c r="AM20" s="81">
        <v>4186475.255959589</v>
      </c>
      <c r="AN20" s="81">
        <v>0</v>
      </c>
      <c r="AO20" s="81">
        <v>0</v>
      </c>
      <c r="AP20" s="82"/>
      <c r="AQ20" s="81">
        <v>728</v>
      </c>
      <c r="AR20" s="81">
        <v>256</v>
      </c>
      <c r="AS20" s="81">
        <v>0</v>
      </c>
      <c r="AT20" s="81">
        <v>0</v>
      </c>
      <c r="AU20" s="81">
        <v>0</v>
      </c>
      <c r="AV20" s="81">
        <v>0</v>
      </c>
      <c r="AW20" s="81" t="s">
        <v>564</v>
      </c>
      <c r="AX20" s="82"/>
      <c r="AY20" s="81">
        <v>3210.9</v>
      </c>
      <c r="AZ20" s="81">
        <v>13002.2</v>
      </c>
      <c r="BA20" s="81">
        <v>0</v>
      </c>
      <c r="BB20" s="81">
        <v>0</v>
      </c>
      <c r="BC20" s="81">
        <v>0</v>
      </c>
      <c r="BD20" s="81">
        <v>0</v>
      </c>
      <c r="BE20" s="81" t="s">
        <v>564</v>
      </c>
      <c r="BF20" s="82"/>
      <c r="BG20" s="81">
        <v>0</v>
      </c>
      <c r="BH20" s="81">
        <v>0</v>
      </c>
      <c r="BI20" s="81">
        <v>18.126999999999999</v>
      </c>
      <c r="BJ20" s="81">
        <v>0</v>
      </c>
      <c r="BK20" s="81">
        <v>10.349</v>
      </c>
      <c r="BL20" s="81">
        <v>0</v>
      </c>
      <c r="BM20" s="82"/>
      <c r="BN20" s="81">
        <v>0</v>
      </c>
      <c r="BO20" s="81">
        <v>0</v>
      </c>
      <c r="BP20" s="81">
        <v>3</v>
      </c>
      <c r="BQ20" s="81">
        <v>0</v>
      </c>
      <c r="BR20" s="81">
        <v>1</v>
      </c>
      <c r="BS20" s="81">
        <v>0</v>
      </c>
      <c r="BT20"/>
      <c r="BU20" s="80">
        <v>22.526</v>
      </c>
      <c r="BV20" s="80">
        <v>5.95</v>
      </c>
      <c r="BW20" s="80">
        <v>0</v>
      </c>
      <c r="BX20" s="80">
        <v>0</v>
      </c>
      <c r="BY20" s="80">
        <v>0</v>
      </c>
      <c r="BZ20" s="80">
        <v>0</v>
      </c>
      <c r="CA20" s="80">
        <v>0</v>
      </c>
      <c r="CB20" s="80">
        <v>0</v>
      </c>
      <c r="CC20" s="80">
        <v>0</v>
      </c>
    </row>
    <row r="21" spans="1:81">
      <c r="A21" s="80" t="s">
        <v>1732</v>
      </c>
      <c r="B21" s="80">
        <v>251</v>
      </c>
      <c r="C21" s="80">
        <v>13</v>
      </c>
      <c r="D21" s="80">
        <v>15</v>
      </c>
      <c r="E21" s="80">
        <v>2016</v>
      </c>
      <c r="F21" s="80" t="s">
        <v>92</v>
      </c>
      <c r="G21" s="80" t="s">
        <v>1719</v>
      </c>
      <c r="H21" s="80" t="s">
        <v>1720</v>
      </c>
      <c r="I21" s="177"/>
      <c r="J21" s="81">
        <v>71.868542047092205</v>
      </c>
      <c r="K21" s="81">
        <v>2.1922557725795291</v>
      </c>
      <c r="L21" s="81">
        <v>4.0227596438323499</v>
      </c>
      <c r="M21" s="81">
        <v>30.322530296974918</v>
      </c>
      <c r="N21" s="81">
        <v>38.811072362349634</v>
      </c>
      <c r="O21" s="81">
        <v>35.223242880362292</v>
      </c>
      <c r="P21" s="81">
        <v>30.172663210517062</v>
      </c>
      <c r="Q21" s="81">
        <v>2.1227749650431527</v>
      </c>
      <c r="R21" s="81">
        <v>0</v>
      </c>
      <c r="S21" s="81">
        <v>3.8895442460625382</v>
      </c>
      <c r="T21" s="82"/>
      <c r="U21" s="81">
        <v>8309594</v>
      </c>
      <c r="V21" s="81">
        <v>903</v>
      </c>
      <c r="W21" s="81">
        <v>163</v>
      </c>
      <c r="X21" s="81">
        <v>6986</v>
      </c>
      <c r="Y21" s="81">
        <v>10363</v>
      </c>
      <c r="Z21" s="81">
        <v>20716</v>
      </c>
      <c r="AA21" s="81">
        <v>6210</v>
      </c>
      <c r="AB21" s="81">
        <v>30054</v>
      </c>
      <c r="AC21" s="81">
        <v>0</v>
      </c>
      <c r="AD21" s="81">
        <v>3.8895442460625378</v>
      </c>
      <c r="AE21" s="82"/>
      <c r="AF21" s="81">
        <v>82914095.466295704</v>
      </c>
      <c r="AG21" s="81">
        <v>1622562.7548043849</v>
      </c>
      <c r="AH21" s="81">
        <v>642040.55625728448</v>
      </c>
      <c r="AI21" s="81">
        <v>44663379.374902658</v>
      </c>
      <c r="AJ21" s="81">
        <v>57962999.557133667</v>
      </c>
      <c r="AK21" s="81">
        <v>0</v>
      </c>
      <c r="AL21" s="81">
        <v>0</v>
      </c>
      <c r="AM21" s="81">
        <v>4121974.5119672269</v>
      </c>
      <c r="AN21" s="81">
        <v>0</v>
      </c>
      <c r="AO21" s="81">
        <v>0</v>
      </c>
      <c r="AP21" s="82"/>
      <c r="AQ21" s="81">
        <v>781</v>
      </c>
      <c r="AR21" s="81">
        <v>297</v>
      </c>
      <c r="AS21" s="81">
        <v>1</v>
      </c>
      <c r="AT21" s="81">
        <v>0</v>
      </c>
      <c r="AU21" s="81">
        <v>0</v>
      </c>
      <c r="AV21" s="81">
        <v>0</v>
      </c>
      <c r="AW21" s="81" t="s">
        <v>564</v>
      </c>
      <c r="AX21" s="82"/>
      <c r="AY21" s="81">
        <v>3476.6</v>
      </c>
      <c r="AZ21" s="81">
        <v>15519</v>
      </c>
      <c r="BA21" s="81">
        <v>3</v>
      </c>
      <c r="BB21" s="81">
        <v>0</v>
      </c>
      <c r="BC21" s="81">
        <v>0</v>
      </c>
      <c r="BD21" s="81">
        <v>0</v>
      </c>
      <c r="BE21" s="81" t="s">
        <v>564</v>
      </c>
      <c r="BF21" s="82"/>
      <c r="BG21" s="81">
        <v>0</v>
      </c>
      <c r="BH21" s="81">
        <v>0</v>
      </c>
      <c r="BI21" s="81">
        <v>17.779</v>
      </c>
      <c r="BJ21" s="81">
        <v>0</v>
      </c>
      <c r="BK21" s="81">
        <v>12.388999999999999</v>
      </c>
      <c r="BL21" s="81">
        <v>0</v>
      </c>
      <c r="BM21" s="82"/>
      <c r="BN21" s="81">
        <v>0</v>
      </c>
      <c r="BO21" s="81">
        <v>0</v>
      </c>
      <c r="BP21" s="81">
        <v>3</v>
      </c>
      <c r="BQ21" s="81">
        <v>0</v>
      </c>
      <c r="BR21" s="81">
        <v>1</v>
      </c>
      <c r="BS21" s="81">
        <v>0</v>
      </c>
      <c r="BT21"/>
      <c r="BU21" s="80">
        <v>22.038</v>
      </c>
      <c r="BV21" s="80">
        <v>8.1300000000000008</v>
      </c>
      <c r="BW21" s="80">
        <v>0</v>
      </c>
      <c r="BX21" s="80">
        <v>0</v>
      </c>
      <c r="BY21" s="80">
        <v>0</v>
      </c>
      <c r="BZ21" s="80">
        <v>0</v>
      </c>
      <c r="CA21" s="80">
        <v>0</v>
      </c>
      <c r="CB21" s="80">
        <v>0</v>
      </c>
      <c r="CC21" s="80">
        <v>0</v>
      </c>
    </row>
    <row r="22" spans="1:81">
      <c r="A22" s="80" t="s">
        <v>1733</v>
      </c>
      <c r="B22" s="80">
        <v>252</v>
      </c>
      <c r="C22" s="80">
        <v>14</v>
      </c>
      <c r="D22" s="80">
        <v>15</v>
      </c>
      <c r="E22" s="80">
        <v>2017</v>
      </c>
      <c r="F22" s="80" t="s">
        <v>71</v>
      </c>
      <c r="G22" s="80" t="s">
        <v>1719</v>
      </c>
      <c r="H22" s="80" t="s">
        <v>1720</v>
      </c>
      <c r="I22" s="177"/>
      <c r="J22" s="81">
        <v>74.749325902008167</v>
      </c>
      <c r="K22" s="81">
        <v>2.1823076350500017</v>
      </c>
      <c r="L22" s="81">
        <v>4.3185191734448516</v>
      </c>
      <c r="M22" s="81">
        <v>26.850256652137862</v>
      </c>
      <c r="N22" s="81">
        <v>37.531252928207657</v>
      </c>
      <c r="O22" s="81">
        <v>34.335717197030988</v>
      </c>
      <c r="P22" s="81">
        <v>29.696681487076972</v>
      </c>
      <c r="Q22" s="81">
        <v>2.0154158418016896</v>
      </c>
      <c r="R22" s="81">
        <v>0</v>
      </c>
      <c r="S22" s="81">
        <v>4.5713849596249476</v>
      </c>
      <c r="T22" s="82"/>
      <c r="U22" s="81">
        <v>8792254</v>
      </c>
      <c r="V22" s="81">
        <v>903</v>
      </c>
      <c r="W22" s="81">
        <v>163</v>
      </c>
      <c r="X22" s="81">
        <v>6986</v>
      </c>
      <c r="Y22" s="81">
        <v>10371</v>
      </c>
      <c r="Z22" s="81">
        <v>20529</v>
      </c>
      <c r="AA22" s="81">
        <v>6151</v>
      </c>
      <c r="AB22" s="81">
        <v>29508</v>
      </c>
      <c r="AC22" s="81">
        <v>0</v>
      </c>
      <c r="AD22" s="81">
        <v>4.5713849596249476</v>
      </c>
      <c r="AE22" s="82"/>
      <c r="AF22" s="81">
        <v>87403561.162132666</v>
      </c>
      <c r="AG22" s="81">
        <v>1633023.857555147</v>
      </c>
      <c r="AH22" s="81">
        <v>884753.75355113123</v>
      </c>
      <c r="AI22" s="81">
        <v>42172155.613431104</v>
      </c>
      <c r="AJ22" s="81">
        <v>53379243.895074852</v>
      </c>
      <c r="AK22" s="81">
        <v>0</v>
      </c>
      <c r="AL22" s="81">
        <v>0</v>
      </c>
      <c r="AM22" s="81">
        <v>4053421.9592325608</v>
      </c>
      <c r="AN22" s="81">
        <v>0</v>
      </c>
      <c r="AO22" s="81">
        <v>0</v>
      </c>
      <c r="AP22" s="82"/>
      <c r="AQ22" s="81">
        <v>813</v>
      </c>
      <c r="AR22" s="81">
        <v>336</v>
      </c>
      <c r="AS22" s="81">
        <v>1</v>
      </c>
      <c r="AT22" s="81">
        <v>0</v>
      </c>
      <c r="AU22" s="81">
        <v>0</v>
      </c>
      <c r="AV22" s="81">
        <v>0</v>
      </c>
      <c r="AW22" s="81" t="s">
        <v>564</v>
      </c>
      <c r="AX22" s="82"/>
      <c r="AY22" s="81">
        <v>3654.5</v>
      </c>
      <c r="AZ22" s="81">
        <v>21234.1</v>
      </c>
      <c r="BA22" s="81">
        <v>3</v>
      </c>
      <c r="BB22" s="81">
        <v>0</v>
      </c>
      <c r="BC22" s="81">
        <v>0</v>
      </c>
      <c r="BD22" s="81">
        <v>0</v>
      </c>
      <c r="BE22" s="81" t="s">
        <v>564</v>
      </c>
      <c r="BF22" s="82"/>
      <c r="BG22" s="81">
        <v>0</v>
      </c>
      <c r="BH22" s="81">
        <v>0</v>
      </c>
      <c r="BI22" s="81">
        <v>18.234000000000002</v>
      </c>
      <c r="BJ22" s="81">
        <v>0</v>
      </c>
      <c r="BK22" s="81">
        <v>13.603</v>
      </c>
      <c r="BL22" s="81">
        <v>0</v>
      </c>
      <c r="BM22" s="82"/>
      <c r="BN22" s="81">
        <v>0</v>
      </c>
      <c r="BO22" s="81">
        <v>0</v>
      </c>
      <c r="BP22" s="81">
        <v>3</v>
      </c>
      <c r="BQ22" s="81">
        <v>0</v>
      </c>
      <c r="BR22" s="81">
        <v>1</v>
      </c>
      <c r="BS22" s="81">
        <v>0</v>
      </c>
      <c r="BT22"/>
      <c r="BU22" s="80">
        <v>22.286999999999999</v>
      </c>
      <c r="BV22" s="80">
        <v>9.5500000000000007</v>
      </c>
      <c r="BW22" s="80">
        <v>0</v>
      </c>
      <c r="BX22" s="80">
        <v>0</v>
      </c>
      <c r="BY22" s="80">
        <v>0</v>
      </c>
      <c r="BZ22" s="80">
        <v>0</v>
      </c>
      <c r="CA22" s="80">
        <v>0</v>
      </c>
      <c r="CB22" s="80">
        <v>0</v>
      </c>
      <c r="CC22" s="80">
        <v>0</v>
      </c>
    </row>
    <row r="23" spans="1:81">
      <c r="A23" s="80" t="s">
        <v>1734</v>
      </c>
      <c r="B23" s="80">
        <v>253</v>
      </c>
      <c r="C23" s="80">
        <v>15</v>
      </c>
      <c r="D23" s="80">
        <v>15</v>
      </c>
      <c r="E23" s="80">
        <v>2018</v>
      </c>
      <c r="F23" s="80" t="s">
        <v>93</v>
      </c>
      <c r="G23" s="80" t="s">
        <v>1719</v>
      </c>
      <c r="H23" s="80" t="s">
        <v>1720</v>
      </c>
      <c r="I23" s="177"/>
      <c r="J23" s="81">
        <v>74.245864761506041</v>
      </c>
      <c r="K23" s="81">
        <v>2.0557215024210365</v>
      </c>
      <c r="L23" s="81">
        <v>3.8258103596220914</v>
      </c>
      <c r="M23" s="81">
        <v>27.762615752673078</v>
      </c>
      <c r="N23" s="81">
        <v>33.793435514349504</v>
      </c>
      <c r="O23" s="81">
        <v>33.452661101454801</v>
      </c>
      <c r="P23" s="81">
        <v>29.147739756917112</v>
      </c>
      <c r="Q23" s="81">
        <v>1.8456762999663838</v>
      </c>
      <c r="R23" s="81">
        <v>0</v>
      </c>
      <c r="S23" s="81">
        <v>4.8947387764321002</v>
      </c>
      <c r="T23" s="82"/>
      <c r="U23" s="81">
        <v>9313314</v>
      </c>
      <c r="V23" s="81">
        <v>903</v>
      </c>
      <c r="W23" s="81">
        <v>163</v>
      </c>
      <c r="X23" s="81">
        <v>6986</v>
      </c>
      <c r="Y23" s="81">
        <v>10402</v>
      </c>
      <c r="Z23" s="81">
        <v>20384</v>
      </c>
      <c r="AA23" s="81">
        <v>6098</v>
      </c>
      <c r="AB23" s="81">
        <v>29121</v>
      </c>
      <c r="AC23" s="81">
        <v>0</v>
      </c>
      <c r="AD23" s="81">
        <v>4.8947387764321002</v>
      </c>
      <c r="AE23" s="82"/>
      <c r="AF23" s="81">
        <v>88167882.348446295</v>
      </c>
      <c r="AG23" s="81">
        <v>1457166.4128089859</v>
      </c>
      <c r="AH23" s="81">
        <v>833699.51277587947</v>
      </c>
      <c r="AI23" s="81">
        <v>42949068.321661532</v>
      </c>
      <c r="AJ23" s="81">
        <v>49340333.836379573</v>
      </c>
      <c r="AK23" s="81">
        <v>0</v>
      </c>
      <c r="AL23" s="81">
        <v>0</v>
      </c>
      <c r="AM23" s="81">
        <v>4008537.9950339249</v>
      </c>
      <c r="AN23" s="81">
        <v>0</v>
      </c>
      <c r="AO23" s="81">
        <v>0</v>
      </c>
      <c r="AP23" s="82"/>
      <c r="AQ23" s="81">
        <v>846</v>
      </c>
      <c r="AR23" s="81">
        <v>368</v>
      </c>
      <c r="AS23" s="81">
        <v>1</v>
      </c>
      <c r="AT23" s="81">
        <v>0</v>
      </c>
      <c r="AU23" s="81">
        <v>0</v>
      </c>
      <c r="AV23" s="81">
        <v>0</v>
      </c>
      <c r="AW23" s="81" t="s">
        <v>564</v>
      </c>
      <c r="AX23" s="82"/>
      <c r="AY23" s="81">
        <v>3817.6</v>
      </c>
      <c r="AZ23" s="81">
        <v>24795</v>
      </c>
      <c r="BA23" s="81">
        <v>3</v>
      </c>
      <c r="BB23" s="81">
        <v>0</v>
      </c>
      <c r="BC23" s="81">
        <v>0</v>
      </c>
      <c r="BD23" s="81">
        <v>0</v>
      </c>
      <c r="BE23" s="81" t="s">
        <v>564</v>
      </c>
      <c r="BF23" s="82"/>
      <c r="BG23" s="81">
        <v>0</v>
      </c>
      <c r="BH23" s="81">
        <v>0</v>
      </c>
      <c r="BI23" s="81">
        <v>17.443999999999999</v>
      </c>
      <c r="BJ23" s="81">
        <v>0</v>
      </c>
      <c r="BK23" s="81">
        <v>14.279</v>
      </c>
      <c r="BL23" s="81">
        <v>0</v>
      </c>
      <c r="BM23" s="82"/>
      <c r="BN23" s="81">
        <v>0</v>
      </c>
      <c r="BO23" s="81">
        <v>0</v>
      </c>
      <c r="BP23" s="81">
        <v>3</v>
      </c>
      <c r="BQ23" s="81">
        <v>0</v>
      </c>
      <c r="BR23" s="81">
        <v>1</v>
      </c>
      <c r="BS23" s="81">
        <v>0</v>
      </c>
      <c r="BT23"/>
      <c r="BU23" s="80">
        <v>21.408000000000001</v>
      </c>
      <c r="BV23" s="80">
        <v>10.315</v>
      </c>
      <c r="BW23" s="80">
        <v>0</v>
      </c>
      <c r="BX23" s="80">
        <v>0</v>
      </c>
      <c r="BY23" s="80">
        <v>0</v>
      </c>
      <c r="BZ23" s="80">
        <v>0</v>
      </c>
      <c r="CA23" s="80">
        <v>0</v>
      </c>
      <c r="CB23" s="80">
        <v>0</v>
      </c>
      <c r="CC23" s="80">
        <v>0</v>
      </c>
    </row>
    <row r="24" spans="1:81">
      <c r="A24" s="80" t="s">
        <v>1735</v>
      </c>
      <c r="B24" s="80">
        <v>254</v>
      </c>
      <c r="C24" s="80">
        <v>16</v>
      </c>
      <c r="D24" s="80">
        <v>15</v>
      </c>
      <c r="E24" s="80">
        <v>2019</v>
      </c>
      <c r="F24" s="80" t="s">
        <v>73</v>
      </c>
      <c r="G24" s="80" t="s">
        <v>1719</v>
      </c>
      <c r="H24" s="80" t="s">
        <v>1720</v>
      </c>
      <c r="I24" s="177"/>
      <c r="J24" s="81">
        <v>70.559307899180652</v>
      </c>
      <c r="K24" s="81">
        <v>1.8690581044116916</v>
      </c>
      <c r="L24" s="81">
        <v>3.8432371321554339</v>
      </c>
      <c r="M24" s="81">
        <v>28.505936697679932</v>
      </c>
      <c r="N24" s="81">
        <v>32.15020386774659</v>
      </c>
      <c r="O24" s="81">
        <v>32.327132387544658</v>
      </c>
      <c r="P24" s="81">
        <v>28.510304096579059</v>
      </c>
      <c r="Q24" s="81">
        <v>1.7640691774656709</v>
      </c>
      <c r="R24" s="81">
        <v>0</v>
      </c>
      <c r="S24" s="81">
        <v>3.6406043285919227</v>
      </c>
      <c r="T24" s="82"/>
      <c r="U24" s="81">
        <v>9303275</v>
      </c>
      <c r="V24" s="81">
        <v>903</v>
      </c>
      <c r="W24" s="81">
        <v>163</v>
      </c>
      <c r="X24" s="81">
        <v>6986</v>
      </c>
      <c r="Y24" s="81">
        <v>10417</v>
      </c>
      <c r="Z24" s="81">
        <v>20239</v>
      </c>
      <c r="AA24" s="81">
        <v>5920</v>
      </c>
      <c r="AB24" s="81">
        <v>28587</v>
      </c>
      <c r="AC24" s="81">
        <v>0</v>
      </c>
      <c r="AD24" s="81">
        <v>3.6406043285919232</v>
      </c>
      <c r="AE24" s="82"/>
      <c r="AF24" s="81">
        <v>88599273.196110278</v>
      </c>
      <c r="AG24" s="81">
        <v>1414236.6879276221</v>
      </c>
      <c r="AH24" s="81">
        <v>878800.25711145543</v>
      </c>
      <c r="AI24" s="81">
        <v>47680457.480533607</v>
      </c>
      <c r="AJ24" s="81">
        <v>48536872.476291537</v>
      </c>
      <c r="AK24" s="81">
        <v>0</v>
      </c>
      <c r="AL24" s="81">
        <v>0</v>
      </c>
      <c r="AM24" s="81">
        <v>3893334.1971792192</v>
      </c>
      <c r="AN24" s="81">
        <v>0</v>
      </c>
      <c r="AO24" s="81">
        <v>0</v>
      </c>
      <c r="AP24" s="82"/>
      <c r="AQ24" s="81">
        <v>887</v>
      </c>
      <c r="AR24" s="81">
        <v>421</v>
      </c>
      <c r="AS24" s="81">
        <v>1</v>
      </c>
      <c r="AT24" s="81">
        <v>0</v>
      </c>
      <c r="AU24" s="81">
        <v>0</v>
      </c>
      <c r="AV24" s="81">
        <v>0</v>
      </c>
      <c r="AW24" s="81" t="s">
        <v>564</v>
      </c>
      <c r="AX24" s="82"/>
      <c r="AY24" s="81">
        <v>4018.3000000000011</v>
      </c>
      <c r="AZ24" s="81">
        <v>31193</v>
      </c>
      <c r="BA24" s="81">
        <v>3</v>
      </c>
      <c r="BB24" s="81">
        <v>0</v>
      </c>
      <c r="BC24" s="81">
        <v>0</v>
      </c>
      <c r="BD24" s="81">
        <v>0</v>
      </c>
      <c r="BE24" s="81" t="s">
        <v>564</v>
      </c>
      <c r="BF24" s="82"/>
      <c r="BG24" s="81">
        <v>0</v>
      </c>
      <c r="BH24" s="81">
        <v>0</v>
      </c>
      <c r="BI24" s="81">
        <v>16.484000000000002</v>
      </c>
      <c r="BJ24" s="81">
        <v>0</v>
      </c>
      <c r="BK24" s="81">
        <v>11.939</v>
      </c>
      <c r="BL24" s="81">
        <v>0</v>
      </c>
      <c r="BM24" s="82"/>
      <c r="BN24" s="81">
        <v>0</v>
      </c>
      <c r="BO24" s="81">
        <v>0</v>
      </c>
      <c r="BP24" s="81">
        <v>3</v>
      </c>
      <c r="BQ24" s="81">
        <v>0</v>
      </c>
      <c r="BR24" s="81">
        <v>1</v>
      </c>
      <c r="BS24" s="81">
        <v>0</v>
      </c>
      <c r="BT24"/>
      <c r="BU24" s="80">
        <v>20.521000000000001</v>
      </c>
      <c r="BV24" s="80">
        <v>7.9020000000000001</v>
      </c>
      <c r="BW24" s="80">
        <v>0</v>
      </c>
      <c r="BX24" s="80">
        <v>0</v>
      </c>
      <c r="BY24" s="80">
        <v>0</v>
      </c>
      <c r="BZ24" s="80">
        <v>0</v>
      </c>
      <c r="CA24" s="80">
        <v>0</v>
      </c>
      <c r="CB24" s="80">
        <v>0</v>
      </c>
      <c r="CC24" s="80">
        <v>0</v>
      </c>
    </row>
    <row r="25" spans="1:81">
      <c r="A25" s="80" t="s">
        <v>1736</v>
      </c>
      <c r="B25" s="80">
        <v>255</v>
      </c>
      <c r="C25" s="80">
        <v>17</v>
      </c>
      <c r="D25" s="80">
        <v>15</v>
      </c>
      <c r="E25" s="80">
        <v>2020</v>
      </c>
      <c r="F25" s="80" t="s">
        <v>218</v>
      </c>
      <c r="G25" s="80" t="s">
        <v>1719</v>
      </c>
      <c r="H25" s="80" t="s">
        <v>1720</v>
      </c>
      <c r="I25" s="177"/>
      <c r="J25" s="81">
        <v>75.462271392897136</v>
      </c>
      <c r="K25" s="81">
        <v>1.7844132766674174</v>
      </c>
      <c r="L25" s="81">
        <v>8.2133844221902628</v>
      </c>
      <c r="M25" s="81">
        <v>24.953507165422881</v>
      </c>
      <c r="N25" s="81">
        <v>31.249377460909137</v>
      </c>
      <c r="O25" s="81">
        <v>28.111827793732171</v>
      </c>
      <c r="P25" s="81">
        <v>26.564488061354584</v>
      </c>
      <c r="Q25" s="81">
        <v>1.6522070160536413</v>
      </c>
      <c r="R25" s="81">
        <v>0</v>
      </c>
      <c r="S25" s="81">
        <v>4.9478945180207914</v>
      </c>
      <c r="T25" s="82"/>
      <c r="U25" s="81">
        <v>9551919</v>
      </c>
      <c r="V25" s="81">
        <v>782</v>
      </c>
      <c r="W25" s="81">
        <v>411</v>
      </c>
      <c r="X25" s="81">
        <v>6959</v>
      </c>
      <c r="Y25" s="81">
        <v>10434</v>
      </c>
      <c r="Z25" s="81">
        <v>20088</v>
      </c>
      <c r="AA25" s="81">
        <v>5993</v>
      </c>
      <c r="AB25" s="81">
        <v>28021</v>
      </c>
      <c r="AC25" s="81">
        <v>0</v>
      </c>
      <c r="AD25" s="81">
        <v>4.9478945180207914</v>
      </c>
      <c r="AE25" s="82"/>
      <c r="AF25" s="81">
        <v>94747428.877664372</v>
      </c>
      <c r="AG25" s="81">
        <v>1316733.1333058372</v>
      </c>
      <c r="AH25" s="81">
        <v>1993688.1955067078</v>
      </c>
      <c r="AI25" s="81">
        <v>44053521.079985671</v>
      </c>
      <c r="AJ25" s="81">
        <v>52979552.637579776</v>
      </c>
      <c r="AK25" s="81"/>
      <c r="AL25" s="81"/>
      <c r="AM25" s="81">
        <v>3657051.8198032114</v>
      </c>
      <c r="AN25" s="81"/>
      <c r="AO25" s="81"/>
      <c r="AP25" s="82"/>
      <c r="AQ25" s="81">
        <v>926</v>
      </c>
      <c r="AR25" s="81">
        <v>448</v>
      </c>
      <c r="AS25" s="81">
        <v>1</v>
      </c>
      <c r="AT25" s="81">
        <v>0</v>
      </c>
      <c r="AU25" s="81">
        <v>0</v>
      </c>
      <c r="AV25" s="81">
        <v>0</v>
      </c>
      <c r="AW25" s="81">
        <v>1</v>
      </c>
      <c r="AX25" s="82"/>
      <c r="AY25" s="81">
        <v>4250.9000000000024</v>
      </c>
      <c r="AZ25" s="81">
        <v>34431.500000000022</v>
      </c>
      <c r="BA25" s="81">
        <v>3</v>
      </c>
      <c r="BB25" s="81">
        <v>0</v>
      </c>
      <c r="BC25" s="81">
        <v>0</v>
      </c>
      <c r="BD25" s="81">
        <v>0</v>
      </c>
      <c r="BE25" s="81">
        <v>3</v>
      </c>
      <c r="BF25" s="82"/>
      <c r="BG25" s="81">
        <v>0</v>
      </c>
      <c r="BH25" s="81">
        <v>0</v>
      </c>
      <c r="BI25" s="81">
        <v>14.004</v>
      </c>
      <c r="BJ25" s="81">
        <v>0</v>
      </c>
      <c r="BK25" s="81">
        <v>14.481999999999999</v>
      </c>
      <c r="BL25" s="81">
        <v>0</v>
      </c>
      <c r="BM25" s="82"/>
      <c r="BN25" s="81">
        <v>0</v>
      </c>
      <c r="BO25" s="81">
        <v>0</v>
      </c>
      <c r="BP25" s="81">
        <v>3</v>
      </c>
      <c r="BQ25" s="81">
        <v>0</v>
      </c>
      <c r="BR25" s="81">
        <v>1</v>
      </c>
      <c r="BS25" s="81">
        <v>0</v>
      </c>
      <c r="BT25"/>
      <c r="BU25" s="80">
        <v>17.937999999999999</v>
      </c>
      <c r="BV25" s="80">
        <v>10.548</v>
      </c>
      <c r="BW25" s="80">
        <v>0</v>
      </c>
      <c r="BX25" s="80">
        <v>0</v>
      </c>
      <c r="BY25" s="80">
        <v>0</v>
      </c>
      <c r="BZ25" s="80">
        <v>0</v>
      </c>
      <c r="CA25" s="80">
        <v>0</v>
      </c>
      <c r="CB25" s="80">
        <v>0</v>
      </c>
      <c r="CC25" s="80">
        <v>0</v>
      </c>
    </row>
    <row r="26" spans="1:81">
      <c r="A26" s="80" t="s">
        <v>1737</v>
      </c>
      <c r="B26" s="80">
        <v>255</v>
      </c>
      <c r="C26" s="80">
        <v>18</v>
      </c>
      <c r="D26" s="80">
        <v>15</v>
      </c>
      <c r="E26" s="80">
        <v>2021</v>
      </c>
      <c r="F26" s="80" t="s">
        <v>75</v>
      </c>
      <c r="G26" s="174" t="s">
        <v>1719</v>
      </c>
      <c r="H26" s="80" t="s">
        <v>1720</v>
      </c>
      <c r="I26" s="177"/>
      <c r="J26" s="81">
        <v>74.73522346918206</v>
      </c>
      <c r="K26" s="81">
        <v>1.9455134960901797</v>
      </c>
      <c r="L26" s="81">
        <v>9.2482880328453057</v>
      </c>
      <c r="M26" s="81">
        <v>28.359377016310262</v>
      </c>
      <c r="N26" s="81">
        <v>30.403598305976992</v>
      </c>
      <c r="O26" s="81">
        <v>26.908601572357817</v>
      </c>
      <c r="P26" s="81">
        <v>27.149028589065619</v>
      </c>
      <c r="Q26" s="81">
        <v>1.6338455427897145</v>
      </c>
      <c r="R26" s="81">
        <v>0</v>
      </c>
      <c r="S26" s="81">
        <v>3.6254894745509239</v>
      </c>
      <c r="T26" s="82"/>
      <c r="U26" s="81">
        <v>10159581</v>
      </c>
      <c r="V26" s="81">
        <v>782</v>
      </c>
      <c r="W26" s="81">
        <v>411</v>
      </c>
      <c r="X26" s="81">
        <v>6959</v>
      </c>
      <c r="Y26" s="81">
        <v>10315</v>
      </c>
      <c r="Z26" s="81">
        <v>19799</v>
      </c>
      <c r="AA26" s="81">
        <v>5973</v>
      </c>
      <c r="AB26" s="81">
        <v>27381</v>
      </c>
      <c r="AC26" s="81">
        <v>0</v>
      </c>
      <c r="AD26" s="81">
        <v>3.6254894745509239</v>
      </c>
      <c r="AE26" s="82"/>
      <c r="AF26" s="81">
        <v>91120498.774635449</v>
      </c>
      <c r="AG26" s="81">
        <v>1342436.7695613441</v>
      </c>
      <c r="AH26" s="81">
        <v>2145051.2930782977</v>
      </c>
      <c r="AI26" s="81">
        <v>43511883.075454593</v>
      </c>
      <c r="AJ26" s="81">
        <v>50292562.605535239</v>
      </c>
      <c r="AK26" s="81">
        <v>0</v>
      </c>
      <c r="AL26" s="81">
        <v>0</v>
      </c>
      <c r="AM26" s="81">
        <v>3594136.5120654516</v>
      </c>
      <c r="AN26" s="81">
        <v>0</v>
      </c>
      <c r="AO26" s="81">
        <v>0</v>
      </c>
      <c r="AP26" s="82"/>
      <c r="AQ26" s="81">
        <v>968</v>
      </c>
      <c r="AR26" s="81">
        <v>457</v>
      </c>
      <c r="AS26" s="81">
        <v>1</v>
      </c>
      <c r="AT26" s="81">
        <v>0</v>
      </c>
      <c r="AU26" s="81">
        <v>0</v>
      </c>
      <c r="AV26" s="81">
        <v>0</v>
      </c>
      <c r="AW26" s="81"/>
      <c r="AX26" s="82"/>
      <c r="AY26" s="81">
        <v>4525.5000000000027</v>
      </c>
      <c r="AZ26" s="81">
        <v>36254.60000000002</v>
      </c>
      <c r="BA26" s="81">
        <v>3</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1738</v>
      </c>
      <c r="B27" s="80">
        <v>255</v>
      </c>
      <c r="C27" s="80">
        <v>19</v>
      </c>
      <c r="D27" s="80">
        <v>15</v>
      </c>
      <c r="E27" s="80">
        <v>2022</v>
      </c>
      <c r="F27" s="80" t="s">
        <v>568</v>
      </c>
      <c r="G27" s="174" t="s">
        <v>1719</v>
      </c>
      <c r="H27" s="80" t="s">
        <v>1720</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1008</v>
      </c>
      <c r="AR27" s="81">
        <v>464</v>
      </c>
      <c r="AS27" s="81">
        <v>1</v>
      </c>
      <c r="AT27" s="81">
        <v>0</v>
      </c>
      <c r="AU27" s="81">
        <v>0</v>
      </c>
      <c r="AV27" s="81">
        <v>0</v>
      </c>
      <c r="AW27" s="81"/>
      <c r="AX27" s="82"/>
      <c r="AY27" s="81">
        <v>4793.600000000004</v>
      </c>
      <c r="AZ27" s="81">
        <v>37075.10000000002</v>
      </c>
      <c r="BA27" s="81">
        <v>3</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1739</v>
      </c>
      <c r="B28" s="80">
        <v>460</v>
      </c>
      <c r="C28" s="80">
        <v>1</v>
      </c>
      <c r="D28" s="80">
        <v>28</v>
      </c>
      <c r="E28" s="80">
        <v>1990</v>
      </c>
      <c r="F28" s="80" t="s">
        <v>562</v>
      </c>
      <c r="G28" s="80" t="s">
        <v>1740</v>
      </c>
      <c r="H28" s="80" t="s">
        <v>1741</v>
      </c>
      <c r="I28" s="177"/>
      <c r="J28" s="81">
        <v>15.84678536341316</v>
      </c>
      <c r="K28" s="81">
        <v>3.4405579223351888</v>
      </c>
      <c r="L28" s="81">
        <v>0.59221058117072045</v>
      </c>
      <c r="M28" s="81">
        <v>21.862455210045741</v>
      </c>
      <c r="N28" s="81">
        <v>18.67029336362085</v>
      </c>
      <c r="O28" s="81">
        <v>19.255470049848189</v>
      </c>
      <c r="P28" s="81">
        <v>21.35404905539507</v>
      </c>
      <c r="Q28" s="81">
        <v>1.2068410959762901</v>
      </c>
      <c r="R28" s="81">
        <v>0</v>
      </c>
      <c r="S28" s="81">
        <v>1.0438433661482402</v>
      </c>
      <c r="T28" s="82"/>
      <c r="U28" s="81">
        <v>4112553</v>
      </c>
      <c r="V28" s="81">
        <v>1012</v>
      </c>
      <c r="W28" s="81">
        <v>8</v>
      </c>
      <c r="X28" s="81">
        <v>8027</v>
      </c>
      <c r="Y28" s="81">
        <v>5487</v>
      </c>
      <c r="Z28" s="81">
        <v>7920</v>
      </c>
      <c r="AA28" s="81">
        <v>5185</v>
      </c>
      <c r="AB28" s="81">
        <v>19595</v>
      </c>
      <c r="AC28" s="81">
        <v>0</v>
      </c>
      <c r="AD28" s="81">
        <v>1.0438433661482402</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1742</v>
      </c>
      <c r="B29" s="80">
        <v>461</v>
      </c>
      <c r="C29" s="80">
        <v>2</v>
      </c>
      <c r="D29" s="80">
        <v>28</v>
      </c>
      <c r="E29" s="80">
        <v>2005</v>
      </c>
      <c r="F29" s="80" t="s">
        <v>565</v>
      </c>
      <c r="G29" s="80" t="s">
        <v>1740</v>
      </c>
      <c r="H29" s="80" t="s">
        <v>1741</v>
      </c>
      <c r="I29" s="177"/>
      <c r="J29" s="81">
        <v>29.911477103568686</v>
      </c>
      <c r="K29" s="81">
        <v>2.1513905640763511</v>
      </c>
      <c r="L29" s="81">
        <v>1.1065308174668271</v>
      </c>
      <c r="M29" s="81">
        <v>42.913133482382179</v>
      </c>
      <c r="N29" s="81">
        <v>31.890067099163534</v>
      </c>
      <c r="O29" s="81">
        <v>32.206078256376102</v>
      </c>
      <c r="P29" s="81">
        <v>24.962285653881874</v>
      </c>
      <c r="Q29" s="81">
        <v>1.5085135280897441</v>
      </c>
      <c r="R29" s="81">
        <v>0</v>
      </c>
      <c r="S29" s="81">
        <v>0</v>
      </c>
      <c r="T29" s="82"/>
      <c r="U29" s="81">
        <v>6827853</v>
      </c>
      <c r="V29" s="81">
        <v>887</v>
      </c>
      <c r="W29" s="81">
        <v>15</v>
      </c>
      <c r="X29" s="81">
        <v>8641.5</v>
      </c>
      <c r="Y29" s="81">
        <v>8560</v>
      </c>
      <c r="Z29" s="81">
        <v>15329</v>
      </c>
      <c r="AA29" s="81">
        <v>4964</v>
      </c>
      <c r="AB29" s="81">
        <v>25605</v>
      </c>
      <c r="AC29" s="81">
        <v>0</v>
      </c>
      <c r="AD29" s="81">
        <v>0</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1743</v>
      </c>
      <c r="B30" s="80">
        <v>462</v>
      </c>
      <c r="C30" s="80">
        <v>3</v>
      </c>
      <c r="D30" s="80">
        <v>28</v>
      </c>
      <c r="E30" s="80">
        <v>2006</v>
      </c>
      <c r="F30" s="80" t="s">
        <v>566</v>
      </c>
      <c r="G30" s="80" t="s">
        <v>1740</v>
      </c>
      <c r="H30" s="80" t="s">
        <v>1741</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1744</v>
      </c>
      <c r="B31" s="80">
        <v>463</v>
      </c>
      <c r="C31" s="80">
        <v>4</v>
      </c>
      <c r="D31" s="80">
        <v>28</v>
      </c>
      <c r="E31" s="80">
        <v>2007</v>
      </c>
      <c r="F31" s="80" t="s">
        <v>567</v>
      </c>
      <c r="G31" s="80" t="s">
        <v>1740</v>
      </c>
      <c r="H31" s="80" t="s">
        <v>1741</v>
      </c>
      <c r="I31" s="177"/>
      <c r="J31" s="81">
        <v>42.90379167177457</v>
      </c>
      <c r="K31" s="81">
        <v>2.4222513407082964</v>
      </c>
      <c r="L31" s="81">
        <v>1.1296555499730387</v>
      </c>
      <c r="M31" s="81">
        <v>41.221355537950814</v>
      </c>
      <c r="N31" s="81">
        <v>34.405634933843338</v>
      </c>
      <c r="O31" s="81">
        <v>32.041793465778831</v>
      </c>
      <c r="P31" s="81">
        <v>24.901854127756032</v>
      </c>
      <c r="Q31" s="81">
        <v>1.6030101363245981</v>
      </c>
      <c r="R31" s="81">
        <v>0</v>
      </c>
      <c r="S31" s="81">
        <v>0</v>
      </c>
      <c r="T31" s="82"/>
      <c r="U31" s="81">
        <v>8646886</v>
      </c>
      <c r="V31" s="81">
        <v>868</v>
      </c>
      <c r="W31" s="81">
        <v>17</v>
      </c>
      <c r="X31" s="81">
        <v>10098</v>
      </c>
      <c r="Y31" s="81">
        <v>8869</v>
      </c>
      <c r="Z31" s="81">
        <v>15854</v>
      </c>
      <c r="AA31" s="81">
        <v>4876.5</v>
      </c>
      <c r="AB31" s="81">
        <v>25770</v>
      </c>
      <c r="AC31" s="81">
        <v>0</v>
      </c>
      <c r="AD31" s="81">
        <v>0</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1745</v>
      </c>
      <c r="B32" s="80">
        <v>464</v>
      </c>
      <c r="C32" s="80">
        <v>5</v>
      </c>
      <c r="D32" s="80">
        <v>28</v>
      </c>
      <c r="E32" s="80">
        <v>2008</v>
      </c>
      <c r="F32" s="80" t="s">
        <v>84</v>
      </c>
      <c r="G32" s="80" t="s">
        <v>1740</v>
      </c>
      <c r="H32" s="80" t="s">
        <v>1741</v>
      </c>
      <c r="I32" s="177"/>
      <c r="J32" s="81">
        <v>38.253710493629541</v>
      </c>
      <c r="K32" s="81">
        <v>1.8542531181486044</v>
      </c>
      <c r="L32" s="81">
        <v>1.0003900868999684</v>
      </c>
      <c r="M32" s="81">
        <v>49.615393400871874</v>
      </c>
      <c r="N32" s="81">
        <v>33.629322090201804</v>
      </c>
      <c r="O32" s="81">
        <v>31.509832945817774</v>
      </c>
      <c r="P32" s="81">
        <v>24.17468137290788</v>
      </c>
      <c r="Q32" s="81">
        <v>1.5845613134805314</v>
      </c>
      <c r="R32" s="81">
        <v>0</v>
      </c>
      <c r="S32" s="81">
        <v>0</v>
      </c>
      <c r="T32" s="82"/>
      <c r="U32" s="81">
        <v>8478370</v>
      </c>
      <c r="V32" s="81">
        <v>868</v>
      </c>
      <c r="W32" s="81">
        <v>17</v>
      </c>
      <c r="X32" s="81">
        <v>10098</v>
      </c>
      <c r="Y32" s="81">
        <v>8992</v>
      </c>
      <c r="Z32" s="81">
        <v>16138</v>
      </c>
      <c r="AA32" s="81">
        <v>4739.5</v>
      </c>
      <c r="AB32" s="81">
        <v>25892</v>
      </c>
      <c r="AC32" s="81">
        <v>0</v>
      </c>
      <c r="AD32" s="81">
        <v>0</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1746</v>
      </c>
      <c r="B33" s="80">
        <v>465</v>
      </c>
      <c r="C33" s="80">
        <v>6</v>
      </c>
      <c r="D33" s="80">
        <v>28</v>
      </c>
      <c r="E33" s="80">
        <v>2009</v>
      </c>
      <c r="F33" s="80" t="s">
        <v>85</v>
      </c>
      <c r="G33" s="80" t="s">
        <v>1740</v>
      </c>
      <c r="H33" s="80" t="s">
        <v>1741</v>
      </c>
      <c r="I33" s="177"/>
      <c r="J33" s="81">
        <v>30.97775551963079</v>
      </c>
      <c r="K33" s="81">
        <v>1.9270451857891928</v>
      </c>
      <c r="L33" s="81">
        <v>3.030761385734869</v>
      </c>
      <c r="M33" s="81">
        <v>53.825823746188988</v>
      </c>
      <c r="N33" s="81">
        <v>30.498739233850472</v>
      </c>
      <c r="O33" s="81">
        <v>32.392104554679541</v>
      </c>
      <c r="P33" s="81">
        <v>22.996502661577075</v>
      </c>
      <c r="Q33" s="81">
        <v>1.5097489426826047</v>
      </c>
      <c r="R33" s="81">
        <v>0</v>
      </c>
      <c r="S33" s="81">
        <v>0</v>
      </c>
      <c r="T33" s="82"/>
      <c r="U33" s="81">
        <v>5137112</v>
      </c>
      <c r="V33" s="81">
        <v>896</v>
      </c>
      <c r="W33" s="81">
        <v>88</v>
      </c>
      <c r="X33" s="81">
        <v>11392</v>
      </c>
      <c r="Y33" s="81">
        <v>9054</v>
      </c>
      <c r="Z33" s="81">
        <v>16375</v>
      </c>
      <c r="AA33" s="81">
        <v>4628.5</v>
      </c>
      <c r="AB33" s="81">
        <v>25897</v>
      </c>
      <c r="AC33" s="81">
        <v>0</v>
      </c>
      <c r="AD33" s="81">
        <v>0</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16.95</v>
      </c>
      <c r="BJ33" s="81">
        <v>0</v>
      </c>
      <c r="BK33" s="81">
        <v>0</v>
      </c>
      <c r="BL33" s="81">
        <v>0</v>
      </c>
      <c r="BM33" s="82"/>
      <c r="BN33" s="81">
        <v>0</v>
      </c>
      <c r="BO33" s="81">
        <v>0</v>
      </c>
      <c r="BP33" s="81">
        <v>2</v>
      </c>
      <c r="BQ33" s="81">
        <v>0</v>
      </c>
      <c r="BR33" s="81">
        <v>0</v>
      </c>
      <c r="BS33" s="81">
        <v>0</v>
      </c>
      <c r="BT33"/>
      <c r="BU33" s="80"/>
      <c r="BV33" s="80"/>
      <c r="BW33" s="80"/>
      <c r="BX33" s="80"/>
      <c r="BY33" s="80"/>
      <c r="BZ33" s="80"/>
      <c r="CA33" s="80"/>
      <c r="CB33" s="80"/>
      <c r="CC33" s="80"/>
    </row>
    <row r="34" spans="1:81">
      <c r="A34" s="80" t="s">
        <v>1747</v>
      </c>
      <c r="B34" s="80">
        <v>466</v>
      </c>
      <c r="C34" s="80">
        <v>7</v>
      </c>
      <c r="D34" s="80">
        <v>28</v>
      </c>
      <c r="E34" s="80">
        <v>2010</v>
      </c>
      <c r="F34" s="80" t="s">
        <v>86</v>
      </c>
      <c r="G34" s="80" t="s">
        <v>1740</v>
      </c>
      <c r="H34" s="80" t="s">
        <v>1741</v>
      </c>
      <c r="I34" s="177"/>
      <c r="J34" s="81">
        <v>37.010389207616711</v>
      </c>
      <c r="K34" s="81">
        <v>2.0221210203860727</v>
      </c>
      <c r="L34" s="81">
        <v>2.8548410174515841</v>
      </c>
      <c r="M34" s="81">
        <v>55.735769332073062</v>
      </c>
      <c r="N34" s="81">
        <v>30.203131030428441</v>
      </c>
      <c r="O34" s="81">
        <v>32.707948282118409</v>
      </c>
      <c r="P34" s="81">
        <v>23.333282190678503</v>
      </c>
      <c r="Q34" s="81">
        <v>1.5824815258288825</v>
      </c>
      <c r="R34" s="81">
        <v>0</v>
      </c>
      <c r="S34" s="81">
        <v>0</v>
      </c>
      <c r="T34" s="82"/>
      <c r="U34" s="81">
        <v>7255930</v>
      </c>
      <c r="V34" s="81">
        <v>896</v>
      </c>
      <c r="W34" s="81">
        <v>88</v>
      </c>
      <c r="X34" s="81">
        <v>11392</v>
      </c>
      <c r="Y34" s="81">
        <v>9214</v>
      </c>
      <c r="Z34" s="81">
        <v>16611.5</v>
      </c>
      <c r="AA34" s="81">
        <v>4579</v>
      </c>
      <c r="AB34" s="81">
        <v>26010</v>
      </c>
      <c r="AC34" s="81">
        <v>0</v>
      </c>
      <c r="AD34" s="81">
        <v>0</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16.18</v>
      </c>
      <c r="BJ34" s="81">
        <v>0</v>
      </c>
      <c r="BK34" s="81">
        <v>0</v>
      </c>
      <c r="BL34" s="81">
        <v>0</v>
      </c>
      <c r="BM34" s="82"/>
      <c r="BN34" s="81">
        <v>0</v>
      </c>
      <c r="BO34" s="81">
        <v>0</v>
      </c>
      <c r="BP34" s="81">
        <v>2</v>
      </c>
      <c r="BQ34" s="81">
        <v>0</v>
      </c>
      <c r="BR34" s="81">
        <v>0</v>
      </c>
      <c r="BS34" s="81">
        <v>0</v>
      </c>
      <c r="BT34"/>
      <c r="BU34" s="80">
        <v>16.18</v>
      </c>
      <c r="BV34" s="80">
        <v>0</v>
      </c>
      <c r="BW34" s="80">
        <v>0</v>
      </c>
      <c r="BX34" s="80">
        <v>0</v>
      </c>
      <c r="BY34" s="80">
        <v>0</v>
      </c>
      <c r="BZ34" s="80">
        <v>0</v>
      </c>
      <c r="CA34" s="80">
        <v>0</v>
      </c>
      <c r="CB34" s="80">
        <v>0</v>
      </c>
      <c r="CC34" s="80">
        <v>0</v>
      </c>
    </row>
    <row r="35" spans="1:81">
      <c r="A35" s="80" t="s">
        <v>1748</v>
      </c>
      <c r="B35" s="80">
        <v>467</v>
      </c>
      <c r="C35" s="80">
        <v>8</v>
      </c>
      <c r="D35" s="80">
        <v>28</v>
      </c>
      <c r="E35" s="80">
        <v>2011</v>
      </c>
      <c r="F35" s="80" t="s">
        <v>87</v>
      </c>
      <c r="G35" s="80" t="s">
        <v>1740</v>
      </c>
      <c r="H35" s="80" t="s">
        <v>1741</v>
      </c>
      <c r="I35" s="177"/>
      <c r="J35" s="81">
        <v>37.749592161636308</v>
      </c>
      <c r="K35" s="81">
        <v>2.3346822022407459</v>
      </c>
      <c r="L35" s="81">
        <v>2.9929196034216545</v>
      </c>
      <c r="M35" s="81">
        <v>63.435015642876969</v>
      </c>
      <c r="N35" s="81">
        <v>35.531777589021701</v>
      </c>
      <c r="O35" s="81">
        <v>32.701425145843324</v>
      </c>
      <c r="P35" s="81">
        <v>22.295275191805491</v>
      </c>
      <c r="Q35" s="81">
        <v>1.8322856464674673</v>
      </c>
      <c r="R35" s="81">
        <v>0</v>
      </c>
      <c r="S35" s="81">
        <v>0</v>
      </c>
      <c r="T35" s="82"/>
      <c r="U35" s="81">
        <v>8015953</v>
      </c>
      <c r="V35" s="81">
        <v>896</v>
      </c>
      <c r="W35" s="81">
        <v>88</v>
      </c>
      <c r="X35" s="81">
        <v>11392</v>
      </c>
      <c r="Y35" s="81">
        <v>9365</v>
      </c>
      <c r="Z35" s="81">
        <v>16969</v>
      </c>
      <c r="AA35" s="81">
        <v>4505.5</v>
      </c>
      <c r="AB35" s="81">
        <v>26109</v>
      </c>
      <c r="AC35" s="81">
        <v>0</v>
      </c>
      <c r="AD35" s="81">
        <v>0</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18.335000000000001</v>
      </c>
      <c r="BJ35" s="81">
        <v>0</v>
      </c>
      <c r="BK35" s="81">
        <v>0</v>
      </c>
      <c r="BL35" s="81">
        <v>0</v>
      </c>
      <c r="BM35" s="82"/>
      <c r="BN35" s="81">
        <v>0</v>
      </c>
      <c r="BO35" s="81">
        <v>0</v>
      </c>
      <c r="BP35" s="81">
        <v>3</v>
      </c>
      <c r="BQ35" s="81">
        <v>0</v>
      </c>
      <c r="BR35" s="81">
        <v>0</v>
      </c>
      <c r="BS35" s="81">
        <v>0</v>
      </c>
      <c r="BT35"/>
      <c r="BU35" s="80">
        <v>18.335000000000001</v>
      </c>
      <c r="BV35" s="80">
        <v>0</v>
      </c>
      <c r="BW35" s="80">
        <v>0</v>
      </c>
      <c r="BX35" s="80">
        <v>0</v>
      </c>
      <c r="BY35" s="80">
        <v>0</v>
      </c>
      <c r="BZ35" s="80">
        <v>0</v>
      </c>
      <c r="CA35" s="80">
        <v>0</v>
      </c>
      <c r="CB35" s="80">
        <v>0</v>
      </c>
      <c r="CC35" s="80">
        <v>0</v>
      </c>
    </row>
    <row r="36" spans="1:81">
      <c r="A36" s="80" t="s">
        <v>1749</v>
      </c>
      <c r="B36" s="80">
        <v>468</v>
      </c>
      <c r="C36" s="80">
        <v>9</v>
      </c>
      <c r="D36" s="80">
        <v>28</v>
      </c>
      <c r="E36" s="80">
        <v>2012</v>
      </c>
      <c r="F36" s="80" t="s">
        <v>88</v>
      </c>
      <c r="G36" s="80" t="s">
        <v>1740</v>
      </c>
      <c r="H36" s="80" t="s">
        <v>1741</v>
      </c>
      <c r="I36" s="177"/>
      <c r="J36" s="81">
        <v>45.093632614123401</v>
      </c>
      <c r="K36" s="81">
        <v>2.2352007548373289</v>
      </c>
      <c r="L36" s="81">
        <v>2.9490524625933761</v>
      </c>
      <c r="M36" s="81">
        <v>62.417071582730344</v>
      </c>
      <c r="N36" s="81">
        <v>41.509218725869026</v>
      </c>
      <c r="O36" s="81">
        <v>33.276751009473358</v>
      </c>
      <c r="P36" s="81">
        <v>22.576401926178615</v>
      </c>
      <c r="Q36" s="81">
        <v>2.0057552311235973</v>
      </c>
      <c r="R36" s="81">
        <v>0</v>
      </c>
      <c r="S36" s="81">
        <v>0</v>
      </c>
      <c r="T36" s="82"/>
      <c r="U36" s="81">
        <v>7535813</v>
      </c>
      <c r="V36" s="81">
        <v>896</v>
      </c>
      <c r="W36" s="81">
        <v>88</v>
      </c>
      <c r="X36" s="81">
        <v>11392</v>
      </c>
      <c r="Y36" s="81">
        <v>9578</v>
      </c>
      <c r="Z36" s="81">
        <v>17404.5</v>
      </c>
      <c r="AA36" s="81">
        <v>4536.5</v>
      </c>
      <c r="AB36" s="81">
        <v>26306</v>
      </c>
      <c r="AC36" s="81">
        <v>0</v>
      </c>
      <c r="AD36" s="81">
        <v>0</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21.138999999999999</v>
      </c>
      <c r="BJ36" s="81">
        <v>0</v>
      </c>
      <c r="BK36" s="81">
        <v>0</v>
      </c>
      <c r="BL36" s="81">
        <v>0</v>
      </c>
      <c r="BM36" s="82"/>
      <c r="BN36" s="81">
        <v>0</v>
      </c>
      <c r="BO36" s="81">
        <v>0</v>
      </c>
      <c r="BP36" s="81">
        <v>3</v>
      </c>
      <c r="BQ36" s="81">
        <v>0</v>
      </c>
      <c r="BR36" s="81">
        <v>0</v>
      </c>
      <c r="BS36" s="81">
        <v>0</v>
      </c>
      <c r="BT36"/>
      <c r="BU36" s="80">
        <v>21.138999999999999</v>
      </c>
      <c r="BV36" s="80">
        <v>0</v>
      </c>
      <c r="BW36" s="80">
        <v>0</v>
      </c>
      <c r="BX36" s="80">
        <v>0</v>
      </c>
      <c r="BY36" s="80">
        <v>0</v>
      </c>
      <c r="BZ36" s="80">
        <v>0</v>
      </c>
      <c r="CA36" s="80">
        <v>0</v>
      </c>
      <c r="CB36" s="80">
        <v>0</v>
      </c>
      <c r="CC36" s="80">
        <v>0</v>
      </c>
    </row>
    <row r="37" spans="1:81">
      <c r="A37" s="80" t="s">
        <v>1750</v>
      </c>
      <c r="B37" s="80">
        <v>469</v>
      </c>
      <c r="C37" s="80">
        <v>10</v>
      </c>
      <c r="D37" s="80">
        <v>28</v>
      </c>
      <c r="E37" s="80">
        <v>2013</v>
      </c>
      <c r="F37" s="80" t="s">
        <v>89</v>
      </c>
      <c r="G37" s="80" t="s">
        <v>1740</v>
      </c>
      <c r="H37" s="80" t="s">
        <v>1741</v>
      </c>
      <c r="I37" s="177"/>
      <c r="J37" s="81">
        <v>45.79121076064289</v>
      </c>
      <c r="K37" s="81">
        <v>2.1887135218900196</v>
      </c>
      <c r="L37" s="81">
        <v>2.4206722175578061</v>
      </c>
      <c r="M37" s="81">
        <v>64.541536802736346</v>
      </c>
      <c r="N37" s="81">
        <v>38.326764515614833</v>
      </c>
      <c r="O37" s="81">
        <v>32.367889735793838</v>
      </c>
      <c r="P37" s="81">
        <v>22.294308149151028</v>
      </c>
      <c r="Q37" s="81">
        <v>2.0399607624006748</v>
      </c>
      <c r="R37" s="81">
        <v>0</v>
      </c>
      <c r="S37" s="81">
        <v>0</v>
      </c>
      <c r="T37" s="82"/>
      <c r="U37" s="81">
        <v>6610206</v>
      </c>
      <c r="V37" s="81">
        <v>896</v>
      </c>
      <c r="W37" s="81">
        <v>88</v>
      </c>
      <c r="X37" s="81">
        <v>11392</v>
      </c>
      <c r="Y37" s="81">
        <v>9656</v>
      </c>
      <c r="Z37" s="81">
        <v>17685</v>
      </c>
      <c r="AA37" s="81">
        <v>4463</v>
      </c>
      <c r="AB37" s="81">
        <v>26371</v>
      </c>
      <c r="AC37" s="81">
        <v>0</v>
      </c>
      <c r="AD37" s="81">
        <v>0</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21.701000000000001</v>
      </c>
      <c r="BJ37" s="81">
        <v>0</v>
      </c>
      <c r="BK37" s="81">
        <v>0</v>
      </c>
      <c r="BL37" s="81">
        <v>0</v>
      </c>
      <c r="BM37" s="82"/>
      <c r="BN37" s="81">
        <v>0</v>
      </c>
      <c r="BO37" s="81">
        <v>0</v>
      </c>
      <c r="BP37" s="81">
        <v>2</v>
      </c>
      <c r="BQ37" s="81">
        <v>0</v>
      </c>
      <c r="BR37" s="81">
        <v>0</v>
      </c>
      <c r="BS37" s="81">
        <v>0</v>
      </c>
      <c r="BT37"/>
      <c r="BU37" s="80">
        <v>21.701000000000001</v>
      </c>
      <c r="BV37" s="80">
        <v>0</v>
      </c>
      <c r="BW37" s="80">
        <v>0</v>
      </c>
      <c r="BX37" s="80">
        <v>0</v>
      </c>
      <c r="BY37" s="80">
        <v>0</v>
      </c>
      <c r="BZ37" s="80">
        <v>0</v>
      </c>
      <c r="CA37" s="80">
        <v>0</v>
      </c>
      <c r="CB37" s="80">
        <v>0</v>
      </c>
      <c r="CC37" s="80">
        <v>0</v>
      </c>
    </row>
    <row r="38" spans="1:81">
      <c r="A38" s="80" t="s">
        <v>1751</v>
      </c>
      <c r="B38" s="80">
        <v>470</v>
      </c>
      <c r="C38" s="80">
        <v>11</v>
      </c>
      <c r="D38" s="80">
        <v>28</v>
      </c>
      <c r="E38" s="80">
        <v>2014</v>
      </c>
      <c r="F38" s="80" t="s">
        <v>90</v>
      </c>
      <c r="G38" s="80" t="s">
        <v>1740</v>
      </c>
      <c r="H38" s="80" t="s">
        <v>1741</v>
      </c>
      <c r="I38" s="177"/>
      <c r="J38" s="81">
        <v>44.475151689101232</v>
      </c>
      <c r="K38" s="81">
        <v>1.9683803207812962</v>
      </c>
      <c r="L38" s="81">
        <v>1.831996198859654</v>
      </c>
      <c r="M38" s="81">
        <v>58.498777622517252</v>
      </c>
      <c r="N38" s="81">
        <v>33.17555767355821</v>
      </c>
      <c r="O38" s="81">
        <v>31.262593794665733</v>
      </c>
      <c r="P38" s="81">
        <v>22.505668292940314</v>
      </c>
      <c r="Q38" s="81">
        <v>1.9670472485781141</v>
      </c>
      <c r="R38" s="81">
        <v>0</v>
      </c>
      <c r="S38" s="81">
        <v>0</v>
      </c>
      <c r="T38" s="82"/>
      <c r="U38" s="81">
        <v>7967434</v>
      </c>
      <c r="V38" s="81">
        <v>743</v>
      </c>
      <c r="W38" s="81">
        <v>64</v>
      </c>
      <c r="X38" s="81">
        <v>10730</v>
      </c>
      <c r="Y38" s="81">
        <v>9832</v>
      </c>
      <c r="Z38" s="81">
        <v>17990</v>
      </c>
      <c r="AA38" s="81">
        <v>4482</v>
      </c>
      <c r="AB38" s="81">
        <v>26503</v>
      </c>
      <c r="AC38" s="81">
        <v>0</v>
      </c>
      <c r="AD38" s="81">
        <v>0</v>
      </c>
      <c r="AE38" s="82"/>
      <c r="AF38" s="81">
        <v>63360978.453327499</v>
      </c>
      <c r="AG38" s="81">
        <v>1596642.7723194724</v>
      </c>
      <c r="AH38" s="81">
        <v>478979.37586647697</v>
      </c>
      <c r="AI38" s="81">
        <v>72339008.732761905</v>
      </c>
      <c r="AJ38" s="81">
        <v>44037671.349333793</v>
      </c>
      <c r="AK38" s="81">
        <v>0</v>
      </c>
      <c r="AL38" s="81">
        <v>0</v>
      </c>
      <c r="AM38" s="81">
        <v>3638465.8599737152</v>
      </c>
      <c r="AN38" s="81">
        <v>0</v>
      </c>
      <c r="AO38" s="81">
        <v>0</v>
      </c>
      <c r="AP38" s="82"/>
      <c r="AQ38" s="81">
        <v>667</v>
      </c>
      <c r="AR38" s="81">
        <v>136</v>
      </c>
      <c r="AS38" s="81">
        <v>0</v>
      </c>
      <c r="AT38" s="81">
        <v>1</v>
      </c>
      <c r="AU38" s="81">
        <v>0</v>
      </c>
      <c r="AV38" s="81">
        <v>0</v>
      </c>
      <c r="AW38" s="81" t="s">
        <v>564</v>
      </c>
      <c r="AX38" s="82"/>
      <c r="AY38" s="81">
        <v>2917.2</v>
      </c>
      <c r="AZ38" s="81">
        <v>6507.8</v>
      </c>
      <c r="BA38" s="81">
        <v>0</v>
      </c>
      <c r="BB38" s="81">
        <v>80</v>
      </c>
      <c r="BC38" s="81">
        <v>0</v>
      </c>
      <c r="BD38" s="81">
        <v>0</v>
      </c>
      <c r="BE38" s="81" t="s">
        <v>564</v>
      </c>
      <c r="BF38" s="82"/>
      <c r="BG38" s="81">
        <v>0</v>
      </c>
      <c r="BH38" s="81">
        <v>0</v>
      </c>
      <c r="BI38" s="81">
        <v>10.512</v>
      </c>
      <c r="BJ38" s="81">
        <v>0</v>
      </c>
      <c r="BK38" s="81">
        <v>0</v>
      </c>
      <c r="BL38" s="81">
        <v>0</v>
      </c>
      <c r="BM38" s="82"/>
      <c r="BN38" s="81">
        <v>0</v>
      </c>
      <c r="BO38" s="81">
        <v>0</v>
      </c>
      <c r="BP38" s="81">
        <v>1</v>
      </c>
      <c r="BQ38" s="81">
        <v>0</v>
      </c>
      <c r="BR38" s="81">
        <v>0</v>
      </c>
      <c r="BS38" s="81">
        <v>0</v>
      </c>
      <c r="BT38"/>
      <c r="BU38" s="80">
        <v>10.512</v>
      </c>
      <c r="BV38" s="80">
        <v>0</v>
      </c>
      <c r="BW38" s="80">
        <v>0</v>
      </c>
      <c r="BX38" s="80">
        <v>0</v>
      </c>
      <c r="BY38" s="80">
        <v>0</v>
      </c>
      <c r="BZ38" s="80">
        <v>0</v>
      </c>
      <c r="CA38" s="80">
        <v>0</v>
      </c>
      <c r="CB38" s="80">
        <v>0</v>
      </c>
      <c r="CC38" s="80">
        <v>0</v>
      </c>
    </row>
    <row r="39" spans="1:81">
      <c r="A39" s="80" t="s">
        <v>1752</v>
      </c>
      <c r="B39" s="80">
        <v>471</v>
      </c>
      <c r="C39" s="80">
        <v>12</v>
      </c>
      <c r="D39" s="80">
        <v>28</v>
      </c>
      <c r="E39" s="80">
        <v>2015</v>
      </c>
      <c r="F39" s="80" t="s">
        <v>91</v>
      </c>
      <c r="G39" s="80" t="s">
        <v>1740</v>
      </c>
      <c r="H39" s="80" t="s">
        <v>1741</v>
      </c>
      <c r="I39" s="177"/>
      <c r="J39" s="81">
        <v>38.671800708936985</v>
      </c>
      <c r="K39" s="81">
        <v>1.8257100476701642</v>
      </c>
      <c r="L39" s="81">
        <v>1.8483745597808194</v>
      </c>
      <c r="M39" s="81">
        <v>52.588947271957927</v>
      </c>
      <c r="N39" s="81">
        <v>35.541464111971891</v>
      </c>
      <c r="O39" s="81">
        <v>31.587332388775511</v>
      </c>
      <c r="P39" s="81">
        <v>22.633932639783321</v>
      </c>
      <c r="Q39" s="81">
        <v>1.9277486727074691</v>
      </c>
      <c r="R39" s="81">
        <v>0</v>
      </c>
      <c r="S39" s="81">
        <v>0</v>
      </c>
      <c r="T39" s="82"/>
      <c r="U39" s="81">
        <v>7847739</v>
      </c>
      <c r="V39" s="81">
        <v>743</v>
      </c>
      <c r="W39" s="81">
        <v>64</v>
      </c>
      <c r="X39" s="81">
        <v>10730</v>
      </c>
      <c r="Y39" s="81">
        <v>9995</v>
      </c>
      <c r="Z39" s="81">
        <v>18352</v>
      </c>
      <c r="AA39" s="81">
        <v>4504</v>
      </c>
      <c r="AB39" s="81">
        <v>26532</v>
      </c>
      <c r="AC39" s="81">
        <v>0</v>
      </c>
      <c r="AD39" s="81">
        <v>0</v>
      </c>
      <c r="AE39" s="82"/>
      <c r="AF39" s="81">
        <v>58745144.018378049</v>
      </c>
      <c r="AG39" s="81">
        <v>1365758.6464202541</v>
      </c>
      <c r="AH39" s="81">
        <v>388359.89484850108</v>
      </c>
      <c r="AI39" s="81">
        <v>68741857.249997869</v>
      </c>
      <c r="AJ39" s="81">
        <v>50209675.3945527</v>
      </c>
      <c r="AK39" s="81">
        <v>0</v>
      </c>
      <c r="AL39" s="81">
        <v>0</v>
      </c>
      <c r="AM39" s="81">
        <v>3636099.3024459812</v>
      </c>
      <c r="AN39" s="81">
        <v>0</v>
      </c>
      <c r="AO39" s="81">
        <v>0</v>
      </c>
      <c r="AP39" s="82"/>
      <c r="AQ39" s="81">
        <v>748</v>
      </c>
      <c r="AR39" s="81">
        <v>183</v>
      </c>
      <c r="AS39" s="81">
        <v>0</v>
      </c>
      <c r="AT39" s="81">
        <v>1</v>
      </c>
      <c r="AU39" s="81">
        <v>0</v>
      </c>
      <c r="AV39" s="81">
        <v>0</v>
      </c>
      <c r="AW39" s="81" t="s">
        <v>564</v>
      </c>
      <c r="AX39" s="82"/>
      <c r="AY39" s="81">
        <v>3335.2</v>
      </c>
      <c r="AZ39" s="81">
        <v>7529.4</v>
      </c>
      <c r="BA39" s="81">
        <v>0</v>
      </c>
      <c r="BB39" s="81">
        <v>80</v>
      </c>
      <c r="BC39" s="81">
        <v>0</v>
      </c>
      <c r="BD39" s="81">
        <v>0</v>
      </c>
      <c r="BE39" s="81" t="s">
        <v>564</v>
      </c>
      <c r="BF39" s="82"/>
      <c r="BG39" s="81">
        <v>0</v>
      </c>
      <c r="BH39" s="81">
        <v>0</v>
      </c>
      <c r="BI39" s="81">
        <v>10.211</v>
      </c>
      <c r="BJ39" s="81">
        <v>0</v>
      </c>
      <c r="BK39" s="81">
        <v>0</v>
      </c>
      <c r="BL39" s="81">
        <v>0</v>
      </c>
      <c r="BM39" s="82"/>
      <c r="BN39" s="81">
        <v>0</v>
      </c>
      <c r="BO39" s="81">
        <v>0</v>
      </c>
      <c r="BP39" s="81">
        <v>1</v>
      </c>
      <c r="BQ39" s="81">
        <v>0</v>
      </c>
      <c r="BR39" s="81">
        <v>0</v>
      </c>
      <c r="BS39" s="81">
        <v>0</v>
      </c>
      <c r="BT39"/>
      <c r="BU39" s="80">
        <v>10.211</v>
      </c>
      <c r="BV39" s="80">
        <v>0</v>
      </c>
      <c r="BW39" s="80">
        <v>0</v>
      </c>
      <c r="BX39" s="80">
        <v>0</v>
      </c>
      <c r="BY39" s="80">
        <v>0</v>
      </c>
      <c r="BZ39" s="80">
        <v>0</v>
      </c>
      <c r="CA39" s="80">
        <v>0</v>
      </c>
      <c r="CB39" s="80">
        <v>0</v>
      </c>
      <c r="CC39" s="80">
        <v>0</v>
      </c>
    </row>
    <row r="40" spans="1:81">
      <c r="A40" s="80" t="s">
        <v>1753</v>
      </c>
      <c r="B40" s="80">
        <v>472</v>
      </c>
      <c r="C40" s="80">
        <v>13</v>
      </c>
      <c r="D40" s="80">
        <v>28</v>
      </c>
      <c r="E40" s="80">
        <v>2016</v>
      </c>
      <c r="F40" s="80" t="s">
        <v>92</v>
      </c>
      <c r="G40" s="80" t="s">
        <v>1740</v>
      </c>
      <c r="H40" s="80" t="s">
        <v>1741</v>
      </c>
      <c r="I40" s="177"/>
      <c r="J40" s="81">
        <v>40.331398649048161</v>
      </c>
      <c r="K40" s="81">
        <v>1.9969209598591777</v>
      </c>
      <c r="L40" s="81">
        <v>2.148025518061822</v>
      </c>
      <c r="M40" s="81">
        <v>44.66342156203163</v>
      </c>
      <c r="N40" s="81">
        <v>33.540623832748267</v>
      </c>
      <c r="O40" s="81">
        <v>31.69513760054226</v>
      </c>
      <c r="P40" s="81">
        <v>22.354979618613363</v>
      </c>
      <c r="Q40" s="81">
        <v>1.8756334995914328</v>
      </c>
      <c r="R40" s="81">
        <v>0</v>
      </c>
      <c r="S40" s="81">
        <v>0</v>
      </c>
      <c r="T40" s="82"/>
      <c r="U40" s="81">
        <v>7821348</v>
      </c>
      <c r="V40" s="81">
        <v>743</v>
      </c>
      <c r="W40" s="81">
        <v>64</v>
      </c>
      <c r="X40" s="81">
        <v>10730</v>
      </c>
      <c r="Y40" s="81">
        <v>10131</v>
      </c>
      <c r="Z40" s="81">
        <v>18641</v>
      </c>
      <c r="AA40" s="81">
        <v>4601</v>
      </c>
      <c r="AB40" s="81">
        <v>26555</v>
      </c>
      <c r="AC40" s="81">
        <v>0</v>
      </c>
      <c r="AD40" s="81">
        <v>0</v>
      </c>
      <c r="AE40" s="82"/>
      <c r="AF40" s="81">
        <v>60684100.150285631</v>
      </c>
      <c r="AG40" s="81">
        <v>1500200.6765550619</v>
      </c>
      <c r="AH40" s="81">
        <v>367838.17567498179</v>
      </c>
      <c r="AI40" s="81">
        <v>68706468.05042167</v>
      </c>
      <c r="AJ40" s="81">
        <v>46324028.465906084</v>
      </c>
      <c r="AK40" s="81">
        <v>0</v>
      </c>
      <c r="AL40" s="81">
        <v>0</v>
      </c>
      <c r="AM40" s="81">
        <v>3642078.6971880519</v>
      </c>
      <c r="AN40" s="81">
        <v>0</v>
      </c>
      <c r="AO40" s="81">
        <v>0</v>
      </c>
      <c r="AP40" s="82"/>
      <c r="AQ40" s="81">
        <v>806</v>
      </c>
      <c r="AR40" s="81">
        <v>215</v>
      </c>
      <c r="AS40" s="81">
        <v>0</v>
      </c>
      <c r="AT40" s="81">
        <v>1</v>
      </c>
      <c r="AU40" s="81">
        <v>0</v>
      </c>
      <c r="AV40" s="81">
        <v>0</v>
      </c>
      <c r="AW40" s="81" t="s">
        <v>564</v>
      </c>
      <c r="AX40" s="82"/>
      <c r="AY40" s="81">
        <v>3648.6</v>
      </c>
      <c r="AZ40" s="81">
        <v>8386.7999999999993</v>
      </c>
      <c r="BA40" s="81">
        <v>0</v>
      </c>
      <c r="BB40" s="81">
        <v>80</v>
      </c>
      <c r="BC40" s="81">
        <v>0</v>
      </c>
      <c r="BD40" s="81">
        <v>0</v>
      </c>
      <c r="BE40" s="81" t="s">
        <v>564</v>
      </c>
      <c r="BF40" s="82"/>
      <c r="BG40" s="81">
        <v>0</v>
      </c>
      <c r="BH40" s="81">
        <v>0</v>
      </c>
      <c r="BI40" s="81">
        <v>22.806999999999999</v>
      </c>
      <c r="BJ40" s="81">
        <v>0</v>
      </c>
      <c r="BK40" s="81">
        <v>0</v>
      </c>
      <c r="BL40" s="81">
        <v>0</v>
      </c>
      <c r="BM40" s="82"/>
      <c r="BN40" s="81">
        <v>0</v>
      </c>
      <c r="BO40" s="81">
        <v>0</v>
      </c>
      <c r="BP40" s="81">
        <v>2</v>
      </c>
      <c r="BQ40" s="81">
        <v>0</v>
      </c>
      <c r="BR40" s="81">
        <v>0</v>
      </c>
      <c r="BS40" s="81">
        <v>0</v>
      </c>
      <c r="BT40"/>
      <c r="BU40" s="80">
        <v>22.806999999999999</v>
      </c>
      <c r="BV40" s="80">
        <v>0</v>
      </c>
      <c r="BW40" s="80">
        <v>0</v>
      </c>
      <c r="BX40" s="80">
        <v>0</v>
      </c>
      <c r="BY40" s="80">
        <v>0</v>
      </c>
      <c r="BZ40" s="80">
        <v>0</v>
      </c>
      <c r="CA40" s="80">
        <v>0</v>
      </c>
      <c r="CB40" s="80">
        <v>0</v>
      </c>
      <c r="CC40" s="80">
        <v>0</v>
      </c>
    </row>
    <row r="41" spans="1:81">
      <c r="A41" s="80" t="s">
        <v>1754</v>
      </c>
      <c r="B41" s="80">
        <v>473</v>
      </c>
      <c r="C41" s="80">
        <v>14</v>
      </c>
      <c r="D41" s="80">
        <v>28</v>
      </c>
      <c r="E41" s="80">
        <v>2017</v>
      </c>
      <c r="F41" s="80" t="s">
        <v>71</v>
      </c>
      <c r="G41" s="80" t="s">
        <v>1740</v>
      </c>
      <c r="H41" s="80" t="s">
        <v>1741</v>
      </c>
      <c r="I41" s="177"/>
      <c r="J41" s="81">
        <v>39.553235626124128</v>
      </c>
      <c r="K41" s="81">
        <v>1.999021918898801</v>
      </c>
      <c r="L41" s="81">
        <v>2.0025168915476224</v>
      </c>
      <c r="M41" s="81">
        <v>45.141720429978228</v>
      </c>
      <c r="N41" s="81">
        <v>36.775676986132993</v>
      </c>
      <c r="O41" s="81">
        <v>31.495732404758666</v>
      </c>
      <c r="P41" s="81">
        <v>22.237508523732163</v>
      </c>
      <c r="Q41" s="81">
        <v>1.811196871793995</v>
      </c>
      <c r="R41" s="81">
        <v>0</v>
      </c>
      <c r="S41" s="81">
        <v>0</v>
      </c>
      <c r="T41" s="82"/>
      <c r="U41" s="81">
        <v>9134331</v>
      </c>
      <c r="V41" s="81">
        <v>743</v>
      </c>
      <c r="W41" s="81">
        <v>64</v>
      </c>
      <c r="X41" s="81">
        <v>10730</v>
      </c>
      <c r="Y41" s="81">
        <v>10286</v>
      </c>
      <c r="Z41" s="81">
        <v>18831</v>
      </c>
      <c r="AA41" s="81">
        <v>4606</v>
      </c>
      <c r="AB41" s="81">
        <v>26518</v>
      </c>
      <c r="AC41" s="81">
        <v>0</v>
      </c>
      <c r="AD41" s="81">
        <v>0</v>
      </c>
      <c r="AE41" s="82"/>
      <c r="AF41" s="81">
        <v>62071066.762088999</v>
      </c>
      <c r="AG41" s="81">
        <v>1524213.52959484</v>
      </c>
      <c r="AH41" s="81">
        <v>440059.56686015782</v>
      </c>
      <c r="AI41" s="81">
        <v>71371244.613694385</v>
      </c>
      <c r="AJ41" s="81">
        <v>51560144.324033707</v>
      </c>
      <c r="AK41" s="81">
        <v>0</v>
      </c>
      <c r="AL41" s="81">
        <v>0</v>
      </c>
      <c r="AM41" s="81">
        <v>3642694.9815280288</v>
      </c>
      <c r="AN41" s="81">
        <v>0</v>
      </c>
      <c r="AO41" s="81">
        <v>0</v>
      </c>
      <c r="AP41" s="82"/>
      <c r="AQ41" s="81">
        <v>860</v>
      </c>
      <c r="AR41" s="81">
        <v>231</v>
      </c>
      <c r="AS41" s="81">
        <v>0</v>
      </c>
      <c r="AT41" s="81">
        <v>1</v>
      </c>
      <c r="AU41" s="81">
        <v>0</v>
      </c>
      <c r="AV41" s="81">
        <v>0</v>
      </c>
      <c r="AW41" s="81" t="s">
        <v>564</v>
      </c>
      <c r="AX41" s="82"/>
      <c r="AY41" s="81">
        <v>3929.5</v>
      </c>
      <c r="AZ41" s="81">
        <v>8603.6000000000022</v>
      </c>
      <c r="BA41" s="81">
        <v>0</v>
      </c>
      <c r="BB41" s="81">
        <v>80</v>
      </c>
      <c r="BC41" s="81">
        <v>0</v>
      </c>
      <c r="BD41" s="81">
        <v>0</v>
      </c>
      <c r="BE41" s="81" t="s">
        <v>564</v>
      </c>
      <c r="BF41" s="82"/>
      <c r="BG41" s="81">
        <v>0</v>
      </c>
      <c r="BH41" s="81">
        <v>0</v>
      </c>
      <c r="BI41" s="81">
        <v>22.826000000000001</v>
      </c>
      <c r="BJ41" s="81">
        <v>0</v>
      </c>
      <c r="BK41" s="81">
        <v>0</v>
      </c>
      <c r="BL41" s="81">
        <v>0</v>
      </c>
      <c r="BM41" s="82"/>
      <c r="BN41" s="81">
        <v>0</v>
      </c>
      <c r="BO41" s="81">
        <v>0</v>
      </c>
      <c r="BP41" s="81">
        <v>2</v>
      </c>
      <c r="BQ41" s="81">
        <v>0</v>
      </c>
      <c r="BR41" s="81">
        <v>0</v>
      </c>
      <c r="BS41" s="81">
        <v>0</v>
      </c>
      <c r="BT41"/>
      <c r="BU41" s="80">
        <v>22.826000000000001</v>
      </c>
      <c r="BV41" s="80">
        <v>0</v>
      </c>
      <c r="BW41" s="80">
        <v>0</v>
      </c>
      <c r="BX41" s="80">
        <v>0</v>
      </c>
      <c r="BY41" s="80">
        <v>0</v>
      </c>
      <c r="BZ41" s="80">
        <v>0</v>
      </c>
      <c r="CA41" s="80">
        <v>0</v>
      </c>
      <c r="CB41" s="80">
        <v>0</v>
      </c>
      <c r="CC41" s="80">
        <v>0</v>
      </c>
    </row>
    <row r="42" spans="1:81">
      <c r="A42" s="80" t="s">
        <v>1755</v>
      </c>
      <c r="B42" s="80">
        <v>474</v>
      </c>
      <c r="C42" s="80">
        <v>15</v>
      </c>
      <c r="D42" s="80">
        <v>28</v>
      </c>
      <c r="E42" s="80">
        <v>2018</v>
      </c>
      <c r="F42" s="80" t="s">
        <v>93</v>
      </c>
      <c r="G42" s="80" t="s">
        <v>1740</v>
      </c>
      <c r="H42" s="80" t="s">
        <v>1741</v>
      </c>
      <c r="I42" s="177"/>
      <c r="J42" s="81">
        <v>45.680522656983101</v>
      </c>
      <c r="K42" s="81">
        <v>1.9086108246648152</v>
      </c>
      <c r="L42" s="81">
        <v>1.7720448845381989</v>
      </c>
      <c r="M42" s="81">
        <v>41.959297118173843</v>
      </c>
      <c r="N42" s="81">
        <v>34.47526591401509</v>
      </c>
      <c r="O42" s="81">
        <v>31.122265753924101</v>
      </c>
      <c r="P42" s="81">
        <v>22.106968903860551</v>
      </c>
      <c r="Q42" s="81">
        <v>1.6778472129738016</v>
      </c>
      <c r="R42" s="81">
        <v>0</v>
      </c>
      <c r="S42" s="81">
        <v>0</v>
      </c>
      <c r="T42" s="82"/>
      <c r="U42" s="81">
        <v>10707906</v>
      </c>
      <c r="V42" s="81">
        <v>743</v>
      </c>
      <c r="W42" s="81">
        <v>64</v>
      </c>
      <c r="X42" s="81">
        <v>10730</v>
      </c>
      <c r="Y42" s="81">
        <v>10457</v>
      </c>
      <c r="Z42" s="81">
        <v>18964</v>
      </c>
      <c r="AA42" s="81">
        <v>4625</v>
      </c>
      <c r="AB42" s="81">
        <v>26473</v>
      </c>
      <c r="AC42" s="81">
        <v>0</v>
      </c>
      <c r="AD42" s="81">
        <v>0</v>
      </c>
      <c r="AE42" s="82"/>
      <c r="AF42" s="81">
        <v>69883676.525648266</v>
      </c>
      <c r="AG42" s="81">
        <v>1375551.966837419</v>
      </c>
      <c r="AH42" s="81">
        <v>411250.93736347847</v>
      </c>
      <c r="AI42" s="81">
        <v>65512888.026898503</v>
      </c>
      <c r="AJ42" s="81">
        <v>49407662.841366053</v>
      </c>
      <c r="AK42" s="81">
        <v>0</v>
      </c>
      <c r="AL42" s="81">
        <v>0</v>
      </c>
      <c r="AM42" s="81">
        <v>3644037.853869481</v>
      </c>
      <c r="AN42" s="81">
        <v>0</v>
      </c>
      <c r="AO42" s="81">
        <v>0</v>
      </c>
      <c r="AP42" s="82"/>
      <c r="AQ42" s="81">
        <v>909</v>
      </c>
      <c r="AR42" s="81">
        <v>260</v>
      </c>
      <c r="AS42" s="81">
        <v>0</v>
      </c>
      <c r="AT42" s="81">
        <v>1</v>
      </c>
      <c r="AU42" s="81">
        <v>0</v>
      </c>
      <c r="AV42" s="81">
        <v>0</v>
      </c>
      <c r="AW42" s="81" t="s">
        <v>564</v>
      </c>
      <c r="AX42" s="82"/>
      <c r="AY42" s="81">
        <v>4194.3000000000011</v>
      </c>
      <c r="AZ42" s="81">
        <v>9004</v>
      </c>
      <c r="BA42" s="81">
        <v>0</v>
      </c>
      <c r="BB42" s="81">
        <v>80</v>
      </c>
      <c r="BC42" s="81">
        <v>0</v>
      </c>
      <c r="BD42" s="81">
        <v>0</v>
      </c>
      <c r="BE42" s="81" t="s">
        <v>564</v>
      </c>
      <c r="BF42" s="82"/>
      <c r="BG42" s="81">
        <v>0</v>
      </c>
      <c r="BH42" s="81">
        <v>0</v>
      </c>
      <c r="BI42" s="81">
        <v>23.372</v>
      </c>
      <c r="BJ42" s="81">
        <v>0</v>
      </c>
      <c r="BK42" s="81">
        <v>0</v>
      </c>
      <c r="BL42" s="81">
        <v>0</v>
      </c>
      <c r="BM42" s="82"/>
      <c r="BN42" s="81">
        <v>0</v>
      </c>
      <c r="BO42" s="81">
        <v>0</v>
      </c>
      <c r="BP42" s="81">
        <v>2</v>
      </c>
      <c r="BQ42" s="81">
        <v>0</v>
      </c>
      <c r="BR42" s="81">
        <v>0</v>
      </c>
      <c r="BS42" s="81">
        <v>0</v>
      </c>
      <c r="BT42"/>
      <c r="BU42" s="80">
        <v>23.372</v>
      </c>
      <c r="BV42" s="80">
        <v>0</v>
      </c>
      <c r="BW42" s="80">
        <v>0</v>
      </c>
      <c r="BX42" s="80">
        <v>0</v>
      </c>
      <c r="BY42" s="80">
        <v>0</v>
      </c>
      <c r="BZ42" s="80">
        <v>0</v>
      </c>
      <c r="CA42" s="80">
        <v>0</v>
      </c>
      <c r="CB42" s="80">
        <v>0</v>
      </c>
      <c r="CC42" s="80">
        <v>0</v>
      </c>
    </row>
    <row r="43" spans="1:81">
      <c r="A43" s="80" t="s">
        <v>1756</v>
      </c>
      <c r="B43" s="80">
        <v>475</v>
      </c>
      <c r="C43" s="80">
        <v>16</v>
      </c>
      <c r="D43" s="80">
        <v>28</v>
      </c>
      <c r="E43" s="80">
        <v>2019</v>
      </c>
      <c r="F43" s="80" t="s">
        <v>73</v>
      </c>
      <c r="G43" s="80" t="s">
        <v>1740</v>
      </c>
      <c r="H43" s="80" t="s">
        <v>1741</v>
      </c>
      <c r="I43" s="177"/>
      <c r="J43" s="81">
        <v>29.905923568362333</v>
      </c>
      <c r="K43" s="81">
        <v>1.7219235676692508</v>
      </c>
      <c r="L43" s="81">
        <v>1.7862464305265391</v>
      </c>
      <c r="M43" s="81">
        <v>40.782898645655848</v>
      </c>
      <c r="N43" s="81">
        <v>31.077771426095612</v>
      </c>
      <c r="O43" s="81">
        <v>30.880006445397544</v>
      </c>
      <c r="P43" s="81">
        <v>21.782450241355928</v>
      </c>
      <c r="Q43" s="81">
        <v>1.6460202623471965</v>
      </c>
      <c r="R43" s="81">
        <v>0</v>
      </c>
      <c r="S43" s="81">
        <v>0</v>
      </c>
      <c r="T43" s="82"/>
      <c r="U43" s="81">
        <v>7020090</v>
      </c>
      <c r="V43" s="81">
        <v>743</v>
      </c>
      <c r="W43" s="81">
        <v>64</v>
      </c>
      <c r="X43" s="81">
        <v>10730</v>
      </c>
      <c r="Y43" s="81">
        <v>10782</v>
      </c>
      <c r="Z43" s="81">
        <v>19333</v>
      </c>
      <c r="AA43" s="81">
        <v>4523</v>
      </c>
      <c r="AB43" s="81">
        <v>26674</v>
      </c>
      <c r="AC43" s="81">
        <v>0</v>
      </c>
      <c r="AD43" s="81">
        <v>0</v>
      </c>
      <c r="AE43" s="82"/>
      <c r="AF43" s="81">
        <v>46956385.406241067</v>
      </c>
      <c r="AG43" s="81">
        <v>1286381.4604913199</v>
      </c>
      <c r="AH43" s="81">
        <v>438050.50188257458</v>
      </c>
      <c r="AI43" s="81">
        <v>65603774.618441902</v>
      </c>
      <c r="AJ43" s="81">
        <v>43893761.402850024</v>
      </c>
      <c r="AK43" s="81">
        <v>0</v>
      </c>
      <c r="AL43" s="81">
        <v>0</v>
      </c>
      <c r="AM43" s="81">
        <v>3632797.9982355083</v>
      </c>
      <c r="AN43" s="81">
        <v>0</v>
      </c>
      <c r="AO43" s="81">
        <v>0</v>
      </c>
      <c r="AP43" s="82"/>
      <c r="AQ43" s="81">
        <v>983</v>
      </c>
      <c r="AR43" s="81">
        <v>277</v>
      </c>
      <c r="AS43" s="81">
        <v>0</v>
      </c>
      <c r="AT43" s="81">
        <v>1</v>
      </c>
      <c r="AU43" s="81">
        <v>0</v>
      </c>
      <c r="AV43" s="81">
        <v>0</v>
      </c>
      <c r="AW43" s="81" t="s">
        <v>564</v>
      </c>
      <c r="AX43" s="82"/>
      <c r="AY43" s="81">
        <v>4638.0000000000009</v>
      </c>
      <c r="AZ43" s="81">
        <v>9251.7999999999993</v>
      </c>
      <c r="BA43" s="81">
        <v>0</v>
      </c>
      <c r="BB43" s="81">
        <v>80</v>
      </c>
      <c r="BC43" s="81">
        <v>0</v>
      </c>
      <c r="BD43" s="81">
        <v>0</v>
      </c>
      <c r="BE43" s="81" t="s">
        <v>564</v>
      </c>
      <c r="BF43" s="82"/>
      <c r="BG43" s="81">
        <v>0</v>
      </c>
      <c r="BH43" s="81">
        <v>0</v>
      </c>
      <c r="BI43" s="81">
        <v>20.684999999999999</v>
      </c>
      <c r="BJ43" s="81">
        <v>0</v>
      </c>
      <c r="BK43" s="81">
        <v>0</v>
      </c>
      <c r="BL43" s="81">
        <v>0</v>
      </c>
      <c r="BM43" s="82"/>
      <c r="BN43" s="81">
        <v>0</v>
      </c>
      <c r="BO43" s="81">
        <v>0</v>
      </c>
      <c r="BP43" s="81">
        <v>2</v>
      </c>
      <c r="BQ43" s="81">
        <v>0</v>
      </c>
      <c r="BR43" s="81">
        <v>0</v>
      </c>
      <c r="BS43" s="81">
        <v>0</v>
      </c>
      <c r="BT43"/>
      <c r="BU43" s="80">
        <v>20.684999999999999</v>
      </c>
      <c r="BV43" s="80">
        <v>0</v>
      </c>
      <c r="BW43" s="80">
        <v>0</v>
      </c>
      <c r="BX43" s="80">
        <v>0</v>
      </c>
      <c r="BY43" s="80">
        <v>0</v>
      </c>
      <c r="BZ43" s="80">
        <v>0</v>
      </c>
      <c r="CA43" s="80">
        <v>0</v>
      </c>
      <c r="CB43" s="80">
        <v>0</v>
      </c>
      <c r="CC43" s="80">
        <v>0</v>
      </c>
    </row>
    <row r="44" spans="1:81">
      <c r="A44" s="80" t="s">
        <v>1757</v>
      </c>
      <c r="B44" s="80">
        <v>476</v>
      </c>
      <c r="C44" s="80">
        <v>17</v>
      </c>
      <c r="D44" s="80">
        <v>28</v>
      </c>
      <c r="E44" s="80">
        <v>2020</v>
      </c>
      <c r="F44" s="80" t="s">
        <v>218</v>
      </c>
      <c r="G44" s="80" t="s">
        <v>1740</v>
      </c>
      <c r="H44" s="80" t="s">
        <v>1741</v>
      </c>
      <c r="I44" s="177"/>
      <c r="J44" s="81">
        <v>24.9192115756242</v>
      </c>
      <c r="K44" s="81">
        <v>1.948897518782061</v>
      </c>
      <c r="L44" s="81">
        <v>1.0323179748282885</v>
      </c>
      <c r="M44" s="81">
        <v>42.942413679470754</v>
      </c>
      <c r="N44" s="81">
        <v>31.149603415648009</v>
      </c>
      <c r="O44" s="81">
        <v>27.458292171486409</v>
      </c>
      <c r="P44" s="81">
        <v>20.717907091401855</v>
      </c>
      <c r="Q44" s="81">
        <v>1.5751421514884187</v>
      </c>
      <c r="R44" s="81">
        <v>0</v>
      </c>
      <c r="S44" s="81">
        <v>0</v>
      </c>
      <c r="T44" s="82"/>
      <c r="U44" s="81">
        <v>6222671</v>
      </c>
      <c r="V44" s="81">
        <v>728</v>
      </c>
      <c r="W44" s="81">
        <v>41</v>
      </c>
      <c r="X44" s="81">
        <v>11544</v>
      </c>
      <c r="Y44" s="81">
        <v>10985</v>
      </c>
      <c r="Z44" s="81">
        <v>19621</v>
      </c>
      <c r="AA44" s="81">
        <v>4674</v>
      </c>
      <c r="AB44" s="81">
        <v>26714</v>
      </c>
      <c r="AC44" s="81">
        <v>0</v>
      </c>
      <c r="AD44" s="81">
        <v>0</v>
      </c>
      <c r="AE44" s="82"/>
      <c r="AF44" s="81">
        <v>40273991.648603983</v>
      </c>
      <c r="AG44" s="81">
        <v>1491783.5798144678</v>
      </c>
      <c r="AH44" s="81">
        <v>268214.41557523969</v>
      </c>
      <c r="AI44" s="81">
        <v>70390795.170699298</v>
      </c>
      <c r="AJ44" s="81">
        <v>45415972.199403256</v>
      </c>
      <c r="AK44" s="81"/>
      <c r="AL44" s="81"/>
      <c r="AM44" s="81">
        <v>3486473.7987303445</v>
      </c>
      <c r="AN44" s="81"/>
      <c r="AO44" s="81"/>
      <c r="AP44" s="82"/>
      <c r="AQ44" s="81">
        <v>1051</v>
      </c>
      <c r="AR44" s="81">
        <v>308</v>
      </c>
      <c r="AS44" s="81">
        <v>0</v>
      </c>
      <c r="AT44" s="81">
        <v>1</v>
      </c>
      <c r="AU44" s="81">
        <v>0</v>
      </c>
      <c r="AV44" s="81">
        <v>0</v>
      </c>
      <c r="AW44" s="81">
        <v>0</v>
      </c>
      <c r="AX44" s="82"/>
      <c r="AY44" s="81">
        <v>5099.2000000000062</v>
      </c>
      <c r="AZ44" s="81">
        <v>10634.000000000009</v>
      </c>
      <c r="BA44" s="81">
        <v>0</v>
      </c>
      <c r="BB44" s="81">
        <v>80</v>
      </c>
      <c r="BC44" s="81">
        <v>0</v>
      </c>
      <c r="BD44" s="81">
        <v>0</v>
      </c>
      <c r="BE44" s="81">
        <v>0</v>
      </c>
      <c r="BF44" s="82"/>
      <c r="BG44" s="81">
        <v>0</v>
      </c>
      <c r="BH44" s="81">
        <v>0</v>
      </c>
      <c r="BI44" s="81">
        <v>19.253</v>
      </c>
      <c r="BJ44" s="81">
        <v>0</v>
      </c>
      <c r="BK44" s="81">
        <v>0</v>
      </c>
      <c r="BL44" s="81">
        <v>0</v>
      </c>
      <c r="BM44" s="82"/>
      <c r="BN44" s="81">
        <v>0</v>
      </c>
      <c r="BO44" s="81">
        <v>0</v>
      </c>
      <c r="BP44" s="81">
        <v>3</v>
      </c>
      <c r="BQ44" s="81">
        <v>0</v>
      </c>
      <c r="BR44" s="81">
        <v>0</v>
      </c>
      <c r="BS44" s="81">
        <v>0</v>
      </c>
      <c r="BT44"/>
      <c r="BU44" s="80">
        <v>19.253</v>
      </c>
      <c r="BV44" s="80">
        <v>0</v>
      </c>
      <c r="BW44" s="80">
        <v>0</v>
      </c>
      <c r="BX44" s="80">
        <v>0</v>
      </c>
      <c r="BY44" s="80">
        <v>0</v>
      </c>
      <c r="BZ44" s="80">
        <v>0</v>
      </c>
      <c r="CA44" s="80">
        <v>0</v>
      </c>
      <c r="CB44" s="80">
        <v>0</v>
      </c>
      <c r="CC44" s="80">
        <v>0</v>
      </c>
    </row>
    <row r="45" spans="1:81">
      <c r="A45" s="80" t="s">
        <v>1758</v>
      </c>
      <c r="B45" s="80">
        <v>476</v>
      </c>
      <c r="C45" s="80">
        <v>18</v>
      </c>
      <c r="D45" s="80">
        <v>28</v>
      </c>
      <c r="E45" s="80">
        <v>2021</v>
      </c>
      <c r="F45" s="80" t="s">
        <v>75</v>
      </c>
      <c r="G45" s="174" t="s">
        <v>1740</v>
      </c>
      <c r="H45" s="80" t="s">
        <v>1741</v>
      </c>
      <c r="I45" s="177"/>
      <c r="J45" s="81">
        <v>34.351691751752647</v>
      </c>
      <c r="K45" s="81">
        <v>2.0389805593383263</v>
      </c>
      <c r="L45" s="81">
        <v>0.9365795146239948</v>
      </c>
      <c r="M45" s="81">
        <v>47.861609094191508</v>
      </c>
      <c r="N45" s="81">
        <v>29.87160516570167</v>
      </c>
      <c r="O45" s="81">
        <v>26.757742701983975</v>
      </c>
      <c r="P45" s="81">
        <v>21.699223586840656</v>
      </c>
      <c r="Q45" s="81">
        <v>1.5941644761392941</v>
      </c>
      <c r="R45" s="81">
        <v>0</v>
      </c>
      <c r="S45" s="81">
        <v>0</v>
      </c>
      <c r="T45" s="82"/>
      <c r="U45" s="81">
        <v>9145072</v>
      </c>
      <c r="V45" s="81">
        <v>728</v>
      </c>
      <c r="W45" s="81">
        <v>41</v>
      </c>
      <c r="X45" s="81">
        <v>11544</v>
      </c>
      <c r="Y45" s="81">
        <v>11122</v>
      </c>
      <c r="Z45" s="81">
        <v>19688</v>
      </c>
      <c r="AA45" s="81">
        <v>4774</v>
      </c>
      <c r="AB45" s="81">
        <v>26716</v>
      </c>
      <c r="AC45" s="81">
        <v>0</v>
      </c>
      <c r="AD45" s="81">
        <v>0</v>
      </c>
      <c r="AE45" s="82"/>
      <c r="AF45" s="81">
        <v>55265641.267339535</v>
      </c>
      <c r="AG45" s="81">
        <v>1442987.3609112131</v>
      </c>
      <c r="AH45" s="81">
        <v>235371.13385832892</v>
      </c>
      <c r="AI45" s="81">
        <v>77596498.168451294</v>
      </c>
      <c r="AJ45" s="81">
        <v>40435959.45751299</v>
      </c>
      <c r="AK45" s="81">
        <v>0</v>
      </c>
      <c r="AL45" s="81">
        <v>0</v>
      </c>
      <c r="AM45" s="81">
        <v>3506846.0266732625</v>
      </c>
      <c r="AN45" s="81">
        <v>0</v>
      </c>
      <c r="AO45" s="81">
        <v>0</v>
      </c>
      <c r="AP45" s="82"/>
      <c r="AQ45" s="81">
        <v>1120</v>
      </c>
      <c r="AR45" s="81">
        <v>311</v>
      </c>
      <c r="AS45" s="81">
        <v>0</v>
      </c>
      <c r="AT45" s="81">
        <v>1</v>
      </c>
      <c r="AU45" s="81">
        <v>0</v>
      </c>
      <c r="AV45" s="81">
        <v>0</v>
      </c>
      <c r="AW45" s="81"/>
      <c r="AX45" s="82"/>
      <c r="AY45" s="81">
        <v>5564.200000000008</v>
      </c>
      <c r="AZ45" s="81">
        <v>12135.500000000009</v>
      </c>
      <c r="BA45" s="81">
        <v>0</v>
      </c>
      <c r="BB45" s="81">
        <v>80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1759</v>
      </c>
      <c r="B46" s="80">
        <v>476</v>
      </c>
      <c r="C46" s="80">
        <v>19</v>
      </c>
      <c r="D46" s="80">
        <v>28</v>
      </c>
      <c r="E46" s="80">
        <v>2022</v>
      </c>
      <c r="F46" s="80" t="s">
        <v>568</v>
      </c>
      <c r="G46" s="174" t="s">
        <v>1740</v>
      </c>
      <c r="H46" s="80" t="s">
        <v>1741</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1199</v>
      </c>
      <c r="AR46" s="81">
        <v>312</v>
      </c>
      <c r="AS46" s="81">
        <v>0</v>
      </c>
      <c r="AT46" s="81">
        <v>1</v>
      </c>
      <c r="AU46" s="81">
        <v>0</v>
      </c>
      <c r="AV46" s="81">
        <v>0</v>
      </c>
      <c r="AW46" s="81"/>
      <c r="AX46" s="82"/>
      <c r="AY46" s="81">
        <v>6109.7000000000062</v>
      </c>
      <c r="AZ46" s="81">
        <v>12185.000000000005</v>
      </c>
      <c r="BA46" s="81">
        <v>0</v>
      </c>
      <c r="BB46" s="81">
        <v>80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1760</v>
      </c>
      <c r="B47" s="80">
        <v>52</v>
      </c>
      <c r="C47" s="80">
        <v>1</v>
      </c>
      <c r="D47" s="80">
        <v>4</v>
      </c>
      <c r="E47" s="80">
        <v>1990</v>
      </c>
      <c r="F47" s="80" t="s">
        <v>562</v>
      </c>
      <c r="G47" s="80" t="s">
        <v>1761</v>
      </c>
      <c r="H47" s="80" t="s">
        <v>1762</v>
      </c>
      <c r="I47" s="177"/>
      <c r="J47" s="81">
        <v>155.93452750621478</v>
      </c>
      <c r="K47" s="81">
        <v>5.4865956815239487</v>
      </c>
      <c r="L47" s="81">
        <v>0</v>
      </c>
      <c r="M47" s="81">
        <v>17.528433910293696</v>
      </c>
      <c r="N47" s="81">
        <v>23.368822317113118</v>
      </c>
      <c r="O47" s="81">
        <v>25.277666932862576</v>
      </c>
      <c r="P47" s="81">
        <v>32.49027830241306</v>
      </c>
      <c r="Q47" s="81">
        <v>2.0126130816184333</v>
      </c>
      <c r="R47" s="81">
        <v>0</v>
      </c>
      <c r="S47" s="81">
        <v>2.0703176599245485</v>
      </c>
      <c r="T47" s="82"/>
      <c r="U47" s="81">
        <v>4121277</v>
      </c>
      <c r="V47" s="81">
        <v>1333</v>
      </c>
      <c r="W47" s="81">
        <v>0</v>
      </c>
      <c r="X47" s="81">
        <v>6290</v>
      </c>
      <c r="Y47" s="81">
        <v>10246</v>
      </c>
      <c r="Z47" s="81">
        <v>10397</v>
      </c>
      <c r="AA47" s="81">
        <v>7889</v>
      </c>
      <c r="AB47" s="81">
        <v>32678</v>
      </c>
      <c r="AC47" s="81">
        <v>0</v>
      </c>
      <c r="AD47" s="81">
        <v>2.0703176599245485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1763</v>
      </c>
      <c r="B48" s="80">
        <v>53</v>
      </c>
      <c r="C48" s="80">
        <v>2</v>
      </c>
      <c r="D48" s="80">
        <v>4</v>
      </c>
      <c r="E48" s="80">
        <v>2005</v>
      </c>
      <c r="F48" s="80" t="s">
        <v>565</v>
      </c>
      <c r="G48" s="80" t="s">
        <v>1761</v>
      </c>
      <c r="H48" s="80" t="s">
        <v>1762</v>
      </c>
      <c r="I48" s="177"/>
      <c r="J48" s="81">
        <v>1902.3711924605261</v>
      </c>
      <c r="K48" s="81">
        <v>1.7099406239411623</v>
      </c>
      <c r="L48" s="81">
        <v>3.1533138263567722</v>
      </c>
      <c r="M48" s="81">
        <v>32.83986021724516</v>
      </c>
      <c r="N48" s="81">
        <v>34.123228447231291</v>
      </c>
      <c r="O48" s="81">
        <v>37.149708117244586</v>
      </c>
      <c r="P48" s="81">
        <v>34.028965958867573</v>
      </c>
      <c r="Q48" s="81">
        <v>1.8412643348326021</v>
      </c>
      <c r="R48" s="81">
        <v>0</v>
      </c>
      <c r="S48" s="81">
        <v>0</v>
      </c>
      <c r="T48" s="82"/>
      <c r="U48" s="81">
        <v>73381520</v>
      </c>
      <c r="V48" s="81">
        <v>823</v>
      </c>
      <c r="W48" s="81">
        <v>44</v>
      </c>
      <c r="X48" s="81">
        <v>7285</v>
      </c>
      <c r="Y48" s="81">
        <v>12406</v>
      </c>
      <c r="Z48" s="81">
        <v>17682</v>
      </c>
      <c r="AA48" s="81">
        <v>6767</v>
      </c>
      <c r="AB48" s="81">
        <v>31253</v>
      </c>
      <c r="AC48" s="81">
        <v>0</v>
      </c>
      <c r="AD48" s="81">
        <v>0</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1764</v>
      </c>
      <c r="B49" s="80">
        <v>54</v>
      </c>
      <c r="C49" s="80">
        <v>3</v>
      </c>
      <c r="D49" s="80">
        <v>4</v>
      </c>
      <c r="E49" s="80">
        <v>2006</v>
      </c>
      <c r="F49" s="80" t="s">
        <v>566</v>
      </c>
      <c r="G49" s="80" t="s">
        <v>1761</v>
      </c>
      <c r="H49" s="80" t="s">
        <v>1762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1765</v>
      </c>
      <c r="B50" s="80">
        <v>55</v>
      </c>
      <c r="C50" s="80">
        <v>4</v>
      </c>
      <c r="D50" s="80">
        <v>4</v>
      </c>
      <c r="E50" s="80">
        <v>2007</v>
      </c>
      <c r="F50" s="80" t="s">
        <v>567</v>
      </c>
      <c r="G50" s="80" t="s">
        <v>1761</v>
      </c>
      <c r="H50" s="80" t="s">
        <v>1762</v>
      </c>
      <c r="I50" s="177"/>
      <c r="J50" s="81">
        <v>2204.1751197732792</v>
      </c>
      <c r="K50" s="81">
        <v>1.5194246030487479</v>
      </c>
      <c r="L50" s="81">
        <v>1.7777212122124142</v>
      </c>
      <c r="M50" s="81">
        <v>36.609152829684845</v>
      </c>
      <c r="N50" s="81">
        <v>34.882460599137666</v>
      </c>
      <c r="O50" s="81">
        <v>36.362807369515124</v>
      </c>
      <c r="P50" s="81">
        <v>34.897830638590122</v>
      </c>
      <c r="Q50" s="81">
        <v>1.9544033943803858</v>
      </c>
      <c r="R50" s="81">
        <v>0</v>
      </c>
      <c r="S50" s="81">
        <v>0</v>
      </c>
      <c r="T50" s="82"/>
      <c r="U50" s="81">
        <v>94168882</v>
      </c>
      <c r="V50" s="81">
        <v>680</v>
      </c>
      <c r="W50" s="81">
        <v>25</v>
      </c>
      <c r="X50" s="81">
        <v>9674</v>
      </c>
      <c r="Y50" s="81">
        <v>12846</v>
      </c>
      <c r="Z50" s="81">
        <v>17992</v>
      </c>
      <c r="AA50" s="81">
        <v>6834</v>
      </c>
      <c r="AB50" s="81">
        <v>31419</v>
      </c>
      <c r="AC50" s="81">
        <v>0</v>
      </c>
      <c r="AD50" s="81">
        <v>0</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1766</v>
      </c>
      <c r="B51" s="80">
        <v>56</v>
      </c>
      <c r="C51" s="80">
        <v>5</v>
      </c>
      <c r="D51" s="80">
        <v>4</v>
      </c>
      <c r="E51" s="80">
        <v>2008</v>
      </c>
      <c r="F51" s="80" t="s">
        <v>84</v>
      </c>
      <c r="G51" s="80" t="s">
        <v>1761</v>
      </c>
      <c r="H51" s="80" t="s">
        <v>1762</v>
      </c>
      <c r="I51" s="177"/>
      <c r="J51" s="81">
        <v>1249.0340290188872</v>
      </c>
      <c r="K51" s="81">
        <v>1.1867007083745715</v>
      </c>
      <c r="L51" s="81">
        <v>2.7784456539795697</v>
      </c>
      <c r="M51" s="81">
        <v>38.311173895484401</v>
      </c>
      <c r="N51" s="81">
        <v>33.037207906678631</v>
      </c>
      <c r="O51" s="81">
        <v>35.528127418645447</v>
      </c>
      <c r="P51" s="81">
        <v>34.32248780637137</v>
      </c>
      <c r="Q51" s="81">
        <v>1.9170548101644385</v>
      </c>
      <c r="R51" s="81">
        <v>0</v>
      </c>
      <c r="S51" s="81">
        <v>0</v>
      </c>
      <c r="T51" s="82"/>
      <c r="U51" s="81">
        <v>55120260</v>
      </c>
      <c r="V51" s="81">
        <v>680</v>
      </c>
      <c r="W51" s="81">
        <v>45</v>
      </c>
      <c r="X51" s="81">
        <v>9674</v>
      </c>
      <c r="Y51" s="81">
        <v>12998</v>
      </c>
      <c r="Z51" s="81">
        <v>18196</v>
      </c>
      <c r="AA51" s="81">
        <v>6729</v>
      </c>
      <c r="AB51" s="81">
        <v>31325</v>
      </c>
      <c r="AC51" s="81">
        <v>0</v>
      </c>
      <c r="AD51" s="81">
        <v>0</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1767</v>
      </c>
      <c r="B52" s="80">
        <v>57</v>
      </c>
      <c r="C52" s="80">
        <v>6</v>
      </c>
      <c r="D52" s="80">
        <v>4</v>
      </c>
      <c r="E52" s="80">
        <v>2009</v>
      </c>
      <c r="F52" s="80" t="s">
        <v>85</v>
      </c>
      <c r="G52" s="80" t="s">
        <v>1761</v>
      </c>
      <c r="H52" s="80" t="s">
        <v>1762</v>
      </c>
      <c r="I52" s="177"/>
      <c r="J52" s="81">
        <v>1944.6979175415213</v>
      </c>
      <c r="K52" s="81">
        <v>1.0960362235824905</v>
      </c>
      <c r="L52" s="81">
        <v>3.308894620626349</v>
      </c>
      <c r="M52" s="81">
        <v>40.623764600421261</v>
      </c>
      <c r="N52" s="81">
        <v>32.180295943021626</v>
      </c>
      <c r="O52" s="81">
        <v>36.190140630709138</v>
      </c>
      <c r="P52" s="81">
        <v>32.84646842296339</v>
      </c>
      <c r="Q52" s="81">
        <v>1.8110924297554849</v>
      </c>
      <c r="R52" s="81">
        <v>0</v>
      </c>
      <c r="S52" s="81">
        <v>0</v>
      </c>
      <c r="T52" s="82"/>
      <c r="U52" s="81">
        <v>87825247</v>
      </c>
      <c r="V52" s="81">
        <v>790</v>
      </c>
      <c r="W52" s="81">
        <v>78</v>
      </c>
      <c r="X52" s="81">
        <v>10817</v>
      </c>
      <c r="Y52" s="81">
        <v>13016</v>
      </c>
      <c r="Z52" s="81">
        <v>18295</v>
      </c>
      <c r="AA52" s="81">
        <v>6611</v>
      </c>
      <c r="AB52" s="81">
        <v>31066</v>
      </c>
      <c r="AC52" s="81">
        <v>0</v>
      </c>
      <c r="AD52" s="81">
        <v>0</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166.17599999999999</v>
      </c>
      <c r="BJ52" s="81">
        <v>0</v>
      </c>
      <c r="BK52" s="81">
        <v>0</v>
      </c>
      <c r="BL52" s="81">
        <v>0</v>
      </c>
      <c r="BM52" s="82"/>
      <c r="BN52" s="81">
        <v>0</v>
      </c>
      <c r="BO52" s="81">
        <v>0</v>
      </c>
      <c r="BP52" s="81">
        <v>9</v>
      </c>
      <c r="BQ52" s="81">
        <v>0</v>
      </c>
      <c r="BR52" s="81">
        <v>0</v>
      </c>
      <c r="BS52" s="81">
        <v>0</v>
      </c>
      <c r="BT52"/>
      <c r="BU52" s="80"/>
      <c r="BV52" s="80"/>
      <c r="BW52" s="80"/>
      <c r="BX52" s="80"/>
      <c r="BY52" s="80"/>
      <c r="BZ52" s="80"/>
      <c r="CA52" s="80"/>
      <c r="CB52" s="80"/>
      <c r="CC52" s="80"/>
    </row>
    <row r="53" spans="1:81">
      <c r="A53" s="80" t="s">
        <v>1768</v>
      </c>
      <c r="B53" s="80">
        <v>58</v>
      </c>
      <c r="C53" s="80">
        <v>7</v>
      </c>
      <c r="D53" s="80">
        <v>4</v>
      </c>
      <c r="E53" s="80">
        <v>2010</v>
      </c>
      <c r="F53" s="80" t="s">
        <v>86</v>
      </c>
      <c r="G53" s="80" t="s">
        <v>1761</v>
      </c>
      <c r="H53" s="80" t="s">
        <v>1762</v>
      </c>
      <c r="I53" s="177"/>
      <c r="J53" s="81">
        <v>2190.6099808504246</v>
      </c>
      <c r="K53" s="81">
        <v>1.2281138411968908</v>
      </c>
      <c r="L53" s="81">
        <v>3.12658595827468</v>
      </c>
      <c r="M53" s="81">
        <v>42.729318800540376</v>
      </c>
      <c r="N53" s="81">
        <v>32.534422030694188</v>
      </c>
      <c r="O53" s="81">
        <v>36.239339501693969</v>
      </c>
      <c r="P53" s="81">
        <v>33.055907746436219</v>
      </c>
      <c r="Q53" s="81">
        <v>1.8525559392527353</v>
      </c>
      <c r="R53" s="81">
        <v>0</v>
      </c>
      <c r="S53" s="81">
        <v>0</v>
      </c>
      <c r="T53" s="82"/>
      <c r="U53" s="81">
        <v>91326986</v>
      </c>
      <c r="V53" s="81">
        <v>790</v>
      </c>
      <c r="W53" s="81">
        <v>78</v>
      </c>
      <c r="X53" s="81">
        <v>10817</v>
      </c>
      <c r="Y53" s="81">
        <v>12979</v>
      </c>
      <c r="Z53" s="81">
        <v>18405</v>
      </c>
      <c r="AA53" s="81">
        <v>6487</v>
      </c>
      <c r="AB53" s="81">
        <v>30449</v>
      </c>
      <c r="AC53" s="81">
        <v>0</v>
      </c>
      <c r="AD53" s="81">
        <v>0</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162.607</v>
      </c>
      <c r="BJ53" s="81">
        <v>0</v>
      </c>
      <c r="BK53" s="81">
        <v>0</v>
      </c>
      <c r="BL53" s="81">
        <v>0</v>
      </c>
      <c r="BM53" s="82"/>
      <c r="BN53" s="81">
        <v>0</v>
      </c>
      <c r="BO53" s="81">
        <v>0</v>
      </c>
      <c r="BP53" s="81">
        <v>8</v>
      </c>
      <c r="BQ53" s="81">
        <v>0</v>
      </c>
      <c r="BR53" s="81">
        <v>0</v>
      </c>
      <c r="BS53" s="81">
        <v>0</v>
      </c>
      <c r="BT53"/>
      <c r="BU53" s="80">
        <v>162.607</v>
      </c>
      <c r="BV53" s="80">
        <v>0</v>
      </c>
      <c r="BW53" s="80">
        <v>0</v>
      </c>
      <c r="BX53" s="80">
        <v>0</v>
      </c>
      <c r="BY53" s="80">
        <v>0</v>
      </c>
      <c r="BZ53" s="80">
        <v>0</v>
      </c>
      <c r="CA53" s="80">
        <v>0</v>
      </c>
      <c r="CB53" s="80">
        <v>0</v>
      </c>
      <c r="CC53" s="80">
        <v>0</v>
      </c>
    </row>
    <row r="54" spans="1:81">
      <c r="A54" s="80" t="s">
        <v>1769</v>
      </c>
      <c r="B54" s="80">
        <v>59</v>
      </c>
      <c r="C54" s="80">
        <v>8</v>
      </c>
      <c r="D54" s="80">
        <v>4</v>
      </c>
      <c r="E54" s="80">
        <v>2011</v>
      </c>
      <c r="F54" s="80" t="s">
        <v>87</v>
      </c>
      <c r="G54" s="80" t="s">
        <v>1761</v>
      </c>
      <c r="H54" s="80" t="s">
        <v>1762</v>
      </c>
      <c r="I54" s="177"/>
      <c r="J54" s="81">
        <v>2031.5187821635823</v>
      </c>
      <c r="K54" s="81">
        <v>1.990800454823797</v>
      </c>
      <c r="L54" s="81">
        <v>3.5160422690997839</v>
      </c>
      <c r="M54" s="81">
        <v>51.707241638928835</v>
      </c>
      <c r="N54" s="81">
        <v>39.550328820494066</v>
      </c>
      <c r="O54" s="81">
        <v>35.757849229838108</v>
      </c>
      <c r="P54" s="81">
        <v>31.407859647628335</v>
      </c>
      <c r="Q54" s="81">
        <v>2.1122971263941284</v>
      </c>
      <c r="R54" s="81">
        <v>0</v>
      </c>
      <c r="S54" s="81">
        <v>0</v>
      </c>
      <c r="T54" s="82"/>
      <c r="U54" s="81">
        <v>79974520</v>
      </c>
      <c r="V54" s="81">
        <v>790</v>
      </c>
      <c r="W54" s="81">
        <v>78</v>
      </c>
      <c r="X54" s="81">
        <v>10817</v>
      </c>
      <c r="Y54" s="81">
        <v>12931</v>
      </c>
      <c r="Z54" s="81">
        <v>18555</v>
      </c>
      <c r="AA54" s="81">
        <v>6347</v>
      </c>
      <c r="AB54" s="81">
        <v>30099</v>
      </c>
      <c r="AC54" s="81">
        <v>0</v>
      </c>
      <c r="AD54" s="81">
        <v>0</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173.31299999999999</v>
      </c>
      <c r="BJ54" s="81">
        <v>0</v>
      </c>
      <c r="BK54" s="81">
        <v>0</v>
      </c>
      <c r="BL54" s="81">
        <v>0</v>
      </c>
      <c r="BM54" s="82"/>
      <c r="BN54" s="81">
        <v>0</v>
      </c>
      <c r="BO54" s="81">
        <v>0</v>
      </c>
      <c r="BP54" s="81">
        <v>9</v>
      </c>
      <c r="BQ54" s="81">
        <v>0</v>
      </c>
      <c r="BR54" s="81">
        <v>0</v>
      </c>
      <c r="BS54" s="81">
        <v>0</v>
      </c>
      <c r="BT54"/>
      <c r="BU54" s="80">
        <v>173.31299999999999</v>
      </c>
      <c r="BV54" s="80">
        <v>0</v>
      </c>
      <c r="BW54" s="80">
        <v>0</v>
      </c>
      <c r="BX54" s="80">
        <v>0</v>
      </c>
      <c r="BY54" s="80">
        <v>0</v>
      </c>
      <c r="BZ54" s="80">
        <v>0</v>
      </c>
      <c r="CA54" s="80">
        <v>0</v>
      </c>
      <c r="CB54" s="80">
        <v>0</v>
      </c>
      <c r="CC54" s="80">
        <v>0</v>
      </c>
    </row>
    <row r="55" spans="1:81">
      <c r="A55" s="80" t="s">
        <v>1770</v>
      </c>
      <c r="B55" s="80">
        <v>60</v>
      </c>
      <c r="C55" s="80">
        <v>9</v>
      </c>
      <c r="D55" s="80">
        <v>4</v>
      </c>
      <c r="E55" s="80">
        <v>2012</v>
      </c>
      <c r="F55" s="80" t="s">
        <v>88</v>
      </c>
      <c r="G55" s="80" t="s">
        <v>1761</v>
      </c>
      <c r="H55" s="80" t="s">
        <v>1762</v>
      </c>
      <c r="I55" s="177"/>
      <c r="J55" s="81">
        <v>2393.1457939070297</v>
      </c>
      <c r="K55" s="81">
        <v>1.8597073988383741</v>
      </c>
      <c r="L55" s="81">
        <v>3.5988598008258013</v>
      </c>
      <c r="M55" s="81">
        <v>57.363511405107431</v>
      </c>
      <c r="N55" s="81">
        <v>46.071147348917727</v>
      </c>
      <c r="O55" s="81">
        <v>35.845472603384557</v>
      </c>
      <c r="P55" s="81">
        <v>31.536792462513805</v>
      </c>
      <c r="Q55" s="81">
        <v>2.2795584332434493</v>
      </c>
      <c r="R55" s="81">
        <v>0</v>
      </c>
      <c r="S55" s="81">
        <v>0</v>
      </c>
      <c r="T55" s="82"/>
      <c r="U55" s="81">
        <v>90630647</v>
      </c>
      <c r="V55" s="81">
        <v>790</v>
      </c>
      <c r="W55" s="81">
        <v>78</v>
      </c>
      <c r="X55" s="81">
        <v>10817</v>
      </c>
      <c r="Y55" s="81">
        <v>13032</v>
      </c>
      <c r="Z55" s="81">
        <v>18748</v>
      </c>
      <c r="AA55" s="81">
        <v>6337</v>
      </c>
      <c r="AB55" s="81">
        <v>29897</v>
      </c>
      <c r="AC55" s="81">
        <v>0</v>
      </c>
      <c r="AD55" s="81">
        <v>0</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190.81399999999999</v>
      </c>
      <c r="BJ55" s="81">
        <v>0</v>
      </c>
      <c r="BK55" s="81">
        <v>0</v>
      </c>
      <c r="BL55" s="81">
        <v>0</v>
      </c>
      <c r="BM55" s="82"/>
      <c r="BN55" s="81">
        <v>0</v>
      </c>
      <c r="BO55" s="81">
        <v>0</v>
      </c>
      <c r="BP55" s="81">
        <v>9</v>
      </c>
      <c r="BQ55" s="81">
        <v>0</v>
      </c>
      <c r="BR55" s="81">
        <v>0</v>
      </c>
      <c r="BS55" s="81">
        <v>0</v>
      </c>
      <c r="BT55"/>
      <c r="BU55" s="80">
        <v>190.81399999999999</v>
      </c>
      <c r="BV55" s="80">
        <v>0</v>
      </c>
      <c r="BW55" s="80">
        <v>0</v>
      </c>
      <c r="BX55" s="80">
        <v>0</v>
      </c>
      <c r="BY55" s="80">
        <v>0</v>
      </c>
      <c r="BZ55" s="80">
        <v>0</v>
      </c>
      <c r="CA55" s="80">
        <v>0</v>
      </c>
      <c r="CB55" s="80">
        <v>0</v>
      </c>
      <c r="CC55" s="80">
        <v>0</v>
      </c>
    </row>
    <row r="56" spans="1:81">
      <c r="A56" s="80" t="s">
        <v>1771</v>
      </c>
      <c r="B56" s="80">
        <v>61</v>
      </c>
      <c r="C56" s="80">
        <v>10</v>
      </c>
      <c r="D56" s="80">
        <v>4</v>
      </c>
      <c r="E56" s="80">
        <v>2013</v>
      </c>
      <c r="F56" s="80" t="s">
        <v>89</v>
      </c>
      <c r="G56" s="80" t="s">
        <v>1761</v>
      </c>
      <c r="H56" s="80" t="s">
        <v>1762</v>
      </c>
      <c r="I56" s="177"/>
      <c r="J56" s="81">
        <v>2089.4892305073654</v>
      </c>
      <c r="K56" s="81">
        <v>1.5488118366629398</v>
      </c>
      <c r="L56" s="81">
        <v>3.4584754346005435</v>
      </c>
      <c r="M56" s="81">
        <v>56.83269455448081</v>
      </c>
      <c r="N56" s="81">
        <v>43.980866599111181</v>
      </c>
      <c r="O56" s="81">
        <v>34.53307003307652</v>
      </c>
      <c r="P56" s="81">
        <v>31.270976700355238</v>
      </c>
      <c r="Q56" s="81">
        <v>2.2991040847639623</v>
      </c>
      <c r="R56" s="81">
        <v>0</v>
      </c>
      <c r="S56" s="81">
        <v>0</v>
      </c>
      <c r="T56" s="82"/>
      <c r="U56" s="81">
        <v>79482470</v>
      </c>
      <c r="V56" s="81">
        <v>790</v>
      </c>
      <c r="W56" s="81">
        <v>78</v>
      </c>
      <c r="X56" s="81">
        <v>10817</v>
      </c>
      <c r="Y56" s="81">
        <v>13055</v>
      </c>
      <c r="Z56" s="81">
        <v>18868</v>
      </c>
      <c r="AA56" s="81">
        <v>6260</v>
      </c>
      <c r="AB56" s="81">
        <v>29721</v>
      </c>
      <c r="AC56" s="81">
        <v>0</v>
      </c>
      <c r="AD56" s="81">
        <v>0</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201.43799999999999</v>
      </c>
      <c r="BJ56" s="81">
        <v>0</v>
      </c>
      <c r="BK56" s="81">
        <v>0</v>
      </c>
      <c r="BL56" s="81">
        <v>0</v>
      </c>
      <c r="BM56" s="82"/>
      <c r="BN56" s="81">
        <v>0</v>
      </c>
      <c r="BO56" s="81">
        <v>0</v>
      </c>
      <c r="BP56" s="81">
        <v>9</v>
      </c>
      <c r="BQ56" s="81">
        <v>0</v>
      </c>
      <c r="BR56" s="81">
        <v>0</v>
      </c>
      <c r="BS56" s="81">
        <v>0</v>
      </c>
      <c r="BT56"/>
      <c r="BU56" s="80">
        <v>201.43799999999999</v>
      </c>
      <c r="BV56" s="80">
        <v>0</v>
      </c>
      <c r="BW56" s="80">
        <v>0</v>
      </c>
      <c r="BX56" s="80">
        <v>0</v>
      </c>
      <c r="BY56" s="80">
        <v>0</v>
      </c>
      <c r="BZ56" s="80">
        <v>0</v>
      </c>
      <c r="CA56" s="80">
        <v>0</v>
      </c>
      <c r="CB56" s="80">
        <v>0</v>
      </c>
      <c r="CC56" s="80">
        <v>0</v>
      </c>
    </row>
    <row r="57" spans="1:81">
      <c r="A57" s="80" t="s">
        <v>1772</v>
      </c>
      <c r="B57" s="80">
        <v>62</v>
      </c>
      <c r="C57" s="80">
        <v>11</v>
      </c>
      <c r="D57" s="80">
        <v>4</v>
      </c>
      <c r="E57" s="80">
        <v>2014</v>
      </c>
      <c r="F57" s="80" t="s">
        <v>90</v>
      </c>
      <c r="G57" s="80" t="s">
        <v>1761</v>
      </c>
      <c r="H57" s="80" t="s">
        <v>1762</v>
      </c>
      <c r="I57" s="177"/>
      <c r="J57" s="81">
        <v>2030.869978943661</v>
      </c>
      <c r="K57" s="81">
        <v>1.7971154850405442</v>
      </c>
      <c r="L57" s="81">
        <v>1.3510364485889024</v>
      </c>
      <c r="M57" s="81">
        <v>45.992766582884279</v>
      </c>
      <c r="N57" s="81">
        <v>38.296835592366236</v>
      </c>
      <c r="O57" s="81">
        <v>33.000369992256935</v>
      </c>
      <c r="P57" s="81">
        <v>31.60434543412903</v>
      </c>
      <c r="Q57" s="81">
        <v>2.1697415109584792</v>
      </c>
      <c r="R57" s="81">
        <v>0</v>
      </c>
      <c r="S57" s="81">
        <v>0</v>
      </c>
      <c r="T57" s="82"/>
      <c r="U57" s="81">
        <v>78809022</v>
      </c>
      <c r="V57" s="81">
        <v>703</v>
      </c>
      <c r="W57" s="81">
        <v>31</v>
      </c>
      <c r="X57" s="81">
        <v>8949</v>
      </c>
      <c r="Y57" s="81">
        <v>13001</v>
      </c>
      <c r="Z57" s="81">
        <v>18990</v>
      </c>
      <c r="AA57" s="81">
        <v>6294</v>
      </c>
      <c r="AB57" s="81">
        <v>29234</v>
      </c>
      <c r="AC57" s="81">
        <v>0</v>
      </c>
      <c r="AD57" s="81">
        <v>0</v>
      </c>
      <c r="AE57" s="82"/>
      <c r="AF57" s="81">
        <v>1014309316.9081836</v>
      </c>
      <c r="AG57" s="81">
        <v>1493056.0838691823</v>
      </c>
      <c r="AH57" s="81">
        <v>294007.73391826026</v>
      </c>
      <c r="AI57" s="81">
        <v>56738471.806516729</v>
      </c>
      <c r="AJ57" s="81">
        <v>52090744.533418663</v>
      </c>
      <c r="AK57" s="81">
        <v>0</v>
      </c>
      <c r="AL57" s="81">
        <v>0</v>
      </c>
      <c r="AM57" s="81">
        <v>4013391.3500536396</v>
      </c>
      <c r="AN57" s="81">
        <v>0</v>
      </c>
      <c r="AO57" s="81">
        <v>0</v>
      </c>
      <c r="AP57" s="82"/>
      <c r="AQ57" s="81">
        <v>659</v>
      </c>
      <c r="AR57" s="81">
        <v>192</v>
      </c>
      <c r="AS57" s="81">
        <v>0</v>
      </c>
      <c r="AT57" s="81">
        <v>0</v>
      </c>
      <c r="AU57" s="81">
        <v>0</v>
      </c>
      <c r="AV57" s="81">
        <v>0</v>
      </c>
      <c r="AW57" s="81" t="s">
        <v>564</v>
      </c>
      <c r="AX57" s="82"/>
      <c r="AY57" s="81">
        <v>3002.1880000000001</v>
      </c>
      <c r="AZ57" s="81">
        <v>31561.200000000001</v>
      </c>
      <c r="BA57" s="81">
        <v>0</v>
      </c>
      <c r="BB57" s="81">
        <v>0</v>
      </c>
      <c r="BC57" s="81">
        <v>0</v>
      </c>
      <c r="BD57" s="81">
        <v>0</v>
      </c>
      <c r="BE57" s="81" t="s">
        <v>564</v>
      </c>
      <c r="BF57" s="82"/>
      <c r="BG57" s="81">
        <v>0</v>
      </c>
      <c r="BH57" s="81">
        <v>0</v>
      </c>
      <c r="BI57" s="81">
        <v>196.71199999999999</v>
      </c>
      <c r="BJ57" s="81">
        <v>0</v>
      </c>
      <c r="BK57" s="81">
        <v>0</v>
      </c>
      <c r="BL57" s="81">
        <v>0</v>
      </c>
      <c r="BM57" s="82"/>
      <c r="BN57" s="81">
        <v>0</v>
      </c>
      <c r="BO57" s="81">
        <v>0</v>
      </c>
      <c r="BP57" s="81">
        <v>9</v>
      </c>
      <c r="BQ57" s="81">
        <v>0</v>
      </c>
      <c r="BR57" s="81">
        <v>0</v>
      </c>
      <c r="BS57" s="81">
        <v>0</v>
      </c>
      <c r="BT57"/>
      <c r="BU57" s="80">
        <v>196.71199999999999</v>
      </c>
      <c r="BV57" s="80">
        <v>0</v>
      </c>
      <c r="BW57" s="80">
        <v>0</v>
      </c>
      <c r="BX57" s="80">
        <v>0</v>
      </c>
      <c r="BY57" s="80">
        <v>0</v>
      </c>
      <c r="BZ57" s="80">
        <v>0</v>
      </c>
      <c r="CA57" s="80">
        <v>0</v>
      </c>
      <c r="CB57" s="80">
        <v>0</v>
      </c>
      <c r="CC57" s="80">
        <v>0</v>
      </c>
    </row>
    <row r="58" spans="1:81">
      <c r="A58" s="80" t="s">
        <v>1773</v>
      </c>
      <c r="B58" s="80">
        <v>63</v>
      </c>
      <c r="C58" s="80">
        <v>12</v>
      </c>
      <c r="D58" s="80">
        <v>4</v>
      </c>
      <c r="E58" s="80">
        <v>2015</v>
      </c>
      <c r="F58" s="80" t="s">
        <v>91</v>
      </c>
      <c r="G58" s="80" t="s">
        <v>1761</v>
      </c>
      <c r="H58" s="80" t="s">
        <v>1762</v>
      </c>
      <c r="I58" s="177"/>
      <c r="J58" s="81">
        <v>2255.5049946040194</v>
      </c>
      <c r="K58" s="81">
        <v>1.6135998916978047</v>
      </c>
      <c r="L58" s="81">
        <v>1.3513439883526208</v>
      </c>
      <c r="M58" s="81">
        <v>44.015836125325038</v>
      </c>
      <c r="N58" s="81">
        <v>34.002689059394456</v>
      </c>
      <c r="O58" s="81">
        <v>32.606278594865046</v>
      </c>
      <c r="P58" s="81">
        <v>31.242264480802156</v>
      </c>
      <c r="Q58" s="81">
        <v>2.0969679799114376</v>
      </c>
      <c r="R58" s="81">
        <v>0</v>
      </c>
      <c r="S58" s="81">
        <v>0</v>
      </c>
      <c r="T58" s="82"/>
      <c r="U58" s="81">
        <v>99911721</v>
      </c>
      <c r="V58" s="81">
        <v>703</v>
      </c>
      <c r="W58" s="81">
        <v>31</v>
      </c>
      <c r="X58" s="81">
        <v>8949</v>
      </c>
      <c r="Y58" s="81">
        <v>13023</v>
      </c>
      <c r="Z58" s="81">
        <v>18944</v>
      </c>
      <c r="AA58" s="81">
        <v>6217</v>
      </c>
      <c r="AB58" s="81">
        <v>28861</v>
      </c>
      <c r="AC58" s="81">
        <v>0</v>
      </c>
      <c r="AD58" s="81">
        <v>0</v>
      </c>
      <c r="AE58" s="82"/>
      <c r="AF58" s="81">
        <v>1146417477.237215</v>
      </c>
      <c r="AG58" s="81">
        <v>1294092.334749189</v>
      </c>
      <c r="AH58" s="81">
        <v>253817.66063053752</v>
      </c>
      <c r="AI58" s="81">
        <v>55318397.371802121</v>
      </c>
      <c r="AJ58" s="81">
        <v>50746825.16465091</v>
      </c>
      <c r="AK58" s="81">
        <v>0</v>
      </c>
      <c r="AL58" s="81">
        <v>0</v>
      </c>
      <c r="AM58" s="81">
        <v>3955278.9826584309</v>
      </c>
      <c r="AN58" s="81">
        <v>0</v>
      </c>
      <c r="AO58" s="81">
        <v>0</v>
      </c>
      <c r="AP58" s="82"/>
      <c r="AQ58" s="81">
        <v>710</v>
      </c>
      <c r="AR58" s="81">
        <v>213</v>
      </c>
      <c r="AS58" s="81">
        <v>0</v>
      </c>
      <c r="AT58" s="81">
        <v>0</v>
      </c>
      <c r="AU58" s="81">
        <v>0</v>
      </c>
      <c r="AV58" s="81">
        <v>0</v>
      </c>
      <c r="AW58" s="81" t="s">
        <v>564</v>
      </c>
      <c r="AX58" s="82"/>
      <c r="AY58" s="81">
        <v>3309.1880000000001</v>
      </c>
      <c r="AZ58" s="81">
        <v>34919.9</v>
      </c>
      <c r="BA58" s="81">
        <v>0</v>
      </c>
      <c r="BB58" s="81">
        <v>0</v>
      </c>
      <c r="BC58" s="81">
        <v>0</v>
      </c>
      <c r="BD58" s="81">
        <v>0</v>
      </c>
      <c r="BE58" s="81" t="s">
        <v>564</v>
      </c>
      <c r="BF58" s="82"/>
      <c r="BG58" s="81">
        <v>0</v>
      </c>
      <c r="BH58" s="81">
        <v>0</v>
      </c>
      <c r="BI58" s="81">
        <v>218.751</v>
      </c>
      <c r="BJ58" s="81">
        <v>0</v>
      </c>
      <c r="BK58" s="81">
        <v>0</v>
      </c>
      <c r="BL58" s="81">
        <v>0</v>
      </c>
      <c r="BM58" s="82"/>
      <c r="BN58" s="81">
        <v>0</v>
      </c>
      <c r="BO58" s="81">
        <v>0</v>
      </c>
      <c r="BP58" s="81">
        <v>10</v>
      </c>
      <c r="BQ58" s="81">
        <v>0</v>
      </c>
      <c r="BR58" s="81">
        <v>0</v>
      </c>
      <c r="BS58" s="81">
        <v>0</v>
      </c>
      <c r="BT58"/>
      <c r="BU58" s="80">
        <v>218.751</v>
      </c>
      <c r="BV58" s="80">
        <v>0</v>
      </c>
      <c r="BW58" s="80">
        <v>0</v>
      </c>
      <c r="BX58" s="80">
        <v>0</v>
      </c>
      <c r="BY58" s="80">
        <v>0</v>
      </c>
      <c r="BZ58" s="80">
        <v>0</v>
      </c>
      <c r="CA58" s="80">
        <v>0</v>
      </c>
      <c r="CB58" s="80">
        <v>0</v>
      </c>
      <c r="CC58" s="80">
        <v>0</v>
      </c>
    </row>
    <row r="59" spans="1:81">
      <c r="A59" s="80" t="s">
        <v>1774</v>
      </c>
      <c r="B59" s="80">
        <v>64</v>
      </c>
      <c r="C59" s="80">
        <v>13</v>
      </c>
      <c r="D59" s="80">
        <v>4</v>
      </c>
      <c r="E59" s="80">
        <v>2016</v>
      </c>
      <c r="F59" s="80" t="s">
        <v>92</v>
      </c>
      <c r="G59" s="80" t="s">
        <v>1761</v>
      </c>
      <c r="H59" s="80" t="s">
        <v>1762</v>
      </c>
      <c r="I59" s="177"/>
      <c r="J59" s="81">
        <v>2036.8102889063132</v>
      </c>
      <c r="K59" s="81">
        <v>1.5695785881682984</v>
      </c>
      <c r="L59" s="81">
        <v>1.2757292230943234</v>
      </c>
      <c r="M59" s="81">
        <v>35.794796497168669</v>
      </c>
      <c r="N59" s="81">
        <v>33.839961010256211</v>
      </c>
      <c r="O59" s="81">
        <v>32.172919568556438</v>
      </c>
      <c r="P59" s="81">
        <v>30.449610360758523</v>
      </c>
      <c r="Q59" s="81">
        <v>2.0154849147370189</v>
      </c>
      <c r="R59" s="81">
        <v>0</v>
      </c>
      <c r="S59" s="81">
        <v>0</v>
      </c>
      <c r="T59" s="82"/>
      <c r="U59" s="81">
        <v>95431678</v>
      </c>
      <c r="V59" s="81">
        <v>703</v>
      </c>
      <c r="W59" s="81">
        <v>31</v>
      </c>
      <c r="X59" s="81">
        <v>8949</v>
      </c>
      <c r="Y59" s="81">
        <v>13034</v>
      </c>
      <c r="Z59" s="81">
        <v>18922</v>
      </c>
      <c r="AA59" s="81">
        <v>6267</v>
      </c>
      <c r="AB59" s="81">
        <v>28535</v>
      </c>
      <c r="AC59" s="81">
        <v>0</v>
      </c>
      <c r="AD59" s="81">
        <v>0</v>
      </c>
      <c r="AE59" s="82"/>
      <c r="AF59" s="81">
        <v>1066834353.658587</v>
      </c>
      <c r="AG59" s="81">
        <v>1303984.6742726429</v>
      </c>
      <c r="AH59" s="81">
        <v>188253.08603671991</v>
      </c>
      <c r="AI59" s="81">
        <v>57516355.429300949</v>
      </c>
      <c r="AJ59" s="81">
        <v>54867596.535605013</v>
      </c>
      <c r="AK59" s="81">
        <v>0</v>
      </c>
      <c r="AL59" s="81">
        <v>0</v>
      </c>
      <c r="AM59" s="81">
        <v>3913640.2042651498</v>
      </c>
      <c r="AN59" s="81">
        <v>0</v>
      </c>
      <c r="AO59" s="81">
        <v>0</v>
      </c>
      <c r="AP59" s="82"/>
      <c r="AQ59" s="81">
        <v>745</v>
      </c>
      <c r="AR59" s="81">
        <v>272</v>
      </c>
      <c r="AS59" s="81">
        <v>0</v>
      </c>
      <c r="AT59" s="81">
        <v>0</v>
      </c>
      <c r="AU59" s="81">
        <v>0</v>
      </c>
      <c r="AV59" s="81">
        <v>0</v>
      </c>
      <c r="AW59" s="81" t="s">
        <v>564</v>
      </c>
      <c r="AX59" s="82"/>
      <c r="AY59" s="81">
        <v>3497.058</v>
      </c>
      <c r="AZ59" s="81">
        <v>50518.3</v>
      </c>
      <c r="BA59" s="81">
        <v>0</v>
      </c>
      <c r="BB59" s="81">
        <v>0</v>
      </c>
      <c r="BC59" s="81">
        <v>0</v>
      </c>
      <c r="BD59" s="81">
        <v>0</v>
      </c>
      <c r="BE59" s="81" t="s">
        <v>564</v>
      </c>
      <c r="BF59" s="82"/>
      <c r="BG59" s="81">
        <v>0</v>
      </c>
      <c r="BH59" s="81">
        <v>0</v>
      </c>
      <c r="BI59" s="81">
        <v>202.40299999999999</v>
      </c>
      <c r="BJ59" s="81">
        <v>0</v>
      </c>
      <c r="BK59" s="81">
        <v>0</v>
      </c>
      <c r="BL59" s="81">
        <v>0</v>
      </c>
      <c r="BM59" s="82"/>
      <c r="BN59" s="81">
        <v>0</v>
      </c>
      <c r="BO59" s="81">
        <v>0</v>
      </c>
      <c r="BP59" s="81">
        <v>10</v>
      </c>
      <c r="BQ59" s="81">
        <v>0</v>
      </c>
      <c r="BR59" s="81">
        <v>0</v>
      </c>
      <c r="BS59" s="81">
        <v>0</v>
      </c>
      <c r="BT59"/>
      <c r="BU59" s="80">
        <v>202.40299999999999</v>
      </c>
      <c r="BV59" s="80">
        <v>0</v>
      </c>
      <c r="BW59" s="80">
        <v>0</v>
      </c>
      <c r="BX59" s="80">
        <v>0</v>
      </c>
      <c r="BY59" s="80">
        <v>0</v>
      </c>
      <c r="BZ59" s="80">
        <v>0</v>
      </c>
      <c r="CA59" s="80">
        <v>0</v>
      </c>
      <c r="CB59" s="80">
        <v>0</v>
      </c>
      <c r="CC59" s="80">
        <v>0</v>
      </c>
    </row>
    <row r="60" spans="1:81">
      <c r="A60" s="80" t="s">
        <v>1775</v>
      </c>
      <c r="B60" s="80">
        <v>65</v>
      </c>
      <c r="C60" s="80">
        <v>14</v>
      </c>
      <c r="D60" s="80">
        <v>4</v>
      </c>
      <c r="E60" s="80">
        <v>2017</v>
      </c>
      <c r="F60" s="80" t="s">
        <v>71</v>
      </c>
      <c r="G60" s="80" t="s">
        <v>1761</v>
      </c>
      <c r="H60" s="80" t="s">
        <v>1762</v>
      </c>
      <c r="I60" s="177"/>
      <c r="J60" s="81">
        <v>1990.8787485317584</v>
      </c>
      <c r="K60" s="81">
        <v>1.6126233527889695</v>
      </c>
      <c r="L60" s="81">
        <v>1.2654268706879452</v>
      </c>
      <c r="M60" s="81">
        <v>33.327278630563768</v>
      </c>
      <c r="N60" s="81">
        <v>31.555579429253584</v>
      </c>
      <c r="O60" s="81">
        <v>31.850312367044722</v>
      </c>
      <c r="P60" s="81">
        <v>30.531915741224971</v>
      </c>
      <c r="Q60" s="81">
        <v>1.936050476200037</v>
      </c>
      <c r="R60" s="81">
        <v>0</v>
      </c>
      <c r="S60" s="81">
        <v>0</v>
      </c>
      <c r="T60" s="82"/>
      <c r="U60" s="81">
        <v>100322979</v>
      </c>
      <c r="V60" s="81">
        <v>703</v>
      </c>
      <c r="W60" s="81">
        <v>31</v>
      </c>
      <c r="X60" s="81">
        <v>8949</v>
      </c>
      <c r="Y60" s="81">
        <v>13132</v>
      </c>
      <c r="Z60" s="81">
        <v>19043</v>
      </c>
      <c r="AA60" s="81">
        <v>6324</v>
      </c>
      <c r="AB60" s="81">
        <v>28346</v>
      </c>
      <c r="AC60" s="81">
        <v>0</v>
      </c>
      <c r="AD60" s="81">
        <v>0</v>
      </c>
      <c r="AE60" s="82"/>
      <c r="AF60" s="81">
        <v>1068035907.877003</v>
      </c>
      <c r="AG60" s="81">
        <v>1320079.108489722</v>
      </c>
      <c r="AH60" s="81">
        <v>252619.09971318449</v>
      </c>
      <c r="AI60" s="81">
        <v>54648917.251571037</v>
      </c>
      <c r="AJ60" s="81">
        <v>55037257.710067391</v>
      </c>
      <c r="AK60" s="81">
        <v>0</v>
      </c>
      <c r="AL60" s="81">
        <v>0</v>
      </c>
      <c r="AM60" s="81">
        <v>3893801.6421447131</v>
      </c>
      <c r="AN60" s="81">
        <v>0</v>
      </c>
      <c r="AO60" s="81">
        <v>0</v>
      </c>
      <c r="AP60" s="82"/>
      <c r="AQ60" s="81">
        <v>816</v>
      </c>
      <c r="AR60" s="81">
        <v>303</v>
      </c>
      <c r="AS60" s="81">
        <v>0</v>
      </c>
      <c r="AT60" s="81">
        <v>0</v>
      </c>
      <c r="AU60" s="81">
        <v>0</v>
      </c>
      <c r="AV60" s="81">
        <v>0</v>
      </c>
      <c r="AW60" s="81" t="s">
        <v>564</v>
      </c>
      <c r="AX60" s="82"/>
      <c r="AY60" s="81">
        <v>3875.8580000000002</v>
      </c>
      <c r="AZ60" s="81">
        <v>54870.399999999987</v>
      </c>
      <c r="BA60" s="81">
        <v>0</v>
      </c>
      <c r="BB60" s="81">
        <v>0</v>
      </c>
      <c r="BC60" s="81">
        <v>0</v>
      </c>
      <c r="BD60" s="81">
        <v>0</v>
      </c>
      <c r="BE60" s="81" t="s">
        <v>564</v>
      </c>
      <c r="BF60" s="82"/>
      <c r="BG60" s="81">
        <v>0</v>
      </c>
      <c r="BH60" s="81">
        <v>0</v>
      </c>
      <c r="BI60" s="81">
        <v>202.29300000000001</v>
      </c>
      <c r="BJ60" s="81">
        <v>0</v>
      </c>
      <c r="BK60" s="81">
        <v>0</v>
      </c>
      <c r="BL60" s="81">
        <v>0</v>
      </c>
      <c r="BM60" s="82"/>
      <c r="BN60" s="81">
        <v>0</v>
      </c>
      <c r="BO60" s="81">
        <v>0</v>
      </c>
      <c r="BP60" s="81">
        <v>10</v>
      </c>
      <c r="BQ60" s="81">
        <v>0</v>
      </c>
      <c r="BR60" s="81">
        <v>0</v>
      </c>
      <c r="BS60" s="81">
        <v>0</v>
      </c>
      <c r="BT60"/>
      <c r="BU60" s="80">
        <v>202.29300000000001</v>
      </c>
      <c r="BV60" s="80">
        <v>0</v>
      </c>
      <c r="BW60" s="80">
        <v>0</v>
      </c>
      <c r="BX60" s="80">
        <v>0</v>
      </c>
      <c r="BY60" s="80">
        <v>0</v>
      </c>
      <c r="BZ60" s="80">
        <v>0</v>
      </c>
      <c r="CA60" s="80">
        <v>0</v>
      </c>
      <c r="CB60" s="80">
        <v>0</v>
      </c>
      <c r="CC60" s="80">
        <v>0</v>
      </c>
    </row>
    <row r="61" spans="1:81">
      <c r="A61" s="80" t="s">
        <v>1776</v>
      </c>
      <c r="B61" s="80">
        <v>66</v>
      </c>
      <c r="C61" s="80">
        <v>15</v>
      </c>
      <c r="D61" s="80">
        <v>4</v>
      </c>
      <c r="E61" s="80">
        <v>2018</v>
      </c>
      <c r="F61" s="80" t="s">
        <v>93</v>
      </c>
      <c r="G61" s="80" t="s">
        <v>1761</v>
      </c>
      <c r="H61" s="80" t="s">
        <v>1762</v>
      </c>
      <c r="I61" s="177"/>
      <c r="J61" s="81">
        <v>2209.9350530641204</v>
      </c>
      <c r="K61" s="81">
        <v>1.3608919860282929</v>
      </c>
      <c r="L61" s="81">
        <v>1.1428230746995964</v>
      </c>
      <c r="M61" s="81">
        <v>30.407459851372938</v>
      </c>
      <c r="N61" s="81">
        <v>21.863079224956447</v>
      </c>
      <c r="O61" s="81">
        <v>31.302789337183519</v>
      </c>
      <c r="P61" s="81">
        <v>30.720321977321461</v>
      </c>
      <c r="Q61" s="81">
        <v>1.7845783997168183</v>
      </c>
      <c r="R61" s="81">
        <v>0</v>
      </c>
      <c r="S61" s="81">
        <v>0</v>
      </c>
      <c r="T61" s="82"/>
      <c r="U61" s="81">
        <v>122893798</v>
      </c>
      <c r="V61" s="81">
        <v>703</v>
      </c>
      <c r="W61" s="81">
        <v>31</v>
      </c>
      <c r="X61" s="81">
        <v>8949</v>
      </c>
      <c r="Y61" s="81">
        <v>13162</v>
      </c>
      <c r="Z61" s="81">
        <v>19074</v>
      </c>
      <c r="AA61" s="81">
        <v>6427</v>
      </c>
      <c r="AB61" s="81">
        <v>28157</v>
      </c>
      <c r="AC61" s="81">
        <v>0</v>
      </c>
      <c r="AD61" s="81">
        <v>0</v>
      </c>
      <c r="AE61" s="82"/>
      <c r="AF61" s="81">
        <v>1200590920.255537</v>
      </c>
      <c r="AG61" s="81">
        <v>1194170.2493208069</v>
      </c>
      <c r="AH61" s="81">
        <v>239922.5690889541</v>
      </c>
      <c r="AI61" s="81">
        <v>52488656.658045061</v>
      </c>
      <c r="AJ61" s="81">
        <v>46569893.019927643</v>
      </c>
      <c r="AK61" s="81">
        <v>0</v>
      </c>
      <c r="AL61" s="81">
        <v>0</v>
      </c>
      <c r="AM61" s="81">
        <v>3875842.3243078971</v>
      </c>
      <c r="AN61" s="81">
        <v>0</v>
      </c>
      <c r="AO61" s="81">
        <v>0</v>
      </c>
      <c r="AP61" s="82"/>
      <c r="AQ61" s="81">
        <v>889</v>
      </c>
      <c r="AR61" s="81">
        <v>322</v>
      </c>
      <c r="AS61" s="81">
        <v>0</v>
      </c>
      <c r="AT61" s="81">
        <v>0</v>
      </c>
      <c r="AU61" s="81">
        <v>0</v>
      </c>
      <c r="AV61" s="81">
        <v>0</v>
      </c>
      <c r="AW61" s="81" t="s">
        <v>564</v>
      </c>
      <c r="AX61" s="82"/>
      <c r="AY61" s="81">
        <v>4246.2080000000014</v>
      </c>
      <c r="AZ61" s="81">
        <v>60838.5</v>
      </c>
      <c r="BA61" s="81">
        <v>0</v>
      </c>
      <c r="BB61" s="81">
        <v>0</v>
      </c>
      <c r="BC61" s="81">
        <v>0</v>
      </c>
      <c r="BD61" s="81">
        <v>0</v>
      </c>
      <c r="BE61" s="81" t="s">
        <v>564</v>
      </c>
      <c r="BF61" s="82"/>
      <c r="BG61" s="81">
        <v>0</v>
      </c>
      <c r="BH61" s="81">
        <v>0</v>
      </c>
      <c r="BI61" s="81">
        <v>204.52600000000001</v>
      </c>
      <c r="BJ61" s="81">
        <v>0</v>
      </c>
      <c r="BK61" s="81">
        <v>0</v>
      </c>
      <c r="BL61" s="81">
        <v>0</v>
      </c>
      <c r="BM61" s="82"/>
      <c r="BN61" s="81">
        <v>0</v>
      </c>
      <c r="BO61" s="81">
        <v>0</v>
      </c>
      <c r="BP61" s="81">
        <v>11</v>
      </c>
      <c r="BQ61" s="81">
        <v>0</v>
      </c>
      <c r="BR61" s="81">
        <v>0</v>
      </c>
      <c r="BS61" s="81">
        <v>0</v>
      </c>
      <c r="BT61"/>
      <c r="BU61" s="80">
        <v>204.52600000000001</v>
      </c>
      <c r="BV61" s="80">
        <v>0</v>
      </c>
      <c r="BW61" s="80">
        <v>0</v>
      </c>
      <c r="BX61" s="80">
        <v>0</v>
      </c>
      <c r="BY61" s="80">
        <v>0</v>
      </c>
      <c r="BZ61" s="80">
        <v>0</v>
      </c>
      <c r="CA61" s="80">
        <v>0</v>
      </c>
      <c r="CB61" s="80">
        <v>0</v>
      </c>
      <c r="CC61" s="80">
        <v>0</v>
      </c>
    </row>
    <row r="62" spans="1:81">
      <c r="A62" s="80" t="s">
        <v>1777</v>
      </c>
      <c r="B62" s="80">
        <v>67</v>
      </c>
      <c r="C62" s="80">
        <v>16</v>
      </c>
      <c r="D62" s="80">
        <v>4</v>
      </c>
      <c r="E62" s="80">
        <v>2019</v>
      </c>
      <c r="F62" s="80" t="s">
        <v>73</v>
      </c>
      <c r="G62" s="80" t="s">
        <v>1761</v>
      </c>
      <c r="H62" s="80" t="s">
        <v>1762</v>
      </c>
      <c r="I62" s="177"/>
      <c r="J62" s="81">
        <v>2315.9570990672783</v>
      </c>
      <c r="K62" s="81">
        <v>1.2930929839987648</v>
      </c>
      <c r="L62" s="81">
        <v>1.162162541742205</v>
      </c>
      <c r="M62" s="81">
        <v>31.932516557220577</v>
      </c>
      <c r="N62" s="81">
        <v>21.640347315338673</v>
      </c>
      <c r="O62" s="81">
        <v>30.448743747406681</v>
      </c>
      <c r="P62" s="81">
        <v>30.951980477823245</v>
      </c>
      <c r="Q62" s="81">
        <v>1.7224774530590572</v>
      </c>
      <c r="R62" s="81">
        <v>0</v>
      </c>
      <c r="S62" s="81">
        <v>0</v>
      </c>
      <c r="T62" s="82"/>
      <c r="U62" s="81">
        <v>128519993</v>
      </c>
      <c r="V62" s="81">
        <v>703</v>
      </c>
      <c r="W62" s="81">
        <v>31</v>
      </c>
      <c r="X62" s="81">
        <v>8949</v>
      </c>
      <c r="Y62" s="81">
        <v>13274</v>
      </c>
      <c r="Z62" s="81">
        <v>19063</v>
      </c>
      <c r="AA62" s="81">
        <v>6427</v>
      </c>
      <c r="AB62" s="81">
        <v>27913</v>
      </c>
      <c r="AC62" s="81">
        <v>0</v>
      </c>
      <c r="AD62" s="81">
        <v>0</v>
      </c>
      <c r="AE62" s="82"/>
      <c r="AF62" s="81">
        <v>1285144754.731838</v>
      </c>
      <c r="AG62" s="81">
        <v>1157294.5140625441</v>
      </c>
      <c r="AH62" s="81">
        <v>254963.89579306569</v>
      </c>
      <c r="AI62" s="81">
        <v>53665355.7529376</v>
      </c>
      <c r="AJ62" s="81">
        <v>43032807.122079775</v>
      </c>
      <c r="AK62" s="81">
        <v>0</v>
      </c>
      <c r="AL62" s="81">
        <v>0</v>
      </c>
      <c r="AM62" s="81">
        <v>3801540.4710485027</v>
      </c>
      <c r="AN62" s="81">
        <v>0</v>
      </c>
      <c r="AO62" s="81">
        <v>0</v>
      </c>
      <c r="AP62" s="82"/>
      <c r="AQ62" s="81">
        <v>955</v>
      </c>
      <c r="AR62" s="81">
        <v>328</v>
      </c>
      <c r="AS62" s="81">
        <v>0</v>
      </c>
      <c r="AT62" s="81">
        <v>0</v>
      </c>
      <c r="AU62" s="81">
        <v>0</v>
      </c>
      <c r="AV62" s="81">
        <v>0</v>
      </c>
      <c r="AW62" s="81" t="s">
        <v>564</v>
      </c>
      <c r="AX62" s="82"/>
      <c r="AY62" s="81">
        <v>4600.7780000000002</v>
      </c>
      <c r="AZ62" s="81">
        <v>64937.80000000001</v>
      </c>
      <c r="BA62" s="81">
        <v>0</v>
      </c>
      <c r="BB62" s="81">
        <v>0</v>
      </c>
      <c r="BC62" s="81">
        <v>0</v>
      </c>
      <c r="BD62" s="81">
        <v>0</v>
      </c>
      <c r="BE62" s="81" t="s">
        <v>564</v>
      </c>
      <c r="BF62" s="82"/>
      <c r="BG62" s="81">
        <v>0</v>
      </c>
      <c r="BH62" s="81">
        <v>0</v>
      </c>
      <c r="BI62" s="81">
        <v>166.39599999999999</v>
      </c>
      <c r="BJ62" s="81">
        <v>0</v>
      </c>
      <c r="BK62" s="81">
        <v>0</v>
      </c>
      <c r="BL62" s="81">
        <v>0</v>
      </c>
      <c r="BM62" s="82"/>
      <c r="BN62" s="81">
        <v>0</v>
      </c>
      <c r="BO62" s="81">
        <v>0</v>
      </c>
      <c r="BP62" s="81">
        <v>11</v>
      </c>
      <c r="BQ62" s="81">
        <v>0</v>
      </c>
      <c r="BR62" s="81">
        <v>0</v>
      </c>
      <c r="BS62" s="81">
        <v>0</v>
      </c>
      <c r="BT62"/>
      <c r="BU62" s="80">
        <v>166.39599999999999</v>
      </c>
      <c r="BV62" s="80">
        <v>0</v>
      </c>
      <c r="BW62" s="80">
        <v>0</v>
      </c>
      <c r="BX62" s="80">
        <v>0</v>
      </c>
      <c r="BY62" s="80">
        <v>0</v>
      </c>
      <c r="BZ62" s="80">
        <v>0</v>
      </c>
      <c r="CA62" s="80">
        <v>0</v>
      </c>
      <c r="CB62" s="80">
        <v>0</v>
      </c>
      <c r="CC62" s="80">
        <v>0</v>
      </c>
    </row>
    <row r="63" spans="1:81">
      <c r="A63" s="80" t="s">
        <v>1778</v>
      </c>
      <c r="B63" s="80">
        <v>68</v>
      </c>
      <c r="C63" s="80">
        <v>17</v>
      </c>
      <c r="D63" s="80">
        <v>4</v>
      </c>
      <c r="E63" s="80">
        <v>2020</v>
      </c>
      <c r="F63" s="80" t="s">
        <v>218</v>
      </c>
      <c r="G63" s="80" t="s">
        <v>1761</v>
      </c>
      <c r="H63" s="80" t="s">
        <v>1762</v>
      </c>
      <c r="I63" s="177"/>
      <c r="J63" s="81">
        <v>2126.6436574821082</v>
      </c>
      <c r="K63" s="81">
        <v>1.3251179265633457</v>
      </c>
      <c r="L63" s="81">
        <v>2.9768232447168499</v>
      </c>
      <c r="M63" s="81">
        <v>33.794649204571826</v>
      </c>
      <c r="N63" s="81">
        <v>25.094184030976201</v>
      </c>
      <c r="O63" s="81">
        <v>26.667612028940674</v>
      </c>
      <c r="P63" s="81">
        <v>28.909326069773833</v>
      </c>
      <c r="Q63" s="81">
        <v>1.6180673400144188</v>
      </c>
      <c r="R63" s="81">
        <v>0</v>
      </c>
      <c r="S63" s="81">
        <v>0</v>
      </c>
      <c r="T63" s="82"/>
      <c r="U63" s="81">
        <v>120052309</v>
      </c>
      <c r="V63" s="81">
        <v>712</v>
      </c>
      <c r="W63" s="81">
        <v>105</v>
      </c>
      <c r="X63" s="81">
        <v>9973</v>
      </c>
      <c r="Y63" s="81">
        <v>13270</v>
      </c>
      <c r="Z63" s="81">
        <v>19056</v>
      </c>
      <c r="AA63" s="81">
        <v>6522</v>
      </c>
      <c r="AB63" s="81">
        <v>27442</v>
      </c>
      <c r="AC63" s="81">
        <v>0</v>
      </c>
      <c r="AD63" s="81">
        <v>0</v>
      </c>
      <c r="AE63" s="82"/>
      <c r="AF63" s="81">
        <v>1220708481.7127881</v>
      </c>
      <c r="AG63" s="81">
        <v>1070029.67304257</v>
      </c>
      <c r="AH63" s="81">
        <v>677383.44818801642</v>
      </c>
      <c r="AI63" s="81">
        <v>56279137.897150151</v>
      </c>
      <c r="AJ63" s="81">
        <v>48544188.946006335</v>
      </c>
      <c r="AK63" s="81"/>
      <c r="AL63" s="81"/>
      <c r="AM63" s="81">
        <v>3581485.8869790421</v>
      </c>
      <c r="AN63" s="81"/>
      <c r="AO63" s="81"/>
      <c r="AP63" s="82"/>
      <c r="AQ63" s="81">
        <v>992</v>
      </c>
      <c r="AR63" s="81">
        <v>341</v>
      </c>
      <c r="AS63" s="81">
        <v>0</v>
      </c>
      <c r="AT63" s="81">
        <v>0</v>
      </c>
      <c r="AU63" s="81">
        <v>0</v>
      </c>
      <c r="AV63" s="81">
        <v>0</v>
      </c>
      <c r="AW63" s="81">
        <v>0</v>
      </c>
      <c r="AX63" s="82"/>
      <c r="AY63" s="81">
        <v>4826.5780000000004</v>
      </c>
      <c r="AZ63" s="81">
        <v>70106.099999999962</v>
      </c>
      <c r="BA63" s="81">
        <v>0</v>
      </c>
      <c r="BB63" s="81">
        <v>0</v>
      </c>
      <c r="BC63" s="81">
        <v>0</v>
      </c>
      <c r="BD63" s="81">
        <v>0</v>
      </c>
      <c r="BE63" s="81">
        <v>0</v>
      </c>
      <c r="BF63" s="82"/>
      <c r="BG63" s="81">
        <v>0</v>
      </c>
      <c r="BH63" s="81">
        <v>0</v>
      </c>
      <c r="BI63" s="81">
        <v>165.96700000000001</v>
      </c>
      <c r="BJ63" s="81">
        <v>0</v>
      </c>
      <c r="BK63" s="81">
        <v>0</v>
      </c>
      <c r="BL63" s="81">
        <v>0</v>
      </c>
      <c r="BM63" s="82"/>
      <c r="BN63" s="81">
        <v>0</v>
      </c>
      <c r="BO63" s="81">
        <v>0</v>
      </c>
      <c r="BP63" s="81">
        <v>11</v>
      </c>
      <c r="BQ63" s="81">
        <v>0</v>
      </c>
      <c r="BR63" s="81">
        <v>0</v>
      </c>
      <c r="BS63" s="81">
        <v>0</v>
      </c>
      <c r="BT63"/>
      <c r="BU63" s="80">
        <v>165.96700000000001</v>
      </c>
      <c r="BV63" s="80">
        <v>0</v>
      </c>
      <c r="BW63" s="80">
        <v>0</v>
      </c>
      <c r="BX63" s="80">
        <v>0</v>
      </c>
      <c r="BY63" s="80">
        <v>0</v>
      </c>
      <c r="BZ63" s="80">
        <v>0</v>
      </c>
      <c r="CA63" s="80">
        <v>0</v>
      </c>
      <c r="CB63" s="80">
        <v>0</v>
      </c>
      <c r="CC63" s="80">
        <v>0</v>
      </c>
    </row>
    <row r="64" spans="1:81">
      <c r="A64" s="80" t="s">
        <v>1779</v>
      </c>
      <c r="B64" s="80">
        <v>68</v>
      </c>
      <c r="C64" s="80">
        <v>18</v>
      </c>
      <c r="D64" s="80">
        <v>4</v>
      </c>
      <c r="E64" s="80">
        <v>2021</v>
      </c>
      <c r="F64" s="80" t="s">
        <v>75</v>
      </c>
      <c r="G64" s="174" t="s">
        <v>1761</v>
      </c>
      <c r="H64" s="80" t="s">
        <v>1762</v>
      </c>
      <c r="I64" s="177"/>
      <c r="J64" s="81">
        <v>1912.4592547330274</v>
      </c>
      <c r="K64" s="81">
        <v>1.4322515290031759</v>
      </c>
      <c r="L64" s="81">
        <v>2.7049232152367884</v>
      </c>
      <c r="M64" s="81">
        <v>30.934503452053168</v>
      </c>
      <c r="N64" s="81">
        <v>22.59382508120591</v>
      </c>
      <c r="O64" s="81">
        <v>25.824048612372891</v>
      </c>
      <c r="P64" s="81">
        <v>29.844386692751524</v>
      </c>
      <c r="Q64" s="81">
        <v>1.6158846389374188</v>
      </c>
      <c r="R64" s="81">
        <v>0</v>
      </c>
      <c r="S64" s="81">
        <v>0</v>
      </c>
      <c r="T64" s="82"/>
      <c r="U64" s="81">
        <v>117701272</v>
      </c>
      <c r="V64" s="81">
        <v>712</v>
      </c>
      <c r="W64" s="81">
        <v>105</v>
      </c>
      <c r="X64" s="81">
        <v>9973</v>
      </c>
      <c r="Y64" s="81">
        <v>13220</v>
      </c>
      <c r="Z64" s="81">
        <v>19001</v>
      </c>
      <c r="AA64" s="81">
        <v>6566</v>
      </c>
      <c r="AB64" s="81">
        <v>27080</v>
      </c>
      <c r="AC64" s="81">
        <v>0</v>
      </c>
      <c r="AD64" s="81">
        <v>0</v>
      </c>
      <c r="AE64" s="82"/>
      <c r="AF64" s="81">
        <v>1141528118.1850452</v>
      </c>
      <c r="AG64" s="81">
        <v>1193118.6075924232</v>
      </c>
      <c r="AH64" s="81">
        <v>606261.16421809618</v>
      </c>
      <c r="AI64" s="81">
        <v>59497116.364165604</v>
      </c>
      <c r="AJ64" s="81">
        <v>50421362.512012459</v>
      </c>
      <c r="AK64" s="81">
        <v>0</v>
      </c>
      <c r="AL64" s="81">
        <v>0</v>
      </c>
      <c r="AM64" s="81">
        <v>3554626.0818353035</v>
      </c>
      <c r="AN64" s="81">
        <v>0</v>
      </c>
      <c r="AO64" s="81">
        <v>0</v>
      </c>
      <c r="AP64" s="82"/>
      <c r="AQ64" s="81">
        <v>1041</v>
      </c>
      <c r="AR64" s="81">
        <v>344</v>
      </c>
      <c r="AS64" s="81">
        <v>0</v>
      </c>
      <c r="AT64" s="81">
        <v>0</v>
      </c>
      <c r="AU64" s="81">
        <v>0</v>
      </c>
      <c r="AV64" s="81">
        <v>0</v>
      </c>
      <c r="AW64" s="81"/>
      <c r="AX64" s="82"/>
      <c r="AY64" s="81">
        <v>5106.9280000000008</v>
      </c>
      <c r="AZ64" s="81">
        <v>70221.599999999962</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1780</v>
      </c>
      <c r="B65" s="80">
        <v>68</v>
      </c>
      <c r="C65" s="80">
        <v>19</v>
      </c>
      <c r="D65" s="80">
        <v>4</v>
      </c>
      <c r="E65" s="80">
        <v>2022</v>
      </c>
      <c r="F65" s="80" t="s">
        <v>568</v>
      </c>
      <c r="G65" s="174" t="s">
        <v>1761</v>
      </c>
      <c r="H65" s="80" t="s">
        <v>1762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1080</v>
      </c>
      <c r="AR65" s="81">
        <v>346</v>
      </c>
      <c r="AS65" s="81">
        <v>0</v>
      </c>
      <c r="AT65" s="81">
        <v>0</v>
      </c>
      <c r="AU65" s="81">
        <v>0</v>
      </c>
      <c r="AV65" s="81">
        <v>0</v>
      </c>
      <c r="AW65" s="81"/>
      <c r="AX65" s="82"/>
      <c r="AY65" s="81">
        <v>5353.6280000000015</v>
      </c>
      <c r="AZ65" s="81">
        <v>70520.099999999962</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1781</v>
      </c>
      <c r="B66" s="80">
        <v>205</v>
      </c>
      <c r="C66" s="80">
        <v>1</v>
      </c>
      <c r="D66" s="80">
        <v>13</v>
      </c>
      <c r="E66" s="80">
        <v>1990</v>
      </c>
      <c r="F66" s="80" t="s">
        <v>562</v>
      </c>
      <c r="G66" s="80" t="s">
        <v>1782</v>
      </c>
      <c r="H66" s="80" t="s">
        <v>1783</v>
      </c>
      <c r="I66" s="177"/>
      <c r="J66" s="81">
        <v>45.83722339179058</v>
      </c>
      <c r="K66" s="81">
        <v>3.4026752784999195</v>
      </c>
      <c r="L66" s="81">
        <v>7.6917376958252399</v>
      </c>
      <c r="M66" s="81">
        <v>22.726756685408979</v>
      </c>
      <c r="N66" s="81">
        <v>20.49185967286941</v>
      </c>
      <c r="O66" s="81">
        <v>15.591581998696521</v>
      </c>
      <c r="P66" s="81">
        <v>29.15847006985479</v>
      </c>
      <c r="Q66" s="81">
        <v>1.2268575979508904</v>
      </c>
      <c r="R66" s="81">
        <v>0</v>
      </c>
      <c r="S66" s="81">
        <v>1.1197146875494026</v>
      </c>
      <c r="T66" s="82"/>
      <c r="U66" s="81">
        <v>3412267</v>
      </c>
      <c r="V66" s="81">
        <v>993</v>
      </c>
      <c r="W66" s="81">
        <v>83</v>
      </c>
      <c r="X66" s="81">
        <v>8548</v>
      </c>
      <c r="Y66" s="81">
        <v>5317</v>
      </c>
      <c r="Z66" s="81">
        <v>6413</v>
      </c>
      <c r="AA66" s="81">
        <v>7080</v>
      </c>
      <c r="AB66" s="81">
        <v>19920</v>
      </c>
      <c r="AC66" s="81">
        <v>0</v>
      </c>
      <c r="AD66" s="81">
        <v>1.1197146875494026</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1784</v>
      </c>
      <c r="B67" s="80">
        <v>206</v>
      </c>
      <c r="C67" s="80">
        <v>2</v>
      </c>
      <c r="D67" s="80">
        <v>13</v>
      </c>
      <c r="E67" s="80">
        <v>2005</v>
      </c>
      <c r="F67" s="80" t="s">
        <v>565</v>
      </c>
      <c r="G67" s="80" t="s">
        <v>1782</v>
      </c>
      <c r="H67" s="80" t="s">
        <v>1783</v>
      </c>
      <c r="I67" s="177"/>
      <c r="J67" s="81">
        <v>18.301014138826968</v>
      </c>
      <c r="K67" s="81">
        <v>3.6918161841738781</v>
      </c>
      <c r="L67" s="81">
        <v>8.9262430839276892</v>
      </c>
      <c r="M67" s="81">
        <v>64.14071014422565</v>
      </c>
      <c r="N67" s="81">
        <v>49.875885762944897</v>
      </c>
      <c r="O67" s="81">
        <v>31.701840616508512</v>
      </c>
      <c r="P67" s="81">
        <v>39.379463931415984</v>
      </c>
      <c r="Q67" s="81">
        <v>1.6040733383831074</v>
      </c>
      <c r="R67" s="81">
        <v>0</v>
      </c>
      <c r="S67" s="81">
        <v>5.7099763671369335</v>
      </c>
      <c r="T67" s="82"/>
      <c r="U67" s="81">
        <v>1477909</v>
      </c>
      <c r="V67" s="81">
        <v>1146</v>
      </c>
      <c r="W67" s="81">
        <v>89</v>
      </c>
      <c r="X67" s="81">
        <v>10152</v>
      </c>
      <c r="Y67" s="81">
        <v>8661</v>
      </c>
      <c r="Z67" s="81">
        <v>15089</v>
      </c>
      <c r="AA67" s="81">
        <v>7831</v>
      </c>
      <c r="AB67" s="81">
        <v>27227</v>
      </c>
      <c r="AC67" s="81">
        <v>0</v>
      </c>
      <c r="AD67" s="81">
        <v>5.7099763671369335</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1785</v>
      </c>
      <c r="B68" s="80">
        <v>207</v>
      </c>
      <c r="C68" s="80">
        <v>3</v>
      </c>
      <c r="D68" s="80">
        <v>13</v>
      </c>
      <c r="E68" s="80">
        <v>2006</v>
      </c>
      <c r="F68" s="80" t="s">
        <v>566</v>
      </c>
      <c r="G68" s="80" t="s">
        <v>1782</v>
      </c>
      <c r="H68" s="80" t="s">
        <v>1783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1786</v>
      </c>
      <c r="B69" s="80">
        <v>208</v>
      </c>
      <c r="C69" s="80">
        <v>4</v>
      </c>
      <c r="D69" s="80">
        <v>13</v>
      </c>
      <c r="E69" s="80">
        <v>2007</v>
      </c>
      <c r="F69" s="80" t="s">
        <v>567</v>
      </c>
      <c r="G69" s="80" t="s">
        <v>1782</v>
      </c>
      <c r="H69" s="80" t="s">
        <v>1783</v>
      </c>
      <c r="I69" s="177"/>
      <c r="J69" s="81">
        <v>23.730230513211627</v>
      </c>
      <c r="K69" s="81">
        <v>3.507488335487583</v>
      </c>
      <c r="L69" s="81">
        <v>8.4060676772967859</v>
      </c>
      <c r="M69" s="81">
        <v>52.987387040426768</v>
      </c>
      <c r="N69" s="81">
        <v>51.399019872624443</v>
      </c>
      <c r="O69" s="81">
        <v>31.486003557674302</v>
      </c>
      <c r="P69" s="81">
        <v>40.795839767588006</v>
      </c>
      <c r="Q69" s="81">
        <v>1.6900342411254561</v>
      </c>
      <c r="R69" s="81">
        <v>0</v>
      </c>
      <c r="S69" s="81">
        <v>4.9588486446504341</v>
      </c>
      <c r="T69" s="82"/>
      <c r="U69" s="81">
        <v>2151419</v>
      </c>
      <c r="V69" s="81">
        <v>1159</v>
      </c>
      <c r="W69" s="81">
        <v>110</v>
      </c>
      <c r="X69" s="81">
        <v>11260</v>
      </c>
      <c r="Y69" s="81">
        <v>8955</v>
      </c>
      <c r="Z69" s="81">
        <v>15579</v>
      </c>
      <c r="AA69" s="81">
        <v>7989</v>
      </c>
      <c r="AB69" s="81">
        <v>27169</v>
      </c>
      <c r="AC69" s="81">
        <v>0</v>
      </c>
      <c r="AD69" s="81">
        <v>4.9588486446504341</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1787</v>
      </c>
      <c r="B70" s="80">
        <v>209</v>
      </c>
      <c r="C70" s="80">
        <v>5</v>
      </c>
      <c r="D70" s="80">
        <v>13</v>
      </c>
      <c r="E70" s="80">
        <v>2008</v>
      </c>
      <c r="F70" s="80" t="s">
        <v>84</v>
      </c>
      <c r="G70" s="80" t="s">
        <v>1782</v>
      </c>
      <c r="H70" s="80" t="s">
        <v>1783</v>
      </c>
      <c r="I70" s="177"/>
      <c r="J70" s="81">
        <v>22.950434280216356</v>
      </c>
      <c r="K70" s="81">
        <v>2.5493928224888398</v>
      </c>
      <c r="L70" s="81">
        <v>7.4035621134337299</v>
      </c>
      <c r="M70" s="81">
        <v>55.572919303030588</v>
      </c>
      <c r="N70" s="81">
        <v>42.460067439583078</v>
      </c>
      <c r="O70" s="81">
        <v>30.840117200346498</v>
      </c>
      <c r="P70" s="81">
        <v>40.351493689434378</v>
      </c>
      <c r="Q70" s="81">
        <v>1.6539608395691658</v>
      </c>
      <c r="R70" s="81">
        <v>0</v>
      </c>
      <c r="S70" s="81">
        <v>4.5715227943176684</v>
      </c>
      <c r="T70" s="82"/>
      <c r="U70" s="81">
        <v>2246310</v>
      </c>
      <c r="V70" s="81">
        <v>1159</v>
      </c>
      <c r="W70" s="81">
        <v>110</v>
      </c>
      <c r="X70" s="81">
        <v>11260</v>
      </c>
      <c r="Y70" s="81">
        <v>8985</v>
      </c>
      <c r="Z70" s="81">
        <v>15795</v>
      </c>
      <c r="AA70" s="81">
        <v>7911</v>
      </c>
      <c r="AB70" s="81">
        <v>27026</v>
      </c>
      <c r="AC70" s="81">
        <v>0</v>
      </c>
      <c r="AD70" s="81">
        <v>4.5715227943176684</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1788</v>
      </c>
      <c r="B71" s="80">
        <v>210</v>
      </c>
      <c r="C71" s="80">
        <v>6</v>
      </c>
      <c r="D71" s="80">
        <v>13</v>
      </c>
      <c r="E71" s="80">
        <v>2009</v>
      </c>
      <c r="F71" s="80" t="s">
        <v>85</v>
      </c>
      <c r="G71" s="80" t="s">
        <v>1782</v>
      </c>
      <c r="H71" s="80" t="s">
        <v>1783</v>
      </c>
      <c r="I71" s="177"/>
      <c r="J71" s="81">
        <v>26.678944818670526</v>
      </c>
      <c r="K71" s="81">
        <v>2.7743221135030973</v>
      </c>
      <c r="L71" s="81">
        <v>10.763894364463498</v>
      </c>
      <c r="M71" s="81">
        <v>60.966699665239354</v>
      </c>
      <c r="N71" s="81">
        <v>40.868008830309584</v>
      </c>
      <c r="O71" s="81">
        <v>32.754104868176114</v>
      </c>
      <c r="P71" s="81">
        <v>39.484326812477697</v>
      </c>
      <c r="Q71" s="81">
        <v>1.5749846482416205</v>
      </c>
      <c r="R71" s="81">
        <v>0</v>
      </c>
      <c r="S71" s="81">
        <v>4.6225639596534585</v>
      </c>
      <c r="T71" s="82"/>
      <c r="U71" s="81">
        <v>1994501</v>
      </c>
      <c r="V71" s="81">
        <v>1021</v>
      </c>
      <c r="W71" s="81">
        <v>219</v>
      </c>
      <c r="X71" s="81">
        <v>12407</v>
      </c>
      <c r="Y71" s="81">
        <v>9079</v>
      </c>
      <c r="Z71" s="81">
        <v>16558</v>
      </c>
      <c r="AA71" s="81">
        <v>7947</v>
      </c>
      <c r="AB71" s="81">
        <v>27016</v>
      </c>
      <c r="AC71" s="81">
        <v>0</v>
      </c>
      <c r="AD71" s="81">
        <v>4.6225639596534585</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25.998000000000001</v>
      </c>
      <c r="BL71" s="81">
        <v>0</v>
      </c>
      <c r="BM71" s="82"/>
      <c r="BN71" s="81">
        <v>0</v>
      </c>
      <c r="BO71" s="81">
        <v>0</v>
      </c>
      <c r="BP71" s="81">
        <v>0</v>
      </c>
      <c r="BQ71" s="81">
        <v>0</v>
      </c>
      <c r="BR71" s="81">
        <v>1</v>
      </c>
      <c r="BS71" s="81">
        <v>0</v>
      </c>
      <c r="BT71"/>
      <c r="BU71" s="80"/>
      <c r="BV71" s="80"/>
      <c r="BW71" s="80"/>
      <c r="BX71" s="80"/>
      <c r="BY71" s="80"/>
      <c r="BZ71" s="80"/>
      <c r="CA71" s="80"/>
      <c r="CB71" s="80"/>
      <c r="CC71" s="80"/>
    </row>
    <row r="72" spans="1:81">
      <c r="A72" s="80" t="s">
        <v>1789</v>
      </c>
      <c r="B72" s="80">
        <v>211</v>
      </c>
      <c r="C72" s="80">
        <v>7</v>
      </c>
      <c r="D72" s="80">
        <v>13</v>
      </c>
      <c r="E72" s="80">
        <v>2010</v>
      </c>
      <c r="F72" s="80" t="s">
        <v>86</v>
      </c>
      <c r="G72" s="80" t="s">
        <v>1782</v>
      </c>
      <c r="H72" s="80" t="s">
        <v>1783</v>
      </c>
      <c r="I72" s="177"/>
      <c r="J72" s="81">
        <v>20.028961410994494</v>
      </c>
      <c r="K72" s="81">
        <v>2.645435229164669</v>
      </c>
      <c r="L72" s="81">
        <v>9.9833567819248614</v>
      </c>
      <c r="M72" s="81">
        <v>58.222162118949711</v>
      </c>
      <c r="N72" s="81">
        <v>42.868810941217511</v>
      </c>
      <c r="O72" s="81">
        <v>33.155894478077954</v>
      </c>
      <c r="P72" s="81">
        <v>41.015415669965329</v>
      </c>
      <c r="Q72" s="81">
        <v>1.6386380213436866</v>
      </c>
      <c r="R72" s="81">
        <v>0</v>
      </c>
      <c r="S72" s="81">
        <v>4.0791753741474581</v>
      </c>
      <c r="T72" s="82"/>
      <c r="U72" s="81">
        <v>1759719</v>
      </c>
      <c r="V72" s="81">
        <v>1021</v>
      </c>
      <c r="W72" s="81">
        <v>219</v>
      </c>
      <c r="X72" s="81">
        <v>12407</v>
      </c>
      <c r="Y72" s="81">
        <v>9164</v>
      </c>
      <c r="Z72" s="81">
        <v>16839</v>
      </c>
      <c r="AA72" s="81">
        <v>8049</v>
      </c>
      <c r="AB72" s="81">
        <v>26933</v>
      </c>
      <c r="AC72" s="81">
        <v>0</v>
      </c>
      <c r="AD72" s="81">
        <v>4.0791753741474581</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25.248999999999999</v>
      </c>
      <c r="BL72" s="81">
        <v>0</v>
      </c>
      <c r="BM72" s="82"/>
      <c r="BN72" s="81">
        <v>0</v>
      </c>
      <c r="BO72" s="81">
        <v>0</v>
      </c>
      <c r="BP72" s="81">
        <v>0</v>
      </c>
      <c r="BQ72" s="81">
        <v>0</v>
      </c>
      <c r="BR72" s="81">
        <v>1</v>
      </c>
      <c r="BS72" s="81">
        <v>0</v>
      </c>
      <c r="BT72"/>
      <c r="BU72" s="80">
        <v>10.141</v>
      </c>
      <c r="BV72" s="80">
        <v>15.108000000000001</v>
      </c>
      <c r="BW72" s="80">
        <v>0</v>
      </c>
      <c r="BX72" s="80">
        <v>0</v>
      </c>
      <c r="BY72" s="80">
        <v>0</v>
      </c>
      <c r="BZ72" s="80">
        <v>0</v>
      </c>
      <c r="CA72" s="80">
        <v>0</v>
      </c>
      <c r="CB72" s="80">
        <v>0</v>
      </c>
      <c r="CC72" s="80">
        <v>0</v>
      </c>
    </row>
    <row r="73" spans="1:81">
      <c r="A73" s="80" t="s">
        <v>1790</v>
      </c>
      <c r="B73" s="80">
        <v>212</v>
      </c>
      <c r="C73" s="80">
        <v>8</v>
      </c>
      <c r="D73" s="80">
        <v>13</v>
      </c>
      <c r="E73" s="80">
        <v>2011</v>
      </c>
      <c r="F73" s="80" t="s">
        <v>87</v>
      </c>
      <c r="G73" s="80" t="s">
        <v>1782</v>
      </c>
      <c r="H73" s="80" t="s">
        <v>1783</v>
      </c>
      <c r="I73" s="177"/>
      <c r="J73" s="81">
        <v>20.111828529190792</v>
      </c>
      <c r="K73" s="81">
        <v>3.2284431540670191</v>
      </c>
      <c r="L73" s="81">
        <v>10.934909551091485</v>
      </c>
      <c r="M73" s="81">
        <v>71.711107512109763</v>
      </c>
      <c r="N73" s="81">
        <v>52.344235515098276</v>
      </c>
      <c r="O73" s="81">
        <v>31.739788564561231</v>
      </c>
      <c r="P73" s="81">
        <v>39.157144066753268</v>
      </c>
      <c r="Q73" s="81">
        <v>1.8751645974036049</v>
      </c>
      <c r="R73" s="81">
        <v>0</v>
      </c>
      <c r="S73" s="81">
        <v>4.7906733737066673</v>
      </c>
      <c r="T73" s="82"/>
      <c r="U73" s="81">
        <v>1956879</v>
      </c>
      <c r="V73" s="81">
        <v>1021</v>
      </c>
      <c r="W73" s="81">
        <v>219</v>
      </c>
      <c r="X73" s="81">
        <v>12407</v>
      </c>
      <c r="Y73" s="81">
        <v>9204</v>
      </c>
      <c r="Z73" s="81">
        <v>16470</v>
      </c>
      <c r="AA73" s="81">
        <v>7913</v>
      </c>
      <c r="AB73" s="81">
        <v>26720</v>
      </c>
      <c r="AC73" s="81">
        <v>0</v>
      </c>
      <c r="AD73" s="81">
        <v>4.7906733737066673</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v>
      </c>
      <c r="BK73" s="81">
        <v>26.69</v>
      </c>
      <c r="BL73" s="81">
        <v>0</v>
      </c>
      <c r="BM73" s="82"/>
      <c r="BN73" s="81">
        <v>0</v>
      </c>
      <c r="BO73" s="81">
        <v>0</v>
      </c>
      <c r="BP73" s="81">
        <v>0</v>
      </c>
      <c r="BQ73" s="81">
        <v>0</v>
      </c>
      <c r="BR73" s="81">
        <v>1</v>
      </c>
      <c r="BS73" s="81">
        <v>0</v>
      </c>
      <c r="BT73"/>
      <c r="BU73" s="80">
        <v>10.106999999999999</v>
      </c>
      <c r="BV73" s="80">
        <v>16.582999999999998</v>
      </c>
      <c r="BW73" s="80">
        <v>0</v>
      </c>
      <c r="BX73" s="80">
        <v>0</v>
      </c>
      <c r="BY73" s="80">
        <v>0</v>
      </c>
      <c r="BZ73" s="80">
        <v>0</v>
      </c>
      <c r="CA73" s="80">
        <v>0</v>
      </c>
      <c r="CB73" s="80">
        <v>0</v>
      </c>
      <c r="CC73" s="80">
        <v>0</v>
      </c>
    </row>
    <row r="74" spans="1:81">
      <c r="A74" s="80" t="s">
        <v>1791</v>
      </c>
      <c r="B74" s="80">
        <v>213</v>
      </c>
      <c r="C74" s="80">
        <v>9</v>
      </c>
      <c r="D74" s="80">
        <v>13</v>
      </c>
      <c r="E74" s="80">
        <v>2012</v>
      </c>
      <c r="F74" s="80" t="s">
        <v>88</v>
      </c>
      <c r="G74" s="80" t="s">
        <v>1782</v>
      </c>
      <c r="H74" s="80" t="s">
        <v>1783</v>
      </c>
      <c r="I74" s="177"/>
      <c r="J74" s="81">
        <v>19.861255742578276</v>
      </c>
      <c r="K74" s="81">
        <v>3.0873998343029405</v>
      </c>
      <c r="L74" s="81">
        <v>10.693150153043284</v>
      </c>
      <c r="M74" s="81">
        <v>71.498728441678836</v>
      </c>
      <c r="N74" s="81">
        <v>56.757293761928658</v>
      </c>
      <c r="O74" s="81">
        <v>31.839911204617188</v>
      </c>
      <c r="P74" s="81">
        <v>40.320513260420846</v>
      </c>
      <c r="Q74" s="81">
        <v>2.0335091619427632</v>
      </c>
      <c r="R74" s="81">
        <v>0</v>
      </c>
      <c r="S74" s="81">
        <v>3.9109681909027487</v>
      </c>
      <c r="T74" s="82"/>
      <c r="U74" s="81">
        <v>1686156</v>
      </c>
      <c r="V74" s="81">
        <v>1021</v>
      </c>
      <c r="W74" s="81">
        <v>219</v>
      </c>
      <c r="X74" s="81">
        <v>12407</v>
      </c>
      <c r="Y74" s="81">
        <v>9326</v>
      </c>
      <c r="Z74" s="81">
        <v>16653</v>
      </c>
      <c r="AA74" s="81">
        <v>8102</v>
      </c>
      <c r="AB74" s="81">
        <v>26670</v>
      </c>
      <c r="AC74" s="81">
        <v>0</v>
      </c>
      <c r="AD74" s="81">
        <v>3.9109681909027487</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v>
      </c>
      <c r="BK74" s="81">
        <v>34.987000000000002</v>
      </c>
      <c r="BL74" s="81">
        <v>0</v>
      </c>
      <c r="BM74" s="82"/>
      <c r="BN74" s="81">
        <v>0</v>
      </c>
      <c r="BO74" s="81">
        <v>0</v>
      </c>
      <c r="BP74" s="81">
        <v>0</v>
      </c>
      <c r="BQ74" s="81">
        <v>0</v>
      </c>
      <c r="BR74" s="81">
        <v>2</v>
      </c>
      <c r="BS74" s="81">
        <v>0</v>
      </c>
      <c r="BT74"/>
      <c r="BU74" s="80">
        <v>18.491</v>
      </c>
      <c r="BV74" s="80">
        <v>16.495999999999999</v>
      </c>
      <c r="BW74" s="80">
        <v>0</v>
      </c>
      <c r="BX74" s="80">
        <v>0</v>
      </c>
      <c r="BY74" s="80">
        <v>0</v>
      </c>
      <c r="BZ74" s="80">
        <v>0</v>
      </c>
      <c r="CA74" s="80">
        <v>0</v>
      </c>
      <c r="CB74" s="80">
        <v>0</v>
      </c>
      <c r="CC74" s="80">
        <v>0</v>
      </c>
    </row>
    <row r="75" spans="1:81">
      <c r="A75" s="80" t="s">
        <v>1792</v>
      </c>
      <c r="B75" s="80">
        <v>214</v>
      </c>
      <c r="C75" s="80">
        <v>10</v>
      </c>
      <c r="D75" s="80">
        <v>13</v>
      </c>
      <c r="E75" s="80">
        <v>2013</v>
      </c>
      <c r="F75" s="80" t="s">
        <v>89</v>
      </c>
      <c r="G75" s="80" t="s">
        <v>1782</v>
      </c>
      <c r="H75" s="80" t="s">
        <v>1783</v>
      </c>
      <c r="I75" s="177"/>
      <c r="J75" s="81">
        <v>21.596074067355453</v>
      </c>
      <c r="K75" s="81">
        <v>3.0006700543301301</v>
      </c>
      <c r="L75" s="81">
        <v>8.6923301167023812</v>
      </c>
      <c r="M75" s="81">
        <v>68.59791524843331</v>
      </c>
      <c r="N75" s="81">
        <v>49.765279327163746</v>
      </c>
      <c r="O75" s="81">
        <v>31.745606302931538</v>
      </c>
      <c r="P75" s="81">
        <v>43.654483288243519</v>
      </c>
      <c r="Q75" s="81">
        <v>2.0746937032189181</v>
      </c>
      <c r="R75" s="81">
        <v>0</v>
      </c>
      <c r="S75" s="81">
        <v>5.3312046732106122</v>
      </c>
      <c r="T75" s="82"/>
      <c r="U75" s="81">
        <v>1718889</v>
      </c>
      <c r="V75" s="81">
        <v>1021</v>
      </c>
      <c r="W75" s="81">
        <v>219</v>
      </c>
      <c r="X75" s="81">
        <v>12407</v>
      </c>
      <c r="Y75" s="81">
        <v>9489</v>
      </c>
      <c r="Z75" s="81">
        <v>17345</v>
      </c>
      <c r="AA75" s="81">
        <v>8739</v>
      </c>
      <c r="AB75" s="81">
        <v>26820</v>
      </c>
      <c r="AC75" s="81">
        <v>0</v>
      </c>
      <c r="AD75" s="81">
        <v>5.3312046732106122</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v>
      </c>
      <c r="BK75" s="81">
        <v>38.850999999999999</v>
      </c>
      <c r="BL75" s="81">
        <v>0</v>
      </c>
      <c r="BM75" s="82"/>
      <c r="BN75" s="81">
        <v>0</v>
      </c>
      <c r="BO75" s="81">
        <v>0</v>
      </c>
      <c r="BP75" s="81">
        <v>0</v>
      </c>
      <c r="BQ75" s="81">
        <v>0</v>
      </c>
      <c r="BR75" s="81">
        <v>2</v>
      </c>
      <c r="BS75" s="81">
        <v>0</v>
      </c>
      <c r="BT75"/>
      <c r="BU75" s="80">
        <v>22.591999999999999</v>
      </c>
      <c r="BV75" s="80">
        <v>16.259</v>
      </c>
      <c r="BW75" s="80">
        <v>0</v>
      </c>
      <c r="BX75" s="80">
        <v>0</v>
      </c>
      <c r="BY75" s="80">
        <v>0</v>
      </c>
      <c r="BZ75" s="80">
        <v>0</v>
      </c>
      <c r="CA75" s="80">
        <v>0</v>
      </c>
      <c r="CB75" s="80">
        <v>0</v>
      </c>
      <c r="CC75" s="80">
        <v>0</v>
      </c>
    </row>
    <row r="76" spans="1:81">
      <c r="A76" s="80" t="s">
        <v>1793</v>
      </c>
      <c r="B76" s="80">
        <v>215</v>
      </c>
      <c r="C76" s="80">
        <v>11</v>
      </c>
      <c r="D76" s="80">
        <v>13</v>
      </c>
      <c r="E76" s="80">
        <v>2014</v>
      </c>
      <c r="F76" s="80" t="s">
        <v>90</v>
      </c>
      <c r="G76" s="80" t="s">
        <v>1782</v>
      </c>
      <c r="H76" s="80" t="s">
        <v>1783</v>
      </c>
      <c r="I76" s="177"/>
      <c r="J76" s="81">
        <v>25.248569302704293</v>
      </c>
      <c r="K76" s="81">
        <v>3.0155797092080636</v>
      </c>
      <c r="L76" s="81">
        <v>7.7197057308958934</v>
      </c>
      <c r="M76" s="81">
        <v>74.681287802766249</v>
      </c>
      <c r="N76" s="81">
        <v>44.650555632889777</v>
      </c>
      <c r="O76" s="81">
        <v>30.52403891068947</v>
      </c>
      <c r="P76" s="81">
        <v>44.619671675829458</v>
      </c>
      <c r="Q76" s="81">
        <v>1.9985164420051644</v>
      </c>
      <c r="R76" s="81">
        <v>0</v>
      </c>
      <c r="S76" s="81">
        <v>5.5438069544562012</v>
      </c>
      <c r="T76" s="82"/>
      <c r="U76" s="81">
        <v>2004086</v>
      </c>
      <c r="V76" s="81">
        <v>1043</v>
      </c>
      <c r="W76" s="81">
        <v>167</v>
      </c>
      <c r="X76" s="81">
        <v>13811</v>
      </c>
      <c r="Y76" s="81">
        <v>9695</v>
      </c>
      <c r="Z76" s="81">
        <v>17565</v>
      </c>
      <c r="AA76" s="81">
        <v>8886</v>
      </c>
      <c r="AB76" s="81">
        <v>26927</v>
      </c>
      <c r="AC76" s="81">
        <v>0</v>
      </c>
      <c r="AD76" s="81">
        <v>5.5438069544562012</v>
      </c>
      <c r="AE76" s="82"/>
      <c r="AF76" s="81">
        <v>22613349.662585687</v>
      </c>
      <c r="AG76" s="81">
        <v>2148275.803369455</v>
      </c>
      <c r="AH76" s="81">
        <v>1457200.1663648509</v>
      </c>
      <c r="AI76" s="81">
        <v>87605439.731564045</v>
      </c>
      <c r="AJ76" s="81">
        <v>50329063.259590842</v>
      </c>
      <c r="AK76" s="81">
        <v>0</v>
      </c>
      <c r="AL76" s="81">
        <v>0</v>
      </c>
      <c r="AM76" s="81">
        <v>3696674.7240505689</v>
      </c>
      <c r="AN76" s="81">
        <v>0</v>
      </c>
      <c r="AO76" s="81">
        <v>0</v>
      </c>
      <c r="AP76" s="82"/>
      <c r="AQ76" s="81">
        <v>605</v>
      </c>
      <c r="AR76" s="81">
        <v>79</v>
      </c>
      <c r="AS76" s="81">
        <v>0</v>
      </c>
      <c r="AT76" s="81">
        <v>0</v>
      </c>
      <c r="AU76" s="81">
        <v>0</v>
      </c>
      <c r="AV76" s="81">
        <v>0</v>
      </c>
      <c r="AW76" s="81" t="s">
        <v>564</v>
      </c>
      <c r="AX76" s="82"/>
      <c r="AY76" s="81">
        <v>2416.4</v>
      </c>
      <c r="AZ76" s="81">
        <v>4729.3</v>
      </c>
      <c r="BA76" s="81">
        <v>0</v>
      </c>
      <c r="BB76" s="81">
        <v>0</v>
      </c>
      <c r="BC76" s="81">
        <v>0</v>
      </c>
      <c r="BD76" s="81">
        <v>0</v>
      </c>
      <c r="BE76" s="81" t="s">
        <v>564</v>
      </c>
      <c r="BF76" s="82"/>
      <c r="BG76" s="81">
        <v>0</v>
      </c>
      <c r="BH76" s="81">
        <v>0</v>
      </c>
      <c r="BI76" s="81">
        <v>0</v>
      </c>
      <c r="BJ76" s="81">
        <v>0</v>
      </c>
      <c r="BK76" s="81">
        <v>37.93</v>
      </c>
      <c r="BL76" s="81">
        <v>0</v>
      </c>
      <c r="BM76" s="82"/>
      <c r="BN76" s="81">
        <v>0</v>
      </c>
      <c r="BO76" s="81">
        <v>0</v>
      </c>
      <c r="BP76" s="81">
        <v>0</v>
      </c>
      <c r="BQ76" s="81">
        <v>0</v>
      </c>
      <c r="BR76" s="81">
        <v>2</v>
      </c>
      <c r="BS76" s="81">
        <v>0</v>
      </c>
      <c r="BT76"/>
      <c r="BU76" s="80">
        <v>22.486000000000001</v>
      </c>
      <c r="BV76" s="80">
        <v>15.444000000000001</v>
      </c>
      <c r="BW76" s="80">
        <v>0</v>
      </c>
      <c r="BX76" s="80">
        <v>0</v>
      </c>
      <c r="BY76" s="80">
        <v>0</v>
      </c>
      <c r="BZ76" s="80">
        <v>0</v>
      </c>
      <c r="CA76" s="80">
        <v>0</v>
      </c>
      <c r="CB76" s="80">
        <v>0</v>
      </c>
      <c r="CC76" s="80">
        <v>0</v>
      </c>
    </row>
    <row r="77" spans="1:81">
      <c r="A77" s="80" t="s">
        <v>1794</v>
      </c>
      <c r="B77" s="80">
        <v>216</v>
      </c>
      <c r="C77" s="80">
        <v>12</v>
      </c>
      <c r="D77" s="80">
        <v>13</v>
      </c>
      <c r="E77" s="80">
        <v>2015</v>
      </c>
      <c r="F77" s="80" t="s">
        <v>91</v>
      </c>
      <c r="G77" s="80" t="s">
        <v>1782</v>
      </c>
      <c r="H77" s="80" t="s">
        <v>1783</v>
      </c>
      <c r="I77" s="177"/>
      <c r="J77" s="81">
        <v>36.635914871042118</v>
      </c>
      <c r="K77" s="81">
        <v>3.1039217786043589</v>
      </c>
      <c r="L77" s="81">
        <v>6.7588544109549602</v>
      </c>
      <c r="M77" s="81">
        <v>78.81485206269187</v>
      </c>
      <c r="N77" s="81">
        <v>51.42913266052291</v>
      </c>
      <c r="O77" s="81">
        <v>30.683706108037331</v>
      </c>
      <c r="P77" s="81">
        <v>45.117106403191535</v>
      </c>
      <c r="Q77" s="81">
        <v>1.9690907876920367</v>
      </c>
      <c r="R77" s="81">
        <v>0</v>
      </c>
      <c r="S77" s="81">
        <v>4.9775819470913492</v>
      </c>
      <c r="T77" s="82"/>
      <c r="U77" s="81">
        <v>3320521</v>
      </c>
      <c r="V77" s="81">
        <v>1043</v>
      </c>
      <c r="W77" s="81">
        <v>167</v>
      </c>
      <c r="X77" s="81">
        <v>13811</v>
      </c>
      <c r="Y77" s="81">
        <v>9907</v>
      </c>
      <c r="Z77" s="81">
        <v>17827</v>
      </c>
      <c r="AA77" s="81">
        <v>8978</v>
      </c>
      <c r="AB77" s="81">
        <v>27101</v>
      </c>
      <c r="AC77" s="81">
        <v>0</v>
      </c>
      <c r="AD77" s="81">
        <v>4.9775819470913492</v>
      </c>
      <c r="AE77" s="82"/>
      <c r="AF77" s="81">
        <v>31349023.483814158</v>
      </c>
      <c r="AG77" s="81">
        <v>2057510.1550291914</v>
      </c>
      <c r="AH77" s="81">
        <v>1006644.8654785377</v>
      </c>
      <c r="AI77" s="81">
        <v>92819998.26853101</v>
      </c>
      <c r="AJ77" s="81">
        <v>59008944.903311521</v>
      </c>
      <c r="AK77" s="81">
        <v>0</v>
      </c>
      <c r="AL77" s="81">
        <v>0</v>
      </c>
      <c r="AM77" s="81">
        <v>3714078.365580753</v>
      </c>
      <c r="AN77" s="81">
        <v>0</v>
      </c>
      <c r="AO77" s="81">
        <v>0</v>
      </c>
      <c r="AP77" s="82"/>
      <c r="AQ77" s="81">
        <v>666</v>
      </c>
      <c r="AR77" s="81">
        <v>100</v>
      </c>
      <c r="AS77" s="81">
        <v>0</v>
      </c>
      <c r="AT77" s="81">
        <v>0</v>
      </c>
      <c r="AU77" s="81">
        <v>0</v>
      </c>
      <c r="AV77" s="81">
        <v>0</v>
      </c>
      <c r="AW77" s="81" t="s">
        <v>564</v>
      </c>
      <c r="AX77" s="82"/>
      <c r="AY77" s="81">
        <v>2697.7</v>
      </c>
      <c r="AZ77" s="81">
        <v>8510.1</v>
      </c>
      <c r="BA77" s="81">
        <v>0</v>
      </c>
      <c r="BB77" s="81">
        <v>0</v>
      </c>
      <c r="BC77" s="81">
        <v>0</v>
      </c>
      <c r="BD77" s="81">
        <v>0</v>
      </c>
      <c r="BE77" s="81" t="s">
        <v>564</v>
      </c>
      <c r="BF77" s="82"/>
      <c r="BG77" s="81">
        <v>0</v>
      </c>
      <c r="BH77" s="81">
        <v>0</v>
      </c>
      <c r="BI77" s="81">
        <v>0</v>
      </c>
      <c r="BJ77" s="81">
        <v>0</v>
      </c>
      <c r="BK77" s="81">
        <v>34.978000000000002</v>
      </c>
      <c r="BL77" s="81">
        <v>0</v>
      </c>
      <c r="BM77" s="82"/>
      <c r="BN77" s="81">
        <v>0</v>
      </c>
      <c r="BO77" s="81">
        <v>0</v>
      </c>
      <c r="BP77" s="81">
        <v>0</v>
      </c>
      <c r="BQ77" s="81">
        <v>0</v>
      </c>
      <c r="BR77" s="81">
        <v>2</v>
      </c>
      <c r="BS77" s="81">
        <v>0</v>
      </c>
      <c r="BT77"/>
      <c r="BU77" s="80">
        <v>20.358000000000001</v>
      </c>
      <c r="BV77" s="80">
        <v>14.62</v>
      </c>
      <c r="BW77" s="80">
        <v>0</v>
      </c>
      <c r="BX77" s="80">
        <v>0</v>
      </c>
      <c r="BY77" s="80">
        <v>0</v>
      </c>
      <c r="BZ77" s="80">
        <v>0</v>
      </c>
      <c r="CA77" s="80">
        <v>0</v>
      </c>
      <c r="CB77" s="80">
        <v>0</v>
      </c>
      <c r="CC77" s="80">
        <v>0</v>
      </c>
    </row>
    <row r="78" spans="1:81">
      <c r="A78" s="80" t="s">
        <v>1795</v>
      </c>
      <c r="B78" s="80">
        <v>217</v>
      </c>
      <c r="C78" s="80">
        <v>13</v>
      </c>
      <c r="D78" s="80">
        <v>13</v>
      </c>
      <c r="E78" s="80">
        <v>2016</v>
      </c>
      <c r="F78" s="80" t="s">
        <v>92</v>
      </c>
      <c r="G78" s="80" t="s">
        <v>1782</v>
      </c>
      <c r="H78" s="80" t="s">
        <v>1783</v>
      </c>
      <c r="I78" s="177"/>
      <c r="J78" s="81">
        <v>31.561723999624135</v>
      </c>
      <c r="K78" s="81">
        <v>3.0340531323412843</v>
      </c>
      <c r="L78" s="81">
        <v>8.1826107858760668</v>
      </c>
      <c r="M78" s="81">
        <v>62.916349655039816</v>
      </c>
      <c r="N78" s="81">
        <v>47.370355162695624</v>
      </c>
      <c r="O78" s="81">
        <v>30.65285878775687</v>
      </c>
      <c r="P78" s="81">
        <v>44.933460446193521</v>
      </c>
      <c r="Q78" s="81">
        <v>1.9242283347531315</v>
      </c>
      <c r="R78" s="81">
        <v>0</v>
      </c>
      <c r="S78" s="81">
        <v>5.0087558839200437</v>
      </c>
      <c r="T78" s="82"/>
      <c r="U78" s="81">
        <v>2885228</v>
      </c>
      <c r="V78" s="81">
        <v>1043</v>
      </c>
      <c r="W78" s="81">
        <v>167</v>
      </c>
      <c r="X78" s="81">
        <v>13811</v>
      </c>
      <c r="Y78" s="81">
        <v>10066</v>
      </c>
      <c r="Z78" s="81">
        <v>18028</v>
      </c>
      <c r="AA78" s="81">
        <v>9248</v>
      </c>
      <c r="AB78" s="81">
        <v>27243</v>
      </c>
      <c r="AC78" s="81">
        <v>0</v>
      </c>
      <c r="AD78" s="81">
        <v>5.0087558839200437</v>
      </c>
      <c r="AE78" s="82"/>
      <c r="AF78" s="81">
        <v>26957749.865413278</v>
      </c>
      <c r="AG78" s="81">
        <v>2022474.202336123</v>
      </c>
      <c r="AH78" s="81">
        <v>970314.3434736873</v>
      </c>
      <c r="AI78" s="81">
        <v>85243775.862999856</v>
      </c>
      <c r="AJ78" s="81">
        <v>49529643.384309977</v>
      </c>
      <c r="AK78" s="81">
        <v>0</v>
      </c>
      <c r="AL78" s="81">
        <v>0</v>
      </c>
      <c r="AM78" s="81">
        <v>3736439.463283529</v>
      </c>
      <c r="AN78" s="81">
        <v>0</v>
      </c>
      <c r="AO78" s="81">
        <v>0</v>
      </c>
      <c r="AP78" s="82"/>
      <c r="AQ78" s="81">
        <v>710</v>
      </c>
      <c r="AR78" s="81">
        <v>109</v>
      </c>
      <c r="AS78" s="81">
        <v>0</v>
      </c>
      <c r="AT78" s="81">
        <v>0</v>
      </c>
      <c r="AU78" s="81">
        <v>0</v>
      </c>
      <c r="AV78" s="81">
        <v>0</v>
      </c>
      <c r="AW78" s="81" t="s">
        <v>564</v>
      </c>
      <c r="AX78" s="82"/>
      <c r="AY78" s="81">
        <v>2934.6</v>
      </c>
      <c r="AZ78" s="81">
        <v>8652.9</v>
      </c>
      <c r="BA78" s="81">
        <v>0</v>
      </c>
      <c r="BB78" s="81">
        <v>0</v>
      </c>
      <c r="BC78" s="81">
        <v>0</v>
      </c>
      <c r="BD78" s="81">
        <v>0</v>
      </c>
      <c r="BE78" s="81" t="s">
        <v>564</v>
      </c>
      <c r="BF78" s="82"/>
      <c r="BG78" s="81">
        <v>0</v>
      </c>
      <c r="BH78" s="81">
        <v>0</v>
      </c>
      <c r="BI78" s="81">
        <v>0</v>
      </c>
      <c r="BJ78" s="81">
        <v>0</v>
      </c>
      <c r="BK78" s="81">
        <v>33.402000000000001</v>
      </c>
      <c r="BL78" s="81">
        <v>0</v>
      </c>
      <c r="BM78" s="82"/>
      <c r="BN78" s="81">
        <v>0</v>
      </c>
      <c r="BO78" s="81">
        <v>0</v>
      </c>
      <c r="BP78" s="81">
        <v>0</v>
      </c>
      <c r="BQ78" s="81">
        <v>0</v>
      </c>
      <c r="BR78" s="81">
        <v>2</v>
      </c>
      <c r="BS78" s="81">
        <v>0</v>
      </c>
      <c r="BT78"/>
      <c r="BU78" s="80">
        <v>19.084</v>
      </c>
      <c r="BV78" s="80">
        <v>14.318</v>
      </c>
      <c r="BW78" s="80">
        <v>0</v>
      </c>
      <c r="BX78" s="80">
        <v>0</v>
      </c>
      <c r="BY78" s="80">
        <v>0</v>
      </c>
      <c r="BZ78" s="80">
        <v>0</v>
      </c>
      <c r="CA78" s="80">
        <v>0</v>
      </c>
      <c r="CB78" s="80">
        <v>0</v>
      </c>
      <c r="CC78" s="80">
        <v>0</v>
      </c>
    </row>
    <row r="79" spans="1:81">
      <c r="A79" s="80" t="s">
        <v>1796</v>
      </c>
      <c r="B79" s="80">
        <v>218</v>
      </c>
      <c r="C79" s="80">
        <v>14</v>
      </c>
      <c r="D79" s="80">
        <v>13</v>
      </c>
      <c r="E79" s="80">
        <v>2017</v>
      </c>
      <c r="F79" s="80" t="s">
        <v>71</v>
      </c>
      <c r="G79" s="80" t="s">
        <v>1782</v>
      </c>
      <c r="H79" s="80" t="s">
        <v>1783</v>
      </c>
      <c r="I79" s="177"/>
      <c r="J79" s="81">
        <v>28.832458517077001</v>
      </c>
      <c r="K79" s="81">
        <v>3.0766690682181475</v>
      </c>
      <c r="L79" s="81">
        <v>7.2786934437799964</v>
      </c>
      <c r="M79" s="81">
        <v>56.47270404948037</v>
      </c>
      <c r="N79" s="81">
        <v>47.644377439580971</v>
      </c>
      <c r="O79" s="81">
        <v>30.726360788477582</v>
      </c>
      <c r="P79" s="81">
        <v>45.165412991644466</v>
      </c>
      <c r="Q79" s="81">
        <v>1.8695256344650888</v>
      </c>
      <c r="R79" s="81">
        <v>0</v>
      </c>
      <c r="S79" s="81">
        <v>5.2762512787031337</v>
      </c>
      <c r="T79" s="82"/>
      <c r="U79" s="81">
        <v>3012787</v>
      </c>
      <c r="V79" s="81">
        <v>1043</v>
      </c>
      <c r="W79" s="81">
        <v>167</v>
      </c>
      <c r="X79" s="81">
        <v>13811</v>
      </c>
      <c r="Y79" s="81">
        <v>10226</v>
      </c>
      <c r="Z79" s="81">
        <v>18371</v>
      </c>
      <c r="AA79" s="81">
        <v>9355</v>
      </c>
      <c r="AB79" s="81">
        <v>27372</v>
      </c>
      <c r="AC79" s="81">
        <v>0</v>
      </c>
      <c r="AD79" s="81">
        <v>5.2762512787031337</v>
      </c>
      <c r="AE79" s="82"/>
      <c r="AF79" s="81">
        <v>25255461.560521051</v>
      </c>
      <c r="AG79" s="81">
        <v>2056982.503958147</v>
      </c>
      <c r="AH79" s="81">
        <v>1153811.396557431</v>
      </c>
      <c r="AI79" s="81">
        <v>81399332.379408643</v>
      </c>
      <c r="AJ79" s="81">
        <v>57296675.099123247</v>
      </c>
      <c r="AK79" s="81">
        <v>0</v>
      </c>
      <c r="AL79" s="81">
        <v>0</v>
      </c>
      <c r="AM79" s="81">
        <v>3760006.2989058448</v>
      </c>
      <c r="AN79" s="81">
        <v>0</v>
      </c>
      <c r="AO79" s="81">
        <v>0</v>
      </c>
      <c r="AP79" s="82"/>
      <c r="AQ79" s="81">
        <v>751</v>
      </c>
      <c r="AR79" s="81">
        <v>116</v>
      </c>
      <c r="AS79" s="81">
        <v>0</v>
      </c>
      <c r="AT79" s="81">
        <v>0</v>
      </c>
      <c r="AU79" s="81">
        <v>0</v>
      </c>
      <c r="AV79" s="81">
        <v>0</v>
      </c>
      <c r="AW79" s="81" t="s">
        <v>564</v>
      </c>
      <c r="AX79" s="82"/>
      <c r="AY79" s="81">
        <v>3156.6</v>
      </c>
      <c r="AZ79" s="81">
        <v>8870.7000000000007</v>
      </c>
      <c r="BA79" s="81">
        <v>0</v>
      </c>
      <c r="BB79" s="81">
        <v>0</v>
      </c>
      <c r="BC79" s="81">
        <v>0</v>
      </c>
      <c r="BD79" s="81">
        <v>0</v>
      </c>
      <c r="BE79" s="81" t="s">
        <v>564</v>
      </c>
      <c r="BF79" s="82"/>
      <c r="BG79" s="81">
        <v>0</v>
      </c>
      <c r="BH79" s="81">
        <v>0</v>
      </c>
      <c r="BI79" s="81">
        <v>0</v>
      </c>
      <c r="BJ79" s="81">
        <v>0</v>
      </c>
      <c r="BK79" s="81">
        <v>32.314</v>
      </c>
      <c r="BL79" s="81">
        <v>0</v>
      </c>
      <c r="BM79" s="82"/>
      <c r="BN79" s="81">
        <v>0</v>
      </c>
      <c r="BO79" s="81">
        <v>0</v>
      </c>
      <c r="BP79" s="81">
        <v>0</v>
      </c>
      <c r="BQ79" s="81">
        <v>0</v>
      </c>
      <c r="BR79" s="81">
        <v>2</v>
      </c>
      <c r="BS79" s="81">
        <v>0</v>
      </c>
      <c r="BT79"/>
      <c r="BU79" s="80">
        <v>18.033000000000001</v>
      </c>
      <c r="BV79" s="80">
        <v>14.281000000000001</v>
      </c>
      <c r="BW79" s="80">
        <v>0</v>
      </c>
      <c r="BX79" s="80">
        <v>0</v>
      </c>
      <c r="BY79" s="80">
        <v>0</v>
      </c>
      <c r="BZ79" s="80">
        <v>0</v>
      </c>
      <c r="CA79" s="80">
        <v>0</v>
      </c>
      <c r="CB79" s="80">
        <v>0</v>
      </c>
      <c r="CC79" s="80">
        <v>0</v>
      </c>
    </row>
    <row r="80" spans="1:81">
      <c r="A80" s="80" t="s">
        <v>1797</v>
      </c>
      <c r="B80" s="80">
        <v>219</v>
      </c>
      <c r="C80" s="80">
        <v>15</v>
      </c>
      <c r="D80" s="80">
        <v>13</v>
      </c>
      <c r="E80" s="80">
        <v>2018</v>
      </c>
      <c r="F80" s="80" t="s">
        <v>93</v>
      </c>
      <c r="G80" s="80" t="s">
        <v>1782</v>
      </c>
      <c r="H80" s="80" t="s">
        <v>1783</v>
      </c>
      <c r="I80" s="177"/>
      <c r="J80" s="81">
        <v>30.341562222977334</v>
      </c>
      <c r="K80" s="81">
        <v>2.9263258948525692</v>
      </c>
      <c r="L80" s="81">
        <v>6.6650720663015877</v>
      </c>
      <c r="M80" s="81">
        <v>60.39295256144797</v>
      </c>
      <c r="N80" s="81">
        <v>44.74402587655117</v>
      </c>
      <c r="O80" s="81">
        <v>30.725113870753372</v>
      </c>
      <c r="P80" s="81">
        <v>44.997838975339079</v>
      </c>
      <c r="Q80" s="81">
        <v>1.7314663246036071</v>
      </c>
      <c r="R80" s="81">
        <v>0</v>
      </c>
      <c r="S80" s="81">
        <v>5.1786598136798405</v>
      </c>
      <c r="T80" s="82"/>
      <c r="U80" s="81">
        <v>3250881</v>
      </c>
      <c r="V80" s="81">
        <v>1043</v>
      </c>
      <c r="W80" s="81">
        <v>167</v>
      </c>
      <c r="X80" s="81">
        <v>13811</v>
      </c>
      <c r="Y80" s="81">
        <v>10400</v>
      </c>
      <c r="Z80" s="81">
        <v>18722</v>
      </c>
      <c r="AA80" s="81">
        <v>9414</v>
      </c>
      <c r="AB80" s="81">
        <v>27319</v>
      </c>
      <c r="AC80" s="81">
        <v>0</v>
      </c>
      <c r="AD80" s="81">
        <v>5.1786598136798414</v>
      </c>
      <c r="AE80" s="82"/>
      <c r="AF80" s="81">
        <v>28172518.10589806</v>
      </c>
      <c r="AG80" s="81">
        <v>1866574.1746975391</v>
      </c>
      <c r="AH80" s="81">
        <v>1090602.450832139</v>
      </c>
      <c r="AI80" s="81">
        <v>83550124.507653132</v>
      </c>
      <c r="AJ80" s="81">
        <v>52772828.269948266</v>
      </c>
      <c r="AK80" s="81">
        <v>0</v>
      </c>
      <c r="AL80" s="81">
        <v>0</v>
      </c>
      <c r="AM80" s="81">
        <v>3760490.693531536</v>
      </c>
      <c r="AN80" s="81">
        <v>0</v>
      </c>
      <c r="AO80" s="81">
        <v>0</v>
      </c>
      <c r="AP80" s="82"/>
      <c r="AQ80" s="81">
        <v>811</v>
      </c>
      <c r="AR80" s="81">
        <v>121</v>
      </c>
      <c r="AS80" s="81">
        <v>0</v>
      </c>
      <c r="AT80" s="81">
        <v>0</v>
      </c>
      <c r="AU80" s="81">
        <v>0</v>
      </c>
      <c r="AV80" s="81">
        <v>0</v>
      </c>
      <c r="AW80" s="81" t="s">
        <v>564</v>
      </c>
      <c r="AX80" s="82"/>
      <c r="AY80" s="81">
        <v>3471</v>
      </c>
      <c r="AZ80" s="81">
        <v>8940.6</v>
      </c>
      <c r="BA80" s="81">
        <v>0</v>
      </c>
      <c r="BB80" s="81">
        <v>0</v>
      </c>
      <c r="BC80" s="81">
        <v>0</v>
      </c>
      <c r="BD80" s="81">
        <v>0</v>
      </c>
      <c r="BE80" s="81" t="s">
        <v>564</v>
      </c>
      <c r="BF80" s="82"/>
      <c r="BG80" s="81">
        <v>0</v>
      </c>
      <c r="BH80" s="81">
        <v>0</v>
      </c>
      <c r="BI80" s="81">
        <v>0</v>
      </c>
      <c r="BJ80" s="81">
        <v>0</v>
      </c>
      <c r="BK80" s="81">
        <v>33.608999999999995</v>
      </c>
      <c r="BL80" s="81">
        <v>0</v>
      </c>
      <c r="BM80" s="82"/>
      <c r="BN80" s="81">
        <v>0</v>
      </c>
      <c r="BO80" s="81">
        <v>0</v>
      </c>
      <c r="BP80" s="81">
        <v>0</v>
      </c>
      <c r="BQ80" s="81">
        <v>0</v>
      </c>
      <c r="BR80" s="81">
        <v>2</v>
      </c>
      <c r="BS80" s="81">
        <v>0</v>
      </c>
      <c r="BT80"/>
      <c r="BU80" s="80">
        <v>17.423999999999999</v>
      </c>
      <c r="BV80" s="80">
        <v>16.184999999999999</v>
      </c>
      <c r="BW80" s="80">
        <v>0</v>
      </c>
      <c r="BX80" s="80">
        <v>0</v>
      </c>
      <c r="BY80" s="80">
        <v>0</v>
      </c>
      <c r="BZ80" s="80">
        <v>0</v>
      </c>
      <c r="CA80" s="80">
        <v>0</v>
      </c>
      <c r="CB80" s="80">
        <v>0</v>
      </c>
      <c r="CC80" s="80">
        <v>0</v>
      </c>
    </row>
    <row r="81" spans="1:81">
      <c r="A81" s="80" t="s">
        <v>1798</v>
      </c>
      <c r="B81" s="80">
        <v>220</v>
      </c>
      <c r="C81" s="80">
        <v>16</v>
      </c>
      <c r="D81" s="80">
        <v>13</v>
      </c>
      <c r="E81" s="80">
        <v>2019</v>
      </c>
      <c r="F81" s="80" t="s">
        <v>73</v>
      </c>
      <c r="G81" s="80" t="s">
        <v>1782</v>
      </c>
      <c r="H81" s="80" t="s">
        <v>1783</v>
      </c>
      <c r="I81" s="177"/>
      <c r="J81" s="81">
        <v>29.749025126400131</v>
      </c>
      <c r="K81" s="81">
        <v>2.7515761840623587</v>
      </c>
      <c r="L81" s="81">
        <v>6.7290643141160098</v>
      </c>
      <c r="M81" s="81">
        <v>56.270434629780773</v>
      </c>
      <c r="N81" s="81">
        <v>42.809206368733882</v>
      </c>
      <c r="O81" s="81">
        <v>30.1756107053458</v>
      </c>
      <c r="P81" s="81">
        <v>43.844224407982381</v>
      </c>
      <c r="Q81" s="81">
        <v>1.6894015416615129</v>
      </c>
      <c r="R81" s="81">
        <v>0</v>
      </c>
      <c r="S81" s="81">
        <v>4.585744916131631</v>
      </c>
      <c r="T81" s="82"/>
      <c r="U81" s="81">
        <v>3385421</v>
      </c>
      <c r="V81" s="81">
        <v>1043</v>
      </c>
      <c r="W81" s="81">
        <v>167</v>
      </c>
      <c r="X81" s="81">
        <v>13811</v>
      </c>
      <c r="Y81" s="81">
        <v>10689</v>
      </c>
      <c r="Z81" s="81">
        <v>18892</v>
      </c>
      <c r="AA81" s="81">
        <v>9104</v>
      </c>
      <c r="AB81" s="81">
        <v>27377</v>
      </c>
      <c r="AC81" s="81">
        <v>0</v>
      </c>
      <c r="AD81" s="81">
        <v>4.585744916131631</v>
      </c>
      <c r="AE81" s="82"/>
      <c r="AF81" s="81">
        <v>29363756.097245932</v>
      </c>
      <c r="AG81" s="81">
        <v>1808839.585029548</v>
      </c>
      <c r="AH81" s="81">
        <v>1161437.413498705</v>
      </c>
      <c r="AI81" s="81">
        <v>80126199.447186545</v>
      </c>
      <c r="AJ81" s="81">
        <v>49593346.856011152</v>
      </c>
      <c r="AK81" s="81">
        <v>0</v>
      </c>
      <c r="AL81" s="81">
        <v>0</v>
      </c>
      <c r="AM81" s="81">
        <v>3728541.3060543421</v>
      </c>
      <c r="AN81" s="81">
        <v>0</v>
      </c>
      <c r="AO81" s="81">
        <v>0</v>
      </c>
      <c r="AP81" s="82"/>
      <c r="AQ81" s="81">
        <v>864</v>
      </c>
      <c r="AR81" s="81">
        <v>136</v>
      </c>
      <c r="AS81" s="81">
        <v>0</v>
      </c>
      <c r="AT81" s="81">
        <v>0</v>
      </c>
      <c r="AU81" s="81">
        <v>0</v>
      </c>
      <c r="AV81" s="81">
        <v>0</v>
      </c>
      <c r="AW81" s="81" t="s">
        <v>564</v>
      </c>
      <c r="AX81" s="82"/>
      <c r="AY81" s="81">
        <v>3775.7999999999988</v>
      </c>
      <c r="AZ81" s="81">
        <v>9426.6</v>
      </c>
      <c r="BA81" s="81">
        <v>0</v>
      </c>
      <c r="BB81" s="81">
        <v>0</v>
      </c>
      <c r="BC81" s="81">
        <v>0</v>
      </c>
      <c r="BD81" s="81">
        <v>0</v>
      </c>
      <c r="BE81" s="81" t="s">
        <v>564</v>
      </c>
      <c r="BF81" s="82"/>
      <c r="BG81" s="81">
        <v>0</v>
      </c>
      <c r="BH81" s="81">
        <v>0</v>
      </c>
      <c r="BI81" s="81">
        <v>0</v>
      </c>
      <c r="BJ81" s="81">
        <v>0</v>
      </c>
      <c r="BK81" s="81">
        <v>45.768999999999998</v>
      </c>
      <c r="BL81" s="81">
        <v>0</v>
      </c>
      <c r="BM81" s="82"/>
      <c r="BN81" s="81">
        <v>0</v>
      </c>
      <c r="BO81" s="81">
        <v>0</v>
      </c>
      <c r="BP81" s="81">
        <v>0</v>
      </c>
      <c r="BQ81" s="81">
        <v>0</v>
      </c>
      <c r="BR81" s="81">
        <v>3</v>
      </c>
      <c r="BS81" s="81">
        <v>0</v>
      </c>
      <c r="BT81"/>
      <c r="BU81" s="80">
        <v>29.443999999999999</v>
      </c>
      <c r="BV81" s="80">
        <v>16.324999999999999</v>
      </c>
      <c r="BW81" s="80">
        <v>0</v>
      </c>
      <c r="BX81" s="80">
        <v>0</v>
      </c>
      <c r="BY81" s="80">
        <v>0</v>
      </c>
      <c r="BZ81" s="80">
        <v>0</v>
      </c>
      <c r="CA81" s="80">
        <v>0</v>
      </c>
      <c r="CB81" s="80">
        <v>0</v>
      </c>
      <c r="CC81" s="80">
        <v>0</v>
      </c>
    </row>
    <row r="82" spans="1:81">
      <c r="A82" s="80" t="s">
        <v>1799</v>
      </c>
      <c r="B82" s="80">
        <v>221</v>
      </c>
      <c r="C82" s="80">
        <v>17</v>
      </c>
      <c r="D82" s="80">
        <v>13</v>
      </c>
      <c r="E82" s="80">
        <v>2020</v>
      </c>
      <c r="F82" s="80" t="s">
        <v>218</v>
      </c>
      <c r="G82" s="80" t="s">
        <v>1782</v>
      </c>
      <c r="H82" s="80" t="s">
        <v>1783</v>
      </c>
      <c r="I82" s="177"/>
      <c r="J82" s="81">
        <v>41.72676293231391</v>
      </c>
      <c r="K82" s="81">
        <v>3.0601268510298123</v>
      </c>
      <c r="L82" s="81">
        <v>8.9770889122695046</v>
      </c>
      <c r="M82" s="81">
        <v>66.48616114987658</v>
      </c>
      <c r="N82" s="81">
        <v>41.488473957654804</v>
      </c>
      <c r="O82" s="81">
        <v>26.568252223417229</v>
      </c>
      <c r="P82" s="81">
        <v>42.12286501702863</v>
      </c>
      <c r="Q82" s="81">
        <v>1.5998477201592898</v>
      </c>
      <c r="R82" s="81">
        <v>0</v>
      </c>
      <c r="S82" s="81">
        <v>4.7040454802808416</v>
      </c>
      <c r="T82" s="82"/>
      <c r="U82" s="81">
        <v>3662364</v>
      </c>
      <c r="V82" s="81">
        <v>1020</v>
      </c>
      <c r="W82" s="81">
        <v>229</v>
      </c>
      <c r="X82" s="81">
        <v>18100</v>
      </c>
      <c r="Y82" s="81">
        <v>10786</v>
      </c>
      <c r="Z82" s="81">
        <v>18985</v>
      </c>
      <c r="AA82" s="81">
        <v>9503</v>
      </c>
      <c r="AB82" s="81">
        <v>27133</v>
      </c>
      <c r="AC82" s="81">
        <v>0</v>
      </c>
      <c r="AD82" s="81">
        <v>4.7040454802808416</v>
      </c>
      <c r="AE82" s="82"/>
      <c r="AF82" s="81">
        <v>30493384.637121908</v>
      </c>
      <c r="AG82" s="81">
        <v>1999265.5332518502</v>
      </c>
      <c r="AH82" s="81">
        <v>1570197.6966206885</v>
      </c>
      <c r="AI82" s="81">
        <v>100334076.82629535</v>
      </c>
      <c r="AJ82" s="81">
        <v>49527905.020875469</v>
      </c>
      <c r="AK82" s="81"/>
      <c r="AL82" s="81"/>
      <c r="AM82" s="81">
        <v>3541157.9539174386</v>
      </c>
      <c r="AN82" s="81"/>
      <c r="AO82" s="81"/>
      <c r="AP82" s="82"/>
      <c r="AQ82" s="81">
        <v>889</v>
      </c>
      <c r="AR82" s="81">
        <v>140</v>
      </c>
      <c r="AS82" s="81">
        <v>0</v>
      </c>
      <c r="AT82" s="81">
        <v>0</v>
      </c>
      <c r="AU82" s="81">
        <v>0</v>
      </c>
      <c r="AV82" s="81">
        <v>0</v>
      </c>
      <c r="AW82" s="81">
        <v>0</v>
      </c>
      <c r="AX82" s="82"/>
      <c r="AY82" s="81">
        <v>3910.299999999997</v>
      </c>
      <c r="AZ82" s="81">
        <v>9559</v>
      </c>
      <c r="BA82" s="81">
        <v>0</v>
      </c>
      <c r="BB82" s="81">
        <v>0</v>
      </c>
      <c r="BC82" s="81">
        <v>0</v>
      </c>
      <c r="BD82" s="81">
        <v>0</v>
      </c>
      <c r="BE82" s="81">
        <v>0</v>
      </c>
      <c r="BF82" s="82"/>
      <c r="BG82" s="81">
        <v>0</v>
      </c>
      <c r="BH82" s="81">
        <v>0</v>
      </c>
      <c r="BI82" s="81">
        <v>3.6219999999999999</v>
      </c>
      <c r="BJ82" s="81">
        <v>0</v>
      </c>
      <c r="BK82" s="81">
        <v>51.968000000000004</v>
      </c>
      <c r="BL82" s="81">
        <v>0</v>
      </c>
      <c r="BM82" s="82"/>
      <c r="BN82" s="81">
        <v>0</v>
      </c>
      <c r="BO82" s="81">
        <v>0</v>
      </c>
      <c r="BP82" s="81">
        <v>1</v>
      </c>
      <c r="BQ82" s="81">
        <v>0</v>
      </c>
      <c r="BR82" s="81">
        <v>3</v>
      </c>
      <c r="BS82" s="81">
        <v>0</v>
      </c>
      <c r="BT82"/>
      <c r="BU82" s="80">
        <v>39.725000000000001</v>
      </c>
      <c r="BV82" s="80">
        <v>15.865</v>
      </c>
      <c r="BW82" s="80">
        <v>0</v>
      </c>
      <c r="BX82" s="80">
        <v>0</v>
      </c>
      <c r="BY82" s="80">
        <v>0</v>
      </c>
      <c r="BZ82" s="80">
        <v>0</v>
      </c>
      <c r="CA82" s="80">
        <v>0</v>
      </c>
      <c r="CB82" s="80">
        <v>0</v>
      </c>
      <c r="CC82" s="80">
        <v>0</v>
      </c>
    </row>
    <row r="83" spans="1:81">
      <c r="A83" s="80" t="s">
        <v>1800</v>
      </c>
      <c r="B83" s="80">
        <v>221</v>
      </c>
      <c r="C83" s="80">
        <v>18</v>
      </c>
      <c r="D83" s="80">
        <v>13</v>
      </c>
      <c r="E83" s="80">
        <v>2021</v>
      </c>
      <c r="F83" s="80" t="s">
        <v>75</v>
      </c>
      <c r="G83" s="174" t="s">
        <v>1782</v>
      </c>
      <c r="H83" s="80" t="s">
        <v>1783</v>
      </c>
      <c r="I83" s="177"/>
      <c r="J83" s="81">
        <v>34.936096826226695</v>
      </c>
      <c r="K83" s="81">
        <v>3.3378591211949864</v>
      </c>
      <c r="L83" s="81">
        <v>8.1750062990823515</v>
      </c>
      <c r="M83" s="81">
        <v>74.379274283096024</v>
      </c>
      <c r="N83" s="81">
        <v>42.00107873779168</v>
      </c>
      <c r="O83" s="81">
        <v>25.564462628216098</v>
      </c>
      <c r="P83" s="81">
        <v>43.216635497210092</v>
      </c>
      <c r="Q83" s="81">
        <v>1.6075307301689092</v>
      </c>
      <c r="R83" s="81">
        <v>0</v>
      </c>
      <c r="S83" s="81">
        <v>3.4512104389117311</v>
      </c>
      <c r="T83" s="82"/>
      <c r="U83" s="81">
        <v>3308750</v>
      </c>
      <c r="V83" s="81">
        <v>1020</v>
      </c>
      <c r="W83" s="81">
        <v>229</v>
      </c>
      <c r="X83" s="81">
        <v>18100</v>
      </c>
      <c r="Y83" s="81">
        <v>10881</v>
      </c>
      <c r="Z83" s="81">
        <v>18810</v>
      </c>
      <c r="AA83" s="81">
        <v>9508</v>
      </c>
      <c r="AB83" s="81">
        <v>26940</v>
      </c>
      <c r="AC83" s="81">
        <v>0</v>
      </c>
      <c r="AD83" s="81">
        <v>3.4512104389117311</v>
      </c>
      <c r="AE83" s="82"/>
      <c r="AF83" s="81">
        <v>25205307.370522272</v>
      </c>
      <c r="AG83" s="81">
        <v>2101821.7839559899</v>
      </c>
      <c r="AH83" s="81">
        <v>1436350.1212532448</v>
      </c>
      <c r="AI83" s="81">
        <v>109612953.91917847</v>
      </c>
      <c r="AJ83" s="81">
        <v>48960476.392258577</v>
      </c>
      <c r="AK83" s="81">
        <v>0</v>
      </c>
      <c r="AL83" s="81">
        <v>0</v>
      </c>
      <c r="AM83" s="81">
        <v>3536249.1375422105</v>
      </c>
      <c r="AN83" s="81">
        <v>0</v>
      </c>
      <c r="AO83" s="81">
        <v>0</v>
      </c>
      <c r="AP83" s="82"/>
      <c r="AQ83" s="81">
        <v>913</v>
      </c>
      <c r="AR83" s="81">
        <v>142</v>
      </c>
      <c r="AS83" s="81">
        <v>0</v>
      </c>
      <c r="AT83" s="81">
        <v>0</v>
      </c>
      <c r="AU83" s="81">
        <v>0</v>
      </c>
      <c r="AV83" s="81">
        <v>0</v>
      </c>
      <c r="AW83" s="81"/>
      <c r="AX83" s="82"/>
      <c r="AY83" s="81">
        <v>4047.6999999999971</v>
      </c>
      <c r="AZ83" s="81">
        <v>9592</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1801</v>
      </c>
      <c r="B84" s="80">
        <v>221</v>
      </c>
      <c r="C84" s="80">
        <v>19</v>
      </c>
      <c r="D84" s="80">
        <v>13</v>
      </c>
      <c r="E84" s="80">
        <v>2022</v>
      </c>
      <c r="F84" s="80" t="s">
        <v>568</v>
      </c>
      <c r="G84" s="174" t="s">
        <v>1782</v>
      </c>
      <c r="H84" s="80" t="s">
        <v>1783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951</v>
      </c>
      <c r="AR84" s="81">
        <v>143</v>
      </c>
      <c r="AS84" s="81">
        <v>0</v>
      </c>
      <c r="AT84" s="81">
        <v>0</v>
      </c>
      <c r="AU84" s="81">
        <v>0</v>
      </c>
      <c r="AV84" s="81">
        <v>0</v>
      </c>
      <c r="AW84" s="81"/>
      <c r="AX84" s="82"/>
      <c r="AY84" s="81">
        <v>4332.0999999999985</v>
      </c>
      <c r="AZ84" s="81">
        <v>9612</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1802</v>
      </c>
      <c r="B85" s="80">
        <v>69</v>
      </c>
      <c r="C85" s="80">
        <v>1</v>
      </c>
      <c r="D85" s="80">
        <v>5</v>
      </c>
      <c r="E85" s="80">
        <v>1990</v>
      </c>
      <c r="F85" s="80" t="s">
        <v>562</v>
      </c>
      <c r="G85" s="80" t="s">
        <v>1803</v>
      </c>
      <c r="H85" s="80" t="s">
        <v>1804</v>
      </c>
      <c r="I85" s="177"/>
      <c r="J85" s="81">
        <v>32.552361029406377</v>
      </c>
      <c r="K85" s="81">
        <v>6.0330572473433284</v>
      </c>
      <c r="L85" s="81">
        <v>138.34103178264965</v>
      </c>
      <c r="M85" s="81">
        <v>21.645148090779628</v>
      </c>
      <c r="N85" s="81">
        <v>26.18012445315145</v>
      </c>
      <c r="O85" s="81">
        <v>23.979381452228875</v>
      </c>
      <c r="P85" s="81">
        <v>34.327097179694874</v>
      </c>
      <c r="Q85" s="81">
        <v>2.2658680235247619</v>
      </c>
      <c r="R85" s="81">
        <v>0</v>
      </c>
      <c r="S85" s="81">
        <v>1.8100215311954895</v>
      </c>
      <c r="T85" s="82"/>
      <c r="U85" s="81">
        <v>3401972</v>
      </c>
      <c r="V85" s="81">
        <v>1501</v>
      </c>
      <c r="W85" s="81">
        <v>1526</v>
      </c>
      <c r="X85" s="81">
        <v>8084</v>
      </c>
      <c r="Y85" s="81">
        <v>12406</v>
      </c>
      <c r="Z85" s="81">
        <v>9863</v>
      </c>
      <c r="AA85" s="81">
        <v>8335</v>
      </c>
      <c r="AB85" s="81">
        <v>36790</v>
      </c>
      <c r="AC85" s="81">
        <v>0</v>
      </c>
      <c r="AD85" s="81">
        <v>1.8100215311954895</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1805</v>
      </c>
      <c r="B86" s="80">
        <v>70</v>
      </c>
      <c r="C86" s="80">
        <v>2</v>
      </c>
      <c r="D86" s="80">
        <v>5</v>
      </c>
      <c r="E86" s="80">
        <v>2005</v>
      </c>
      <c r="F86" s="80" t="s">
        <v>565</v>
      </c>
      <c r="G86" s="80" t="s">
        <v>1803</v>
      </c>
      <c r="H86" s="80" t="s">
        <v>1804</v>
      </c>
      <c r="I86" s="177"/>
      <c r="J86" s="81">
        <v>54.9773927356729</v>
      </c>
      <c r="K86" s="81">
        <v>3.1407868033450033</v>
      </c>
      <c r="L86" s="81">
        <v>104.64638696841384</v>
      </c>
      <c r="M86" s="81">
        <v>32.658193358741592</v>
      </c>
      <c r="N86" s="81">
        <v>33.821123429241972</v>
      </c>
      <c r="O86" s="81">
        <v>36.097112044020996</v>
      </c>
      <c r="P86" s="81">
        <v>32.877402015527736</v>
      </c>
      <c r="Q86" s="81">
        <v>1.9329946829378832</v>
      </c>
      <c r="R86" s="81">
        <v>6.9186217483163182</v>
      </c>
      <c r="S86" s="81">
        <v>2.8369644206400002</v>
      </c>
      <c r="T86" s="82"/>
      <c r="U86" s="81">
        <v>5936555</v>
      </c>
      <c r="V86" s="81">
        <v>1167</v>
      </c>
      <c r="W86" s="81">
        <v>1113</v>
      </c>
      <c r="X86" s="81">
        <v>7001</v>
      </c>
      <c r="Y86" s="81">
        <v>13547</v>
      </c>
      <c r="Z86" s="81">
        <v>17181</v>
      </c>
      <c r="AA86" s="81">
        <v>6538</v>
      </c>
      <c r="AB86" s="81">
        <v>32810</v>
      </c>
      <c r="AC86" s="81">
        <v>1223415</v>
      </c>
      <c r="AD86" s="81">
        <v>2.8369644206400002</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1806</v>
      </c>
      <c r="B87" s="80">
        <v>71</v>
      </c>
      <c r="C87" s="80">
        <v>3</v>
      </c>
      <c r="D87" s="80">
        <v>5</v>
      </c>
      <c r="E87" s="80">
        <v>2006</v>
      </c>
      <c r="F87" s="80" t="s">
        <v>566</v>
      </c>
      <c r="G87" s="80" t="s">
        <v>1803</v>
      </c>
      <c r="H87" s="80" t="s">
        <v>1804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1807</v>
      </c>
      <c r="B88" s="80">
        <v>72</v>
      </c>
      <c r="C88" s="80">
        <v>4</v>
      </c>
      <c r="D88" s="80">
        <v>5</v>
      </c>
      <c r="E88" s="80">
        <v>2007</v>
      </c>
      <c r="F88" s="80" t="s">
        <v>567</v>
      </c>
      <c r="G88" s="80" t="s">
        <v>1803</v>
      </c>
      <c r="H88" s="80" t="s">
        <v>1804</v>
      </c>
      <c r="I88" s="177"/>
      <c r="J88" s="81">
        <v>47.004047795542007</v>
      </c>
      <c r="K88" s="81">
        <v>2.7798971546303335</v>
      </c>
      <c r="L88" s="81">
        <v>24.557105655590746</v>
      </c>
      <c r="M88" s="81">
        <v>32.618865660505314</v>
      </c>
      <c r="N88" s="81">
        <v>33.496964690122994</v>
      </c>
      <c r="O88" s="81">
        <v>34.847016711048227</v>
      </c>
      <c r="P88" s="81">
        <v>32.1454263783911</v>
      </c>
      <c r="Q88" s="81">
        <v>1.9853190341845506</v>
      </c>
      <c r="R88" s="81">
        <v>6.9066102712425161</v>
      </c>
      <c r="S88" s="81">
        <v>2.688491382</v>
      </c>
      <c r="T88" s="82"/>
      <c r="U88" s="81">
        <v>6340770</v>
      </c>
      <c r="V88" s="81">
        <v>1066</v>
      </c>
      <c r="W88" s="81">
        <v>351</v>
      </c>
      <c r="X88" s="81">
        <v>8187</v>
      </c>
      <c r="Y88" s="81">
        <v>13504</v>
      </c>
      <c r="Z88" s="81">
        <v>17242</v>
      </c>
      <c r="AA88" s="81">
        <v>6295</v>
      </c>
      <c r="AB88" s="81">
        <v>31916</v>
      </c>
      <c r="AC88" s="81">
        <v>1256333</v>
      </c>
      <c r="AD88" s="81">
        <v>2.688491382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1808</v>
      </c>
      <c r="B89" s="80">
        <v>73</v>
      </c>
      <c r="C89" s="80">
        <v>5</v>
      </c>
      <c r="D89" s="80">
        <v>5</v>
      </c>
      <c r="E89" s="80">
        <v>2008</v>
      </c>
      <c r="F89" s="80" t="s">
        <v>84</v>
      </c>
      <c r="G89" s="80" t="s">
        <v>1803</v>
      </c>
      <c r="H89" s="80" t="s">
        <v>1804</v>
      </c>
      <c r="I89" s="177"/>
      <c r="J89" s="81">
        <v>44.53785033799651</v>
      </c>
      <c r="K89" s="81">
        <v>2.1684476544763003</v>
      </c>
      <c r="L89" s="81">
        <v>57.874874174474023</v>
      </c>
      <c r="M89" s="81">
        <v>34.723624778701627</v>
      </c>
      <c r="N89" s="81">
        <v>30.081501976893879</v>
      </c>
      <c r="O89" s="81">
        <v>33.714232586159099</v>
      </c>
      <c r="P89" s="81">
        <v>31.149863729158863</v>
      </c>
      <c r="Q89" s="81">
        <v>1.9292945854887127</v>
      </c>
      <c r="R89" s="81">
        <v>6.9006561488291727</v>
      </c>
      <c r="S89" s="81">
        <v>3.1439441736099996</v>
      </c>
      <c r="T89" s="82"/>
      <c r="U89" s="81">
        <v>6498036</v>
      </c>
      <c r="V89" s="81">
        <v>1066</v>
      </c>
      <c r="W89" s="81">
        <v>957</v>
      </c>
      <c r="X89" s="81">
        <v>8187</v>
      </c>
      <c r="Y89" s="81">
        <v>13470</v>
      </c>
      <c r="Z89" s="81">
        <v>17267</v>
      </c>
      <c r="AA89" s="81">
        <v>6107</v>
      </c>
      <c r="AB89" s="81">
        <v>31525</v>
      </c>
      <c r="AC89" s="81">
        <v>1303439</v>
      </c>
      <c r="AD89" s="81">
        <v>3.1439441736099996</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1809</v>
      </c>
      <c r="B90" s="80">
        <v>74</v>
      </c>
      <c r="C90" s="80">
        <v>6</v>
      </c>
      <c r="D90" s="80">
        <v>5</v>
      </c>
      <c r="E90" s="80">
        <v>2009</v>
      </c>
      <c r="F90" s="80" t="s">
        <v>85</v>
      </c>
      <c r="G90" s="80" t="s">
        <v>1803</v>
      </c>
      <c r="H90" s="80" t="s">
        <v>1804</v>
      </c>
      <c r="I90" s="177"/>
      <c r="J90" s="81">
        <v>45.130753509050912</v>
      </c>
      <c r="K90" s="81">
        <v>2.2362998255258146</v>
      </c>
      <c r="L90" s="81">
        <v>30.637586831518643</v>
      </c>
      <c r="M90" s="81">
        <v>33.217954451072778</v>
      </c>
      <c r="N90" s="81">
        <v>28.27768982305437</v>
      </c>
      <c r="O90" s="81">
        <v>34.360357625330295</v>
      </c>
      <c r="P90" s="81">
        <v>29.448043918152166</v>
      </c>
      <c r="Q90" s="81">
        <v>1.8214112142809058</v>
      </c>
      <c r="R90" s="81">
        <v>6.3144778705009488</v>
      </c>
      <c r="S90" s="81">
        <v>2.6572390988000008</v>
      </c>
      <c r="T90" s="82"/>
      <c r="U90" s="81">
        <v>6259180</v>
      </c>
      <c r="V90" s="81">
        <v>1037</v>
      </c>
      <c r="W90" s="81">
        <v>749</v>
      </c>
      <c r="X90" s="81">
        <v>8729</v>
      </c>
      <c r="Y90" s="81">
        <v>13482</v>
      </c>
      <c r="Z90" s="81">
        <v>17370</v>
      </c>
      <c r="AA90" s="81">
        <v>5927</v>
      </c>
      <c r="AB90" s="81">
        <v>31243</v>
      </c>
      <c r="AC90" s="81">
        <v>1163592</v>
      </c>
      <c r="AD90" s="81">
        <v>2.6572390988000008</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12.282</v>
      </c>
      <c r="BJ90" s="81">
        <v>0</v>
      </c>
      <c r="BK90" s="81">
        <v>0</v>
      </c>
      <c r="BL90" s="81">
        <v>0</v>
      </c>
      <c r="BM90" s="82"/>
      <c r="BN90" s="81">
        <v>0</v>
      </c>
      <c r="BO90" s="81">
        <v>0</v>
      </c>
      <c r="BP90" s="81">
        <v>2</v>
      </c>
      <c r="BQ90" s="81">
        <v>0</v>
      </c>
      <c r="BR90" s="81">
        <v>0</v>
      </c>
      <c r="BS90" s="81">
        <v>0</v>
      </c>
      <c r="BT90"/>
      <c r="BU90" s="80"/>
      <c r="BV90" s="80"/>
      <c r="BW90" s="80"/>
      <c r="BX90" s="80"/>
      <c r="BY90" s="80"/>
      <c r="BZ90" s="80"/>
      <c r="CA90" s="80"/>
      <c r="CB90" s="80"/>
      <c r="CC90" s="80"/>
    </row>
    <row r="91" spans="1:81">
      <c r="A91" s="80" t="s">
        <v>1810</v>
      </c>
      <c r="B91" s="80">
        <v>75</v>
      </c>
      <c r="C91" s="80">
        <v>7</v>
      </c>
      <c r="D91" s="80">
        <v>5</v>
      </c>
      <c r="E91" s="80">
        <v>2010</v>
      </c>
      <c r="F91" s="80" t="s">
        <v>86</v>
      </c>
      <c r="G91" s="80" t="s">
        <v>1803</v>
      </c>
      <c r="H91" s="80" t="s">
        <v>1804</v>
      </c>
      <c r="I91" s="177"/>
      <c r="J91" s="81">
        <v>39.976672848278973</v>
      </c>
      <c r="K91" s="81">
        <v>2.3762517347763414</v>
      </c>
      <c r="L91" s="81">
        <v>28.205923305963058</v>
      </c>
      <c r="M91" s="81">
        <v>35.801991771223705</v>
      </c>
      <c r="N91" s="81">
        <v>33.111556601653263</v>
      </c>
      <c r="O91" s="81">
        <v>34.321539084706735</v>
      </c>
      <c r="P91" s="81">
        <v>29.570438207579681</v>
      </c>
      <c r="Q91" s="81">
        <v>1.8774400201471608</v>
      </c>
      <c r="R91" s="81">
        <v>6.2020895290858649</v>
      </c>
      <c r="S91" s="81">
        <v>2.4019962193799995</v>
      </c>
      <c r="T91" s="82"/>
      <c r="U91" s="81">
        <v>5835296</v>
      </c>
      <c r="V91" s="81">
        <v>1037</v>
      </c>
      <c r="W91" s="81">
        <v>749</v>
      </c>
      <c r="X91" s="81">
        <v>8729</v>
      </c>
      <c r="Y91" s="81">
        <v>13395</v>
      </c>
      <c r="Z91" s="81">
        <v>17431</v>
      </c>
      <c r="AA91" s="81">
        <v>5803</v>
      </c>
      <c r="AB91" s="81">
        <v>30858</v>
      </c>
      <c r="AC91" s="81">
        <v>1083062</v>
      </c>
      <c r="AD91" s="81">
        <v>2.4019962193799995</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17.981000000000002</v>
      </c>
      <c r="BJ91" s="81">
        <v>0</v>
      </c>
      <c r="BK91" s="81">
        <v>0</v>
      </c>
      <c r="BL91" s="81">
        <v>0</v>
      </c>
      <c r="BM91" s="82"/>
      <c r="BN91" s="81">
        <v>0</v>
      </c>
      <c r="BO91" s="81">
        <v>0</v>
      </c>
      <c r="BP91" s="81">
        <v>3</v>
      </c>
      <c r="BQ91" s="81">
        <v>0</v>
      </c>
      <c r="BR91" s="81">
        <v>0</v>
      </c>
      <c r="BS91" s="81">
        <v>0</v>
      </c>
      <c r="BT91"/>
      <c r="BU91" s="80">
        <v>17.981000000000002</v>
      </c>
      <c r="BV91" s="80">
        <v>0</v>
      </c>
      <c r="BW91" s="80">
        <v>0</v>
      </c>
      <c r="BX91" s="80">
        <v>0</v>
      </c>
      <c r="BY91" s="80">
        <v>0</v>
      </c>
      <c r="BZ91" s="80">
        <v>0</v>
      </c>
      <c r="CA91" s="80">
        <v>0</v>
      </c>
      <c r="CB91" s="80">
        <v>0</v>
      </c>
      <c r="CC91" s="80">
        <v>0</v>
      </c>
    </row>
    <row r="92" spans="1:81">
      <c r="A92" s="80" t="s">
        <v>1811</v>
      </c>
      <c r="B92" s="80">
        <v>76</v>
      </c>
      <c r="C92" s="80">
        <v>8</v>
      </c>
      <c r="D92" s="80">
        <v>5</v>
      </c>
      <c r="E92" s="80">
        <v>2011</v>
      </c>
      <c r="F92" s="80" t="s">
        <v>87</v>
      </c>
      <c r="G92" s="80" t="s">
        <v>1803</v>
      </c>
      <c r="H92" s="80" t="s">
        <v>1804</v>
      </c>
      <c r="I92" s="177"/>
      <c r="J92" s="81">
        <v>47.761569891524083</v>
      </c>
      <c r="K92" s="81">
        <v>3.1435709213415737</v>
      </c>
      <c r="L92" s="81">
        <v>37.951367014723054</v>
      </c>
      <c r="M92" s="81">
        <v>42.61468863919859</v>
      </c>
      <c r="N92" s="81">
        <v>40.968888796576636</v>
      </c>
      <c r="O92" s="81">
        <v>33.74014682382137</v>
      </c>
      <c r="P92" s="81">
        <v>28.354661380323044</v>
      </c>
      <c r="Q92" s="81">
        <v>2.149702168700121</v>
      </c>
      <c r="R92" s="81">
        <v>6.3602935515396313</v>
      </c>
      <c r="S92" s="81">
        <v>2.6652584389499996</v>
      </c>
      <c r="T92" s="82"/>
      <c r="U92" s="81">
        <v>5875412</v>
      </c>
      <c r="V92" s="81">
        <v>1037</v>
      </c>
      <c r="W92" s="81">
        <v>749</v>
      </c>
      <c r="X92" s="81">
        <v>8729</v>
      </c>
      <c r="Y92" s="81">
        <v>13460</v>
      </c>
      <c r="Z92" s="81">
        <v>17508</v>
      </c>
      <c r="AA92" s="81">
        <v>5730</v>
      </c>
      <c r="AB92" s="81">
        <v>30632</v>
      </c>
      <c r="AC92" s="81">
        <v>1108852</v>
      </c>
      <c r="AD92" s="81">
        <v>2.6652584389499996</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17.722999999999999</v>
      </c>
      <c r="BJ92" s="81">
        <v>0</v>
      </c>
      <c r="BK92" s="81">
        <v>0</v>
      </c>
      <c r="BL92" s="81">
        <v>0</v>
      </c>
      <c r="BM92" s="82"/>
      <c r="BN92" s="81">
        <v>0</v>
      </c>
      <c r="BO92" s="81">
        <v>0</v>
      </c>
      <c r="BP92" s="81">
        <v>3</v>
      </c>
      <c r="BQ92" s="81">
        <v>0</v>
      </c>
      <c r="BR92" s="81">
        <v>0</v>
      </c>
      <c r="BS92" s="81">
        <v>0</v>
      </c>
      <c r="BT92"/>
      <c r="BU92" s="80">
        <v>17.722999999999999</v>
      </c>
      <c r="BV92" s="80">
        <v>0</v>
      </c>
      <c r="BW92" s="80">
        <v>0</v>
      </c>
      <c r="BX92" s="80">
        <v>0</v>
      </c>
      <c r="BY92" s="80">
        <v>0</v>
      </c>
      <c r="BZ92" s="80">
        <v>0</v>
      </c>
      <c r="CA92" s="80">
        <v>0</v>
      </c>
      <c r="CB92" s="80">
        <v>0</v>
      </c>
      <c r="CC92" s="80">
        <v>0</v>
      </c>
    </row>
    <row r="93" spans="1:81">
      <c r="A93" s="80" t="s">
        <v>1812</v>
      </c>
      <c r="B93" s="80">
        <v>77</v>
      </c>
      <c r="C93" s="80">
        <v>9</v>
      </c>
      <c r="D93" s="80">
        <v>5</v>
      </c>
      <c r="E93" s="80">
        <v>2012</v>
      </c>
      <c r="F93" s="80" t="s">
        <v>88</v>
      </c>
      <c r="G93" s="80" t="s">
        <v>1803</v>
      </c>
      <c r="H93" s="80" t="s">
        <v>1804</v>
      </c>
      <c r="I93" s="177"/>
      <c r="J93" s="81">
        <v>49.904684480401805</v>
      </c>
      <c r="K93" s="81">
        <v>3.21944591888278</v>
      </c>
      <c r="L93" s="81">
        <v>38.460025386064046</v>
      </c>
      <c r="M93" s="81">
        <v>47.667353153072426</v>
      </c>
      <c r="N93" s="81">
        <v>42.240713684610924</v>
      </c>
      <c r="O93" s="81">
        <v>33.887623022316397</v>
      </c>
      <c r="P93" s="81">
        <v>27.91381867164904</v>
      </c>
      <c r="Q93" s="81">
        <v>2.3153183056450675</v>
      </c>
      <c r="R93" s="81">
        <v>6.0478891199862215</v>
      </c>
      <c r="S93" s="81">
        <v>2.6848785113599996</v>
      </c>
      <c r="T93" s="82"/>
      <c r="U93" s="81">
        <v>5959493</v>
      </c>
      <c r="V93" s="81">
        <v>1037</v>
      </c>
      <c r="W93" s="81">
        <v>749</v>
      </c>
      <c r="X93" s="81">
        <v>8729</v>
      </c>
      <c r="Y93" s="81">
        <v>13464</v>
      </c>
      <c r="Z93" s="81">
        <v>17724</v>
      </c>
      <c r="AA93" s="81">
        <v>5609</v>
      </c>
      <c r="AB93" s="81">
        <v>30366</v>
      </c>
      <c r="AC93" s="81">
        <v>1027078</v>
      </c>
      <c r="AD93" s="81">
        <v>2.6848785113599996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22.149000000000001</v>
      </c>
      <c r="BJ93" s="81">
        <v>0</v>
      </c>
      <c r="BK93" s="81">
        <v>0</v>
      </c>
      <c r="BL93" s="81">
        <v>0</v>
      </c>
      <c r="BM93" s="82"/>
      <c r="BN93" s="81">
        <v>0</v>
      </c>
      <c r="BO93" s="81">
        <v>0</v>
      </c>
      <c r="BP93" s="81">
        <v>3</v>
      </c>
      <c r="BQ93" s="81">
        <v>0</v>
      </c>
      <c r="BR93" s="81">
        <v>0</v>
      </c>
      <c r="BS93" s="81">
        <v>0</v>
      </c>
      <c r="BT93"/>
      <c r="BU93" s="80">
        <v>22.149000000000001</v>
      </c>
      <c r="BV93" s="80">
        <v>0</v>
      </c>
      <c r="BW93" s="80">
        <v>0</v>
      </c>
      <c r="BX93" s="80">
        <v>0</v>
      </c>
      <c r="BY93" s="80">
        <v>0</v>
      </c>
      <c r="BZ93" s="80">
        <v>0</v>
      </c>
      <c r="CA93" s="80">
        <v>0</v>
      </c>
      <c r="CB93" s="80">
        <v>0</v>
      </c>
      <c r="CC93" s="80">
        <v>0</v>
      </c>
    </row>
    <row r="94" spans="1:81">
      <c r="A94" s="80" t="s">
        <v>1813</v>
      </c>
      <c r="B94" s="80">
        <v>78</v>
      </c>
      <c r="C94" s="80">
        <v>10</v>
      </c>
      <c r="D94" s="80">
        <v>5</v>
      </c>
      <c r="E94" s="80">
        <v>2013</v>
      </c>
      <c r="F94" s="80" t="s">
        <v>89</v>
      </c>
      <c r="G94" s="80" t="s">
        <v>1803</v>
      </c>
      <c r="H94" s="80" t="s">
        <v>1804</v>
      </c>
      <c r="I94" s="177"/>
      <c r="J94" s="81">
        <v>57.244178472884442</v>
      </c>
      <c r="K94" s="81">
        <v>2.8349032120023887</v>
      </c>
      <c r="L94" s="81">
        <v>35.201819097680982</v>
      </c>
      <c r="M94" s="81">
        <v>47.744683552395749</v>
      </c>
      <c r="N94" s="81">
        <v>45.394552593899277</v>
      </c>
      <c r="O94" s="81">
        <v>32.624124090501851</v>
      </c>
      <c r="P94" s="81">
        <v>27.364602294655914</v>
      </c>
      <c r="Q94" s="81">
        <v>2.3377048363637476</v>
      </c>
      <c r="R94" s="81">
        <v>6.3431532884158983</v>
      </c>
      <c r="S94" s="81">
        <v>2.4520332614399996</v>
      </c>
      <c r="T94" s="82"/>
      <c r="U94" s="81">
        <v>6143224</v>
      </c>
      <c r="V94" s="81">
        <v>1037</v>
      </c>
      <c r="W94" s="81">
        <v>749</v>
      </c>
      <c r="X94" s="81">
        <v>8729</v>
      </c>
      <c r="Y94" s="81">
        <v>13483</v>
      </c>
      <c r="Z94" s="81">
        <v>17825</v>
      </c>
      <c r="AA94" s="81">
        <v>5478</v>
      </c>
      <c r="AB94" s="81">
        <v>30220</v>
      </c>
      <c r="AC94" s="81">
        <v>1051516</v>
      </c>
      <c r="AD94" s="81">
        <v>2.4520332614399996</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24.475999999999999</v>
      </c>
      <c r="BJ94" s="81">
        <v>0</v>
      </c>
      <c r="BK94" s="81">
        <v>0</v>
      </c>
      <c r="BL94" s="81">
        <v>0</v>
      </c>
      <c r="BM94" s="82"/>
      <c r="BN94" s="81">
        <v>0</v>
      </c>
      <c r="BO94" s="81">
        <v>0</v>
      </c>
      <c r="BP94" s="81">
        <v>3</v>
      </c>
      <c r="BQ94" s="81">
        <v>0</v>
      </c>
      <c r="BR94" s="81">
        <v>0</v>
      </c>
      <c r="BS94" s="81">
        <v>0</v>
      </c>
      <c r="BT94"/>
      <c r="BU94" s="80">
        <v>24.475999999999999</v>
      </c>
      <c r="BV94" s="80">
        <v>0</v>
      </c>
      <c r="BW94" s="80">
        <v>0</v>
      </c>
      <c r="BX94" s="80">
        <v>0</v>
      </c>
      <c r="BY94" s="80">
        <v>0</v>
      </c>
      <c r="BZ94" s="80">
        <v>0</v>
      </c>
      <c r="CA94" s="80">
        <v>0</v>
      </c>
      <c r="CB94" s="80">
        <v>0</v>
      </c>
      <c r="CC94" s="80">
        <v>0</v>
      </c>
    </row>
    <row r="95" spans="1:81">
      <c r="A95" s="80" t="s">
        <v>1814</v>
      </c>
      <c r="B95" s="80">
        <v>79</v>
      </c>
      <c r="C95" s="80">
        <v>11</v>
      </c>
      <c r="D95" s="80">
        <v>5</v>
      </c>
      <c r="E95" s="80">
        <v>2014</v>
      </c>
      <c r="F95" s="80" t="s">
        <v>90</v>
      </c>
      <c r="G95" s="80" t="s">
        <v>1803</v>
      </c>
      <c r="H95" s="80" t="s">
        <v>1804</v>
      </c>
      <c r="I95" s="177"/>
      <c r="J95" s="81">
        <v>50.260845291999217</v>
      </c>
      <c r="K95" s="81">
        <v>2.6427265854358564</v>
      </c>
      <c r="L95" s="81">
        <v>18.406417799582638</v>
      </c>
      <c r="M95" s="81">
        <v>41.478873708342419</v>
      </c>
      <c r="N95" s="81">
        <v>43.636937957813785</v>
      </c>
      <c r="O95" s="81">
        <v>31.026256231793329</v>
      </c>
      <c r="P95" s="81">
        <v>26.829046338505151</v>
      </c>
      <c r="Q95" s="81">
        <v>2.2144218280412256</v>
      </c>
      <c r="R95" s="81">
        <v>5.4452182700347285</v>
      </c>
      <c r="S95" s="81">
        <v>2.1826736959999997</v>
      </c>
      <c r="T95" s="82"/>
      <c r="U95" s="81">
        <v>6262475</v>
      </c>
      <c r="V95" s="81">
        <v>844</v>
      </c>
      <c r="W95" s="81">
        <v>394</v>
      </c>
      <c r="X95" s="81">
        <v>8170</v>
      </c>
      <c r="Y95" s="81">
        <v>13523</v>
      </c>
      <c r="Z95" s="81">
        <v>17854</v>
      </c>
      <c r="AA95" s="81">
        <v>5343</v>
      </c>
      <c r="AB95" s="81">
        <v>29836</v>
      </c>
      <c r="AC95" s="81">
        <v>905502</v>
      </c>
      <c r="AD95" s="81">
        <v>2.1826736959999997</v>
      </c>
      <c r="AE95" s="82"/>
      <c r="AF95" s="81">
        <v>60378486.777949378</v>
      </c>
      <c r="AG95" s="81">
        <v>2157929.6974418527</v>
      </c>
      <c r="AH95" s="81">
        <v>3873518.9778844644</v>
      </c>
      <c r="AI95" s="81">
        <v>48390852.845001891</v>
      </c>
      <c r="AJ95" s="81">
        <v>60376525.021430068</v>
      </c>
      <c r="AK95" s="81">
        <v>0</v>
      </c>
      <c r="AL95" s="81">
        <v>0</v>
      </c>
      <c r="AM95" s="81">
        <v>4096036.9542382285</v>
      </c>
      <c r="AN95" s="81">
        <v>0</v>
      </c>
      <c r="AO95" s="81">
        <v>0</v>
      </c>
      <c r="AP95" s="82"/>
      <c r="AQ95" s="81">
        <v>882</v>
      </c>
      <c r="AR95" s="81">
        <v>147</v>
      </c>
      <c r="AS95" s="81">
        <v>2</v>
      </c>
      <c r="AT95" s="81">
        <v>0</v>
      </c>
      <c r="AU95" s="81">
        <v>0</v>
      </c>
      <c r="AV95" s="81">
        <v>0</v>
      </c>
      <c r="AW95" s="81" t="s">
        <v>564</v>
      </c>
      <c r="AX95" s="82"/>
      <c r="AY95" s="81">
        <v>3874.7060000000001</v>
      </c>
      <c r="AZ95" s="81">
        <v>10752.18</v>
      </c>
      <c r="BA95" s="81">
        <v>21500</v>
      </c>
      <c r="BB95" s="81">
        <v>0</v>
      </c>
      <c r="BC95" s="81">
        <v>0</v>
      </c>
      <c r="BD95" s="81">
        <v>0</v>
      </c>
      <c r="BE95" s="81" t="s">
        <v>564</v>
      </c>
      <c r="BF95" s="82"/>
      <c r="BG95" s="81">
        <v>0</v>
      </c>
      <c r="BH95" s="81">
        <v>0</v>
      </c>
      <c r="BI95" s="81">
        <v>25.08</v>
      </c>
      <c r="BJ95" s="81">
        <v>0</v>
      </c>
      <c r="BK95" s="81">
        <v>0</v>
      </c>
      <c r="BL95" s="81">
        <v>0</v>
      </c>
      <c r="BM95" s="82"/>
      <c r="BN95" s="81">
        <v>0</v>
      </c>
      <c r="BO95" s="81">
        <v>0</v>
      </c>
      <c r="BP95" s="81">
        <v>3</v>
      </c>
      <c r="BQ95" s="81">
        <v>0</v>
      </c>
      <c r="BR95" s="81">
        <v>0</v>
      </c>
      <c r="BS95" s="81">
        <v>0</v>
      </c>
      <c r="BT95"/>
      <c r="BU95" s="80">
        <v>25.08</v>
      </c>
      <c r="BV95" s="80">
        <v>0</v>
      </c>
      <c r="BW95" s="80">
        <v>0</v>
      </c>
      <c r="BX95" s="80">
        <v>0</v>
      </c>
      <c r="BY95" s="80">
        <v>0</v>
      </c>
      <c r="BZ95" s="80">
        <v>0</v>
      </c>
      <c r="CA95" s="80">
        <v>0</v>
      </c>
      <c r="CB95" s="80">
        <v>0</v>
      </c>
      <c r="CC95" s="80">
        <v>0</v>
      </c>
    </row>
    <row r="96" spans="1:81">
      <c r="A96" s="80" t="s">
        <v>1815</v>
      </c>
      <c r="B96" s="80">
        <v>80</v>
      </c>
      <c r="C96" s="80">
        <v>12</v>
      </c>
      <c r="D96" s="80">
        <v>5</v>
      </c>
      <c r="E96" s="80">
        <v>2015</v>
      </c>
      <c r="F96" s="80" t="s">
        <v>91</v>
      </c>
      <c r="G96" s="80" t="s">
        <v>1803</v>
      </c>
      <c r="H96" s="80" t="s">
        <v>1804</v>
      </c>
      <c r="I96" s="177"/>
      <c r="J96" s="81">
        <v>46.984821442270849</v>
      </c>
      <c r="K96" s="81">
        <v>2.2097365479272786</v>
      </c>
      <c r="L96" s="81">
        <v>19.765626105672286</v>
      </c>
      <c r="M96" s="81">
        <v>41.51733110822029</v>
      </c>
      <c r="N96" s="81">
        <v>37.997774755799831</v>
      </c>
      <c r="O96" s="81">
        <v>30.84894062794374</v>
      </c>
      <c r="P96" s="81">
        <v>26.267221560423494</v>
      </c>
      <c r="Q96" s="81">
        <v>2.1351131650905204</v>
      </c>
      <c r="R96" s="81">
        <v>5.2547070321251566</v>
      </c>
      <c r="S96" s="81">
        <v>2.6324457162300003</v>
      </c>
      <c r="T96" s="82"/>
      <c r="U96" s="81">
        <v>6727452</v>
      </c>
      <c r="V96" s="81">
        <v>844</v>
      </c>
      <c r="W96" s="81">
        <v>394</v>
      </c>
      <c r="X96" s="81">
        <v>8170</v>
      </c>
      <c r="Y96" s="81">
        <v>13495</v>
      </c>
      <c r="Z96" s="81">
        <v>17923</v>
      </c>
      <c r="AA96" s="81">
        <v>5227</v>
      </c>
      <c r="AB96" s="81">
        <v>29386</v>
      </c>
      <c r="AC96" s="81">
        <v>900146</v>
      </c>
      <c r="AD96" s="81">
        <v>2.6324457162300003</v>
      </c>
      <c r="AE96" s="82"/>
      <c r="AF96" s="81">
        <v>63591478.205841035</v>
      </c>
      <c r="AG96" s="81">
        <v>1896733.4593485668</v>
      </c>
      <c r="AH96" s="81">
        <v>3305570.9005903699</v>
      </c>
      <c r="AI96" s="81">
        <v>50184235.290909715</v>
      </c>
      <c r="AJ96" s="81">
        <v>55692674.27631411</v>
      </c>
      <c r="AK96" s="81">
        <v>0</v>
      </c>
      <c r="AL96" s="81">
        <v>0</v>
      </c>
      <c r="AM96" s="81">
        <v>4027228.0303662601</v>
      </c>
      <c r="AN96" s="81">
        <v>0</v>
      </c>
      <c r="AO96" s="81">
        <v>0</v>
      </c>
      <c r="AP96" s="82"/>
      <c r="AQ96" s="81">
        <v>920</v>
      </c>
      <c r="AR96" s="81">
        <v>183</v>
      </c>
      <c r="AS96" s="81">
        <v>2</v>
      </c>
      <c r="AT96" s="81">
        <v>0</v>
      </c>
      <c r="AU96" s="81">
        <v>0</v>
      </c>
      <c r="AV96" s="81">
        <v>0</v>
      </c>
      <c r="AW96" s="81" t="s">
        <v>564</v>
      </c>
      <c r="AX96" s="82"/>
      <c r="AY96" s="81">
        <v>4124.7060000000001</v>
      </c>
      <c r="AZ96" s="81">
        <v>14191.88</v>
      </c>
      <c r="BA96" s="81">
        <v>21500</v>
      </c>
      <c r="BB96" s="81">
        <v>0</v>
      </c>
      <c r="BC96" s="81">
        <v>0</v>
      </c>
      <c r="BD96" s="81">
        <v>0</v>
      </c>
      <c r="BE96" s="81" t="s">
        <v>564</v>
      </c>
      <c r="BF96" s="82"/>
      <c r="BG96" s="81">
        <v>0</v>
      </c>
      <c r="BH96" s="81">
        <v>0</v>
      </c>
      <c r="BI96" s="81">
        <v>29.501999999999999</v>
      </c>
      <c r="BJ96" s="81">
        <v>0</v>
      </c>
      <c r="BK96" s="81">
        <v>0</v>
      </c>
      <c r="BL96" s="81">
        <v>0</v>
      </c>
      <c r="BM96" s="82"/>
      <c r="BN96" s="81">
        <v>0</v>
      </c>
      <c r="BO96" s="81">
        <v>0</v>
      </c>
      <c r="BP96" s="81">
        <v>3</v>
      </c>
      <c r="BQ96" s="81">
        <v>0</v>
      </c>
      <c r="BR96" s="81">
        <v>0</v>
      </c>
      <c r="BS96" s="81">
        <v>0</v>
      </c>
      <c r="BT96"/>
      <c r="BU96" s="80">
        <v>29.501999999999999</v>
      </c>
      <c r="BV96" s="80">
        <v>0</v>
      </c>
      <c r="BW96" s="80">
        <v>0</v>
      </c>
      <c r="BX96" s="80">
        <v>0</v>
      </c>
      <c r="BY96" s="80">
        <v>0</v>
      </c>
      <c r="BZ96" s="80">
        <v>0</v>
      </c>
      <c r="CA96" s="80">
        <v>0</v>
      </c>
      <c r="CB96" s="80">
        <v>0</v>
      </c>
      <c r="CC96" s="80">
        <v>0</v>
      </c>
    </row>
    <row r="97" spans="1:81">
      <c r="A97" s="80" t="s">
        <v>1816</v>
      </c>
      <c r="B97" s="80">
        <v>81</v>
      </c>
      <c r="C97" s="80">
        <v>13</v>
      </c>
      <c r="D97" s="80">
        <v>5</v>
      </c>
      <c r="E97" s="80">
        <v>2016</v>
      </c>
      <c r="F97" s="80" t="s">
        <v>92</v>
      </c>
      <c r="G97" s="80" t="s">
        <v>1803</v>
      </c>
      <c r="H97" s="80" t="s">
        <v>1804</v>
      </c>
      <c r="I97" s="177"/>
      <c r="J97" s="81">
        <v>37.058328638762319</v>
      </c>
      <c r="K97" s="81">
        <v>2.137648983958282</v>
      </c>
      <c r="L97" s="81">
        <v>17.449794442381155</v>
      </c>
      <c r="M97" s="81">
        <v>32.265358919625065</v>
      </c>
      <c r="N97" s="81">
        <v>34.834214404074203</v>
      </c>
      <c r="O97" s="81">
        <v>30.549140993988665</v>
      </c>
      <c r="P97" s="81">
        <v>25.673486699576834</v>
      </c>
      <c r="Q97" s="81">
        <v>2.0423957173483669</v>
      </c>
      <c r="R97" s="81">
        <v>5.1166489340465766</v>
      </c>
      <c r="S97" s="81">
        <v>2.7363838278000001</v>
      </c>
      <c r="T97" s="82"/>
      <c r="U97" s="81">
        <v>5687604</v>
      </c>
      <c r="V97" s="81">
        <v>844</v>
      </c>
      <c r="W97" s="81">
        <v>394</v>
      </c>
      <c r="X97" s="81">
        <v>8170</v>
      </c>
      <c r="Y97" s="81">
        <v>13458</v>
      </c>
      <c r="Z97" s="81">
        <v>17967</v>
      </c>
      <c r="AA97" s="81">
        <v>5284</v>
      </c>
      <c r="AB97" s="81">
        <v>28916</v>
      </c>
      <c r="AC97" s="81">
        <v>873873.27230346343</v>
      </c>
      <c r="AD97" s="81">
        <v>2.7363838278000001</v>
      </c>
      <c r="AE97" s="82"/>
      <c r="AF97" s="81">
        <v>51719445.018628329</v>
      </c>
      <c r="AG97" s="81">
        <v>1827827.566388773</v>
      </c>
      <c r="AH97" s="81">
        <v>2785722.6822803821</v>
      </c>
      <c r="AI97" s="81">
        <v>50510017.37007907</v>
      </c>
      <c r="AJ97" s="81">
        <v>56491993.192875251</v>
      </c>
      <c r="AK97" s="81">
        <v>0</v>
      </c>
      <c r="AL97" s="81">
        <v>0</v>
      </c>
      <c r="AM97" s="81">
        <v>3965895.2215360459</v>
      </c>
      <c r="AN97" s="81">
        <v>0</v>
      </c>
      <c r="AO97" s="81">
        <v>0</v>
      </c>
      <c r="AP97" s="82"/>
      <c r="AQ97" s="81">
        <v>965</v>
      </c>
      <c r="AR97" s="81">
        <v>206</v>
      </c>
      <c r="AS97" s="81">
        <v>2</v>
      </c>
      <c r="AT97" s="81">
        <v>0</v>
      </c>
      <c r="AU97" s="81">
        <v>0</v>
      </c>
      <c r="AV97" s="81">
        <v>0</v>
      </c>
      <c r="AW97" s="81" t="s">
        <v>564</v>
      </c>
      <c r="AX97" s="82"/>
      <c r="AY97" s="81">
        <v>4369.2060000000001</v>
      </c>
      <c r="AZ97" s="81">
        <v>15152.48</v>
      </c>
      <c r="BA97" s="81">
        <v>21500</v>
      </c>
      <c r="BB97" s="81">
        <v>0</v>
      </c>
      <c r="BC97" s="81">
        <v>0</v>
      </c>
      <c r="BD97" s="81">
        <v>0</v>
      </c>
      <c r="BE97" s="81" t="s">
        <v>564</v>
      </c>
      <c r="BF97" s="82"/>
      <c r="BG97" s="81">
        <v>0</v>
      </c>
      <c r="BH97" s="81">
        <v>0</v>
      </c>
      <c r="BI97" s="81">
        <v>22.959</v>
      </c>
      <c r="BJ97" s="81">
        <v>0</v>
      </c>
      <c r="BK97" s="81">
        <v>0</v>
      </c>
      <c r="BL97" s="81">
        <v>0</v>
      </c>
      <c r="BM97" s="82"/>
      <c r="BN97" s="81">
        <v>0</v>
      </c>
      <c r="BO97" s="81">
        <v>0</v>
      </c>
      <c r="BP97" s="81">
        <v>3</v>
      </c>
      <c r="BQ97" s="81">
        <v>0</v>
      </c>
      <c r="BR97" s="81">
        <v>0</v>
      </c>
      <c r="BS97" s="81">
        <v>0</v>
      </c>
      <c r="BT97"/>
      <c r="BU97" s="80">
        <v>22.959</v>
      </c>
      <c r="BV97" s="80">
        <v>0</v>
      </c>
      <c r="BW97" s="80">
        <v>0</v>
      </c>
      <c r="BX97" s="80">
        <v>0</v>
      </c>
      <c r="BY97" s="80">
        <v>0</v>
      </c>
      <c r="BZ97" s="80">
        <v>0</v>
      </c>
      <c r="CA97" s="80">
        <v>0</v>
      </c>
      <c r="CB97" s="80">
        <v>0</v>
      </c>
      <c r="CC97" s="80">
        <v>0</v>
      </c>
    </row>
    <row r="98" spans="1:81">
      <c r="A98" s="80" t="s">
        <v>1817</v>
      </c>
      <c r="B98" s="80">
        <v>82</v>
      </c>
      <c r="C98" s="80">
        <v>14</v>
      </c>
      <c r="D98" s="80">
        <v>5</v>
      </c>
      <c r="E98" s="80">
        <v>2017</v>
      </c>
      <c r="F98" s="80" t="s">
        <v>71</v>
      </c>
      <c r="G98" s="80" t="s">
        <v>1803</v>
      </c>
      <c r="H98" s="80" t="s">
        <v>1804</v>
      </c>
      <c r="I98" s="177"/>
      <c r="J98" s="81">
        <v>32.744701035548616</v>
      </c>
      <c r="K98" s="81">
        <v>2.2178117208733341</v>
      </c>
      <c r="L98" s="81">
        <v>15.922029445620252</v>
      </c>
      <c r="M98" s="81">
        <v>29.224045984062496</v>
      </c>
      <c r="N98" s="81">
        <v>35.737972820182129</v>
      </c>
      <c r="O98" s="81">
        <v>30.064032179679089</v>
      </c>
      <c r="P98" s="81">
        <v>25.230833596401283</v>
      </c>
      <c r="Q98" s="81">
        <v>1.9455442677823347</v>
      </c>
      <c r="R98" s="81">
        <v>5.083001146748372</v>
      </c>
      <c r="S98" s="81">
        <v>2.4927400520000003</v>
      </c>
      <c r="T98" s="82"/>
      <c r="U98" s="81">
        <v>5794333</v>
      </c>
      <c r="V98" s="81">
        <v>844</v>
      </c>
      <c r="W98" s="81">
        <v>394</v>
      </c>
      <c r="X98" s="81">
        <v>8170</v>
      </c>
      <c r="Y98" s="81">
        <v>13388</v>
      </c>
      <c r="Z98" s="81">
        <v>17975</v>
      </c>
      <c r="AA98" s="81">
        <v>5226</v>
      </c>
      <c r="AB98" s="81">
        <v>28485</v>
      </c>
      <c r="AC98" s="81">
        <v>885351.99999999977</v>
      </c>
      <c r="AD98" s="81">
        <v>2.4927400519999998</v>
      </c>
      <c r="AE98" s="82"/>
      <c r="AF98" s="81">
        <v>49016833.022615567</v>
      </c>
      <c r="AG98" s="81">
        <v>1900719.2529422401</v>
      </c>
      <c r="AH98" s="81">
        <v>3276339.065492996</v>
      </c>
      <c r="AI98" s="81">
        <v>48270708.141305737</v>
      </c>
      <c r="AJ98" s="81">
        <v>62846372.687581822</v>
      </c>
      <c r="AK98" s="81">
        <v>0</v>
      </c>
      <c r="AL98" s="81">
        <v>0</v>
      </c>
      <c r="AM98" s="81">
        <v>3912895.6387670981</v>
      </c>
      <c r="AN98" s="81">
        <v>0</v>
      </c>
      <c r="AO98" s="81">
        <v>0</v>
      </c>
      <c r="AP98" s="82"/>
      <c r="AQ98" s="81">
        <v>1007</v>
      </c>
      <c r="AR98" s="81">
        <v>228</v>
      </c>
      <c r="AS98" s="81">
        <v>2</v>
      </c>
      <c r="AT98" s="81">
        <v>0</v>
      </c>
      <c r="AU98" s="81">
        <v>0</v>
      </c>
      <c r="AV98" s="81">
        <v>0</v>
      </c>
      <c r="AW98" s="81" t="s">
        <v>564</v>
      </c>
      <c r="AX98" s="82"/>
      <c r="AY98" s="81">
        <v>4628.4059999999999</v>
      </c>
      <c r="AZ98" s="81">
        <v>15936.28</v>
      </c>
      <c r="BA98" s="81">
        <v>21500</v>
      </c>
      <c r="BB98" s="81">
        <v>0</v>
      </c>
      <c r="BC98" s="81">
        <v>0</v>
      </c>
      <c r="BD98" s="81">
        <v>0</v>
      </c>
      <c r="BE98" s="81" t="s">
        <v>564</v>
      </c>
      <c r="BF98" s="82"/>
      <c r="BG98" s="81">
        <v>0</v>
      </c>
      <c r="BH98" s="81">
        <v>0</v>
      </c>
      <c r="BI98" s="81">
        <v>23.001000000000001</v>
      </c>
      <c r="BJ98" s="81">
        <v>0</v>
      </c>
      <c r="BK98" s="81">
        <v>0</v>
      </c>
      <c r="BL98" s="81">
        <v>0</v>
      </c>
      <c r="BM98" s="82"/>
      <c r="BN98" s="81">
        <v>0</v>
      </c>
      <c r="BO98" s="81">
        <v>0</v>
      </c>
      <c r="BP98" s="81">
        <v>3</v>
      </c>
      <c r="BQ98" s="81">
        <v>0</v>
      </c>
      <c r="BR98" s="81">
        <v>0</v>
      </c>
      <c r="BS98" s="81">
        <v>0</v>
      </c>
      <c r="BT98"/>
      <c r="BU98" s="80">
        <v>23.001000000000001</v>
      </c>
      <c r="BV98" s="80">
        <v>0</v>
      </c>
      <c r="BW98" s="80">
        <v>0</v>
      </c>
      <c r="BX98" s="80">
        <v>0</v>
      </c>
      <c r="BY98" s="80">
        <v>0</v>
      </c>
      <c r="BZ98" s="80">
        <v>0</v>
      </c>
      <c r="CA98" s="80">
        <v>0</v>
      </c>
      <c r="CB98" s="80">
        <v>0</v>
      </c>
      <c r="CC98" s="80">
        <v>0</v>
      </c>
    </row>
    <row r="99" spans="1:81">
      <c r="A99" s="80" t="s">
        <v>1818</v>
      </c>
      <c r="B99" s="80">
        <v>83</v>
      </c>
      <c r="C99" s="80">
        <v>15</v>
      </c>
      <c r="D99" s="80">
        <v>5</v>
      </c>
      <c r="E99" s="80">
        <v>2018</v>
      </c>
      <c r="F99" s="80" t="s">
        <v>93</v>
      </c>
      <c r="G99" s="80" t="s">
        <v>1803</v>
      </c>
      <c r="H99" s="80" t="s">
        <v>1804</v>
      </c>
      <c r="I99" s="177"/>
      <c r="J99" s="81">
        <v>30.105187009097449</v>
      </c>
      <c r="K99" s="81">
        <v>1.9259094709453985</v>
      </c>
      <c r="L99" s="81">
        <v>14.156828774576596</v>
      </c>
      <c r="M99" s="81">
        <v>26.124898575851272</v>
      </c>
      <c r="N99" s="81">
        <v>25.11096066036426</v>
      </c>
      <c r="O99" s="81">
        <v>29.569762937893078</v>
      </c>
      <c r="P99" s="81">
        <v>24.89364195703908</v>
      </c>
      <c r="Q99" s="81">
        <v>1.7807756258423642</v>
      </c>
      <c r="R99" s="81">
        <v>5.0667807330734611</v>
      </c>
      <c r="S99" s="81">
        <v>2.9283539520000006</v>
      </c>
      <c r="T99" s="82"/>
      <c r="U99" s="81">
        <v>6204685</v>
      </c>
      <c r="V99" s="81">
        <v>844</v>
      </c>
      <c r="W99" s="81">
        <v>394</v>
      </c>
      <c r="X99" s="81">
        <v>8170</v>
      </c>
      <c r="Y99" s="81">
        <v>13315</v>
      </c>
      <c r="Z99" s="81">
        <v>18018</v>
      </c>
      <c r="AA99" s="81">
        <v>5208</v>
      </c>
      <c r="AB99" s="81">
        <v>28097</v>
      </c>
      <c r="AC99" s="81">
        <v>879067.99999999988</v>
      </c>
      <c r="AD99" s="81">
        <v>2.928353952000001</v>
      </c>
      <c r="AE99" s="82"/>
      <c r="AF99" s="81">
        <v>53507113.466526501</v>
      </c>
      <c r="AG99" s="81">
        <v>1742503.597029001</v>
      </c>
      <c r="AH99" s="81">
        <v>2907890.9926982499</v>
      </c>
      <c r="AI99" s="81">
        <v>46199846.473829411</v>
      </c>
      <c r="AJ99" s="81">
        <v>59633153.163452923</v>
      </c>
      <c r="AK99" s="81">
        <v>0</v>
      </c>
      <c r="AL99" s="81">
        <v>0</v>
      </c>
      <c r="AM99" s="81">
        <v>3867583.2576651978</v>
      </c>
      <c r="AN99" s="81">
        <v>0</v>
      </c>
      <c r="AO99" s="81">
        <v>0</v>
      </c>
      <c r="AP99" s="82"/>
      <c r="AQ99" s="81">
        <v>1035</v>
      </c>
      <c r="AR99" s="81">
        <v>234</v>
      </c>
      <c r="AS99" s="81">
        <v>6</v>
      </c>
      <c r="AT99" s="81">
        <v>0</v>
      </c>
      <c r="AU99" s="81">
        <v>0</v>
      </c>
      <c r="AV99" s="81">
        <v>0</v>
      </c>
      <c r="AW99" s="81" t="s">
        <v>564</v>
      </c>
      <c r="AX99" s="82"/>
      <c r="AY99" s="81">
        <v>4774.2660000000014</v>
      </c>
      <c r="AZ99" s="81">
        <v>16242.08</v>
      </c>
      <c r="BA99" s="81">
        <v>21578</v>
      </c>
      <c r="BB99" s="81">
        <v>0</v>
      </c>
      <c r="BC99" s="81">
        <v>0</v>
      </c>
      <c r="BD99" s="81">
        <v>0</v>
      </c>
      <c r="BE99" s="81" t="s">
        <v>564</v>
      </c>
      <c r="BF99" s="82"/>
      <c r="BG99" s="81">
        <v>0</v>
      </c>
      <c r="BH99" s="81">
        <v>0</v>
      </c>
      <c r="BI99" s="81">
        <v>22.527999999999999</v>
      </c>
      <c r="BJ99" s="81">
        <v>0</v>
      </c>
      <c r="BK99" s="81">
        <v>0</v>
      </c>
      <c r="BL99" s="81">
        <v>0</v>
      </c>
      <c r="BM99" s="82"/>
      <c r="BN99" s="81">
        <v>0</v>
      </c>
      <c r="BO99" s="81">
        <v>0</v>
      </c>
      <c r="BP99" s="81">
        <v>3</v>
      </c>
      <c r="BQ99" s="81">
        <v>0</v>
      </c>
      <c r="BR99" s="81">
        <v>0</v>
      </c>
      <c r="BS99" s="81">
        <v>0</v>
      </c>
      <c r="BT99"/>
      <c r="BU99" s="80">
        <v>22.527999999999999</v>
      </c>
      <c r="BV99" s="80">
        <v>0</v>
      </c>
      <c r="BW99" s="80">
        <v>0</v>
      </c>
      <c r="BX99" s="80">
        <v>0</v>
      </c>
      <c r="BY99" s="80">
        <v>0</v>
      </c>
      <c r="BZ99" s="80">
        <v>0</v>
      </c>
      <c r="CA99" s="80">
        <v>0</v>
      </c>
      <c r="CB99" s="80">
        <v>0</v>
      </c>
      <c r="CC99" s="80">
        <v>0</v>
      </c>
    </row>
    <row r="100" spans="1:81">
      <c r="A100" s="80" t="s">
        <v>1819</v>
      </c>
      <c r="B100" s="80">
        <v>84</v>
      </c>
      <c r="C100" s="80">
        <v>16</v>
      </c>
      <c r="D100" s="80">
        <v>5</v>
      </c>
      <c r="E100" s="80">
        <v>2019</v>
      </c>
      <c r="F100" s="80" t="s">
        <v>73</v>
      </c>
      <c r="G100" s="80" t="s">
        <v>1803</v>
      </c>
      <c r="H100" s="80" t="s">
        <v>1804</v>
      </c>
      <c r="I100" s="177"/>
      <c r="J100" s="81">
        <v>34.810414569873799</v>
      </c>
      <c r="K100" s="81">
        <v>1.8403300557738389</v>
      </c>
      <c r="L100" s="81">
        <v>14.459655088140739</v>
      </c>
      <c r="M100" s="81">
        <v>28.208671049557953</v>
      </c>
      <c r="N100" s="81">
        <v>27.542741181767916</v>
      </c>
      <c r="O100" s="81">
        <v>28.631051338837789</v>
      </c>
      <c r="P100" s="81">
        <v>24.354156725743291</v>
      </c>
      <c r="Q100" s="81">
        <v>1.7108762005539484</v>
      </c>
      <c r="R100" s="81">
        <v>4.9044443023101838</v>
      </c>
      <c r="S100" s="81">
        <v>2.8917181083999997</v>
      </c>
      <c r="T100" s="82"/>
      <c r="U100" s="81">
        <v>6740302</v>
      </c>
      <c r="V100" s="81">
        <v>844</v>
      </c>
      <c r="W100" s="81">
        <v>394</v>
      </c>
      <c r="X100" s="81">
        <v>8170</v>
      </c>
      <c r="Y100" s="81">
        <v>13267</v>
      </c>
      <c r="Z100" s="81">
        <v>17925</v>
      </c>
      <c r="AA100" s="81">
        <v>5057</v>
      </c>
      <c r="AB100" s="81">
        <v>27725</v>
      </c>
      <c r="AC100" s="81">
        <v>864840</v>
      </c>
      <c r="AD100" s="81">
        <v>2.8917181084000001</v>
      </c>
      <c r="AE100" s="82"/>
      <c r="AF100" s="81">
        <v>60390239.837758802</v>
      </c>
      <c r="AG100" s="81">
        <v>1699021.8786929359</v>
      </c>
      <c r="AH100" s="81">
        <v>3363538.5539757991</v>
      </c>
      <c r="AI100" s="81">
        <v>46675740.088884734</v>
      </c>
      <c r="AJ100" s="81">
        <v>59935652.37988241</v>
      </c>
      <c r="AK100" s="81">
        <v>0</v>
      </c>
      <c r="AL100" s="81">
        <v>0</v>
      </c>
      <c r="AM100" s="81">
        <v>3775936.2863117447</v>
      </c>
      <c r="AN100" s="81">
        <v>0</v>
      </c>
      <c r="AO100" s="81">
        <v>0</v>
      </c>
      <c r="AP100" s="82"/>
      <c r="AQ100" s="81">
        <v>1086</v>
      </c>
      <c r="AR100" s="81">
        <v>244</v>
      </c>
      <c r="AS100" s="81">
        <v>6</v>
      </c>
      <c r="AT100" s="81">
        <v>0</v>
      </c>
      <c r="AU100" s="81">
        <v>0</v>
      </c>
      <c r="AV100" s="81">
        <v>0</v>
      </c>
      <c r="AW100" s="81" t="s">
        <v>564</v>
      </c>
      <c r="AX100" s="82"/>
      <c r="AY100" s="81">
        <v>5076.8559999999998</v>
      </c>
      <c r="AZ100" s="81">
        <v>16995.38</v>
      </c>
      <c r="BA100" s="81">
        <v>21578</v>
      </c>
      <c r="BB100" s="81">
        <v>0</v>
      </c>
      <c r="BC100" s="81">
        <v>0</v>
      </c>
      <c r="BD100" s="81">
        <v>0</v>
      </c>
      <c r="BE100" s="81" t="s">
        <v>564</v>
      </c>
      <c r="BF100" s="82"/>
      <c r="BG100" s="81">
        <v>0</v>
      </c>
      <c r="BH100" s="81">
        <v>0</v>
      </c>
      <c r="BI100" s="81">
        <v>18.446999999999999</v>
      </c>
      <c r="BJ100" s="81">
        <v>0</v>
      </c>
      <c r="BK100" s="81">
        <v>0</v>
      </c>
      <c r="BL100" s="81">
        <v>0</v>
      </c>
      <c r="BM100" s="82"/>
      <c r="BN100" s="81">
        <v>0</v>
      </c>
      <c r="BO100" s="81">
        <v>0</v>
      </c>
      <c r="BP100" s="81">
        <v>3</v>
      </c>
      <c r="BQ100" s="81">
        <v>0</v>
      </c>
      <c r="BR100" s="81">
        <v>0</v>
      </c>
      <c r="BS100" s="81">
        <v>0</v>
      </c>
      <c r="BT100"/>
      <c r="BU100" s="80">
        <v>18.446999999999999</v>
      </c>
      <c r="BV100" s="80">
        <v>0</v>
      </c>
      <c r="BW100" s="80">
        <v>0</v>
      </c>
      <c r="BX100" s="80">
        <v>0</v>
      </c>
      <c r="BY100" s="80">
        <v>0</v>
      </c>
      <c r="BZ100" s="80">
        <v>0</v>
      </c>
      <c r="CA100" s="80">
        <v>0</v>
      </c>
      <c r="CB100" s="80">
        <v>0</v>
      </c>
      <c r="CC100" s="80">
        <v>0</v>
      </c>
    </row>
    <row r="101" spans="1:81">
      <c r="A101" s="80" t="s">
        <v>1820</v>
      </c>
      <c r="B101" s="80">
        <v>85</v>
      </c>
      <c r="C101" s="80">
        <v>17</v>
      </c>
      <c r="D101" s="80">
        <v>5</v>
      </c>
      <c r="E101" s="80">
        <v>2020</v>
      </c>
      <c r="F101" s="80" t="s">
        <v>218</v>
      </c>
      <c r="G101" s="80" t="s">
        <v>1803</v>
      </c>
      <c r="H101" s="80" t="s">
        <v>1804</v>
      </c>
      <c r="I101" s="177"/>
      <c r="J101" s="81">
        <v>38.989208893699427</v>
      </c>
      <c r="K101" s="81">
        <v>1.9249682937316268</v>
      </c>
      <c r="L101" s="81">
        <v>12.655024046139889</v>
      </c>
      <c r="M101" s="81">
        <v>26.378462391876731</v>
      </c>
      <c r="N101" s="81">
        <v>26.735888265917325</v>
      </c>
      <c r="O101" s="81">
        <v>25.010682314296165</v>
      </c>
      <c r="P101" s="81">
        <v>22.69484045955873</v>
      </c>
      <c r="Q101" s="81">
        <v>1.6068053743434489</v>
      </c>
      <c r="R101" s="81">
        <v>4.7241770371433258</v>
      </c>
      <c r="S101" s="81">
        <v>2.9118551616000001</v>
      </c>
      <c r="T101" s="82"/>
      <c r="U101" s="81">
        <v>7737117</v>
      </c>
      <c r="V101" s="81">
        <v>783</v>
      </c>
      <c r="W101" s="81">
        <v>301</v>
      </c>
      <c r="X101" s="81">
        <v>7810</v>
      </c>
      <c r="Y101" s="81">
        <v>13199</v>
      </c>
      <c r="Z101" s="81">
        <v>17872</v>
      </c>
      <c r="AA101" s="81">
        <v>5120</v>
      </c>
      <c r="AB101" s="81">
        <v>27251</v>
      </c>
      <c r="AC101" s="81">
        <v>837397.99999999988</v>
      </c>
      <c r="AD101" s="81">
        <v>2.9118551616000001</v>
      </c>
      <c r="AE101" s="82"/>
      <c r="AF101" s="81">
        <v>65402001.089423478</v>
      </c>
      <c r="AG101" s="81">
        <v>1651664.3177375298</v>
      </c>
      <c r="AH101" s="81">
        <v>3410523.014187248</v>
      </c>
      <c r="AI101" s="81">
        <v>42044549.008275755</v>
      </c>
      <c r="AJ101" s="81">
        <v>54988940.993713282</v>
      </c>
      <c r="AK101" s="81"/>
      <c r="AL101" s="81"/>
      <c r="AM101" s="81">
        <v>3556558.2649247819</v>
      </c>
      <c r="AN101" s="81"/>
      <c r="AO101" s="81"/>
      <c r="AP101" s="82"/>
      <c r="AQ101" s="81">
        <v>1114</v>
      </c>
      <c r="AR101" s="81">
        <v>258</v>
      </c>
      <c r="AS101" s="81">
        <v>6</v>
      </c>
      <c r="AT101" s="81">
        <v>0</v>
      </c>
      <c r="AU101" s="81">
        <v>0</v>
      </c>
      <c r="AV101" s="81">
        <v>0</v>
      </c>
      <c r="AW101" s="81">
        <v>6</v>
      </c>
      <c r="AX101" s="82"/>
      <c r="AY101" s="81">
        <v>5235.8059999999996</v>
      </c>
      <c r="AZ101" s="81">
        <v>17767.780000000021</v>
      </c>
      <c r="BA101" s="81">
        <v>21578</v>
      </c>
      <c r="BB101" s="81">
        <v>0</v>
      </c>
      <c r="BC101" s="81">
        <v>0</v>
      </c>
      <c r="BD101" s="81">
        <v>0</v>
      </c>
      <c r="BE101" s="81">
        <v>21578</v>
      </c>
      <c r="BF101" s="82"/>
      <c r="BG101" s="81">
        <v>0</v>
      </c>
      <c r="BH101" s="81">
        <v>0</v>
      </c>
      <c r="BI101" s="81">
        <v>19.904</v>
      </c>
      <c r="BJ101" s="81">
        <v>0</v>
      </c>
      <c r="BK101" s="81">
        <v>0</v>
      </c>
      <c r="BL101" s="81">
        <v>0</v>
      </c>
      <c r="BM101" s="82"/>
      <c r="BN101" s="81">
        <v>0</v>
      </c>
      <c r="BO101" s="81">
        <v>0</v>
      </c>
      <c r="BP101" s="81">
        <v>3</v>
      </c>
      <c r="BQ101" s="81">
        <v>0</v>
      </c>
      <c r="BR101" s="81">
        <v>0</v>
      </c>
      <c r="BS101" s="81">
        <v>0</v>
      </c>
      <c r="BT101"/>
      <c r="BU101" s="80">
        <v>19.904</v>
      </c>
      <c r="BV101" s="80">
        <v>0</v>
      </c>
      <c r="BW101" s="80">
        <v>0</v>
      </c>
      <c r="BX101" s="80">
        <v>0</v>
      </c>
      <c r="BY101" s="80">
        <v>0</v>
      </c>
      <c r="BZ101" s="80">
        <v>0</v>
      </c>
      <c r="CA101" s="80">
        <v>0</v>
      </c>
      <c r="CB101" s="80">
        <v>0</v>
      </c>
      <c r="CC101" s="80">
        <v>0</v>
      </c>
    </row>
    <row r="102" spans="1:81">
      <c r="A102" s="80" t="s">
        <v>1821</v>
      </c>
      <c r="B102" s="80">
        <v>85</v>
      </c>
      <c r="C102" s="80">
        <v>18</v>
      </c>
      <c r="D102" s="80">
        <v>5</v>
      </c>
      <c r="E102" s="80">
        <v>2021</v>
      </c>
      <c r="F102" s="80" t="s">
        <v>75</v>
      </c>
      <c r="G102" s="174" t="s">
        <v>1803</v>
      </c>
      <c r="H102" s="80" t="s">
        <v>1804</v>
      </c>
      <c r="I102" s="177"/>
      <c r="J102" s="81">
        <v>31.9446822213899</v>
      </c>
      <c r="K102" s="81">
        <v>1.9534920515575416</v>
      </c>
      <c r="L102" s="81">
        <v>11.07490075452405</v>
      </c>
      <c r="M102" s="81">
        <v>24.696369568056507</v>
      </c>
      <c r="N102" s="81">
        <v>22.058010670448542</v>
      </c>
      <c r="O102" s="81">
        <v>24.065387546933678</v>
      </c>
      <c r="P102" s="81">
        <v>23.280985172140312</v>
      </c>
      <c r="Q102" s="81">
        <v>1.5991768214003999</v>
      </c>
      <c r="R102" s="81">
        <v>4.9466524948139767</v>
      </c>
      <c r="S102" s="81">
        <v>2.586845041440001</v>
      </c>
      <c r="T102" s="82"/>
      <c r="U102" s="81">
        <v>8229636</v>
      </c>
      <c r="V102" s="81">
        <v>783</v>
      </c>
      <c r="W102" s="81">
        <v>301</v>
      </c>
      <c r="X102" s="81">
        <v>7810</v>
      </c>
      <c r="Y102" s="81">
        <v>13091</v>
      </c>
      <c r="Z102" s="81">
        <v>17707</v>
      </c>
      <c r="AA102" s="81">
        <v>5122</v>
      </c>
      <c r="AB102" s="81">
        <v>26800</v>
      </c>
      <c r="AC102" s="81">
        <v>849882.99999999988</v>
      </c>
      <c r="AD102" s="81">
        <v>2.586845041440001</v>
      </c>
      <c r="AE102" s="82"/>
      <c r="AF102" s="81">
        <v>61228089.876359805</v>
      </c>
      <c r="AG102" s="81">
        <v>1675590.4858514762</v>
      </c>
      <c r="AH102" s="81">
        <v>3147014.8984850179</v>
      </c>
      <c r="AI102" s="81">
        <v>46890096.278601885</v>
      </c>
      <c r="AJ102" s="81">
        <v>55415769.574364327</v>
      </c>
      <c r="AK102" s="81">
        <v>0</v>
      </c>
      <c r="AL102" s="81">
        <v>0</v>
      </c>
      <c r="AM102" s="81">
        <v>3517872.193249118</v>
      </c>
      <c r="AN102" s="81">
        <v>0</v>
      </c>
      <c r="AO102" s="81">
        <v>0</v>
      </c>
      <c r="AP102" s="82"/>
      <c r="AQ102" s="81">
        <v>1153</v>
      </c>
      <c r="AR102" s="81">
        <v>266</v>
      </c>
      <c r="AS102" s="81">
        <v>6</v>
      </c>
      <c r="AT102" s="81">
        <v>0</v>
      </c>
      <c r="AU102" s="81">
        <v>0</v>
      </c>
      <c r="AV102" s="81">
        <v>0</v>
      </c>
      <c r="AW102" s="81"/>
      <c r="AX102" s="82"/>
      <c r="AY102" s="81">
        <v>5469.5660000000007</v>
      </c>
      <c r="AZ102" s="81">
        <v>18873.180000000018</v>
      </c>
      <c r="BA102" s="81">
        <v>21578</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1822</v>
      </c>
      <c r="B103" s="80">
        <v>85</v>
      </c>
      <c r="C103" s="80">
        <v>19</v>
      </c>
      <c r="D103" s="80">
        <v>5</v>
      </c>
      <c r="E103" s="80">
        <v>2022</v>
      </c>
      <c r="F103" s="80" t="s">
        <v>568</v>
      </c>
      <c r="G103" s="174" t="s">
        <v>1803</v>
      </c>
      <c r="H103" s="80" t="s">
        <v>1804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1195</v>
      </c>
      <c r="AR103" s="81">
        <v>272</v>
      </c>
      <c r="AS103" s="81">
        <v>6</v>
      </c>
      <c r="AT103" s="81">
        <v>0</v>
      </c>
      <c r="AU103" s="81">
        <v>0</v>
      </c>
      <c r="AV103" s="81">
        <v>0</v>
      </c>
      <c r="AW103" s="81"/>
      <c r="AX103" s="82"/>
      <c r="AY103" s="81">
        <v>5704.0560000000023</v>
      </c>
      <c r="AZ103" s="81">
        <v>19599.880000000016</v>
      </c>
      <c r="BA103" s="81">
        <v>21578</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1823</v>
      </c>
      <c r="B104" s="80">
        <v>290</v>
      </c>
      <c r="C104" s="80">
        <v>1</v>
      </c>
      <c r="D104" s="80">
        <v>18</v>
      </c>
      <c r="E104" s="80">
        <v>1990</v>
      </c>
      <c r="F104" s="80" t="s">
        <v>562</v>
      </c>
      <c r="G104" s="80" t="s">
        <v>1824</v>
      </c>
      <c r="H104" s="80" t="s">
        <v>1825</v>
      </c>
      <c r="I104" s="177"/>
      <c r="J104" s="81">
        <v>152.20907946384196</v>
      </c>
      <c r="K104" s="81">
        <v>3.2097894665451285</v>
      </c>
      <c r="L104" s="81">
        <v>1.2018776883118318</v>
      </c>
      <c r="M104" s="81">
        <v>15.810435028443091</v>
      </c>
      <c r="N104" s="81">
        <v>21.345873847377558</v>
      </c>
      <c r="O104" s="81">
        <v>20.860092554002204</v>
      </c>
      <c r="P104" s="81">
        <v>39.664579836549649</v>
      </c>
      <c r="Q104" s="81">
        <v>1.944002671773188</v>
      </c>
      <c r="R104" s="81">
        <v>0</v>
      </c>
      <c r="S104" s="81">
        <v>1.9847818922371683</v>
      </c>
      <c r="T104" s="82"/>
      <c r="U104" s="81">
        <v>2239705</v>
      </c>
      <c r="V104" s="81">
        <v>840</v>
      </c>
      <c r="W104" s="81">
        <v>16</v>
      </c>
      <c r="X104" s="81">
        <v>6358</v>
      </c>
      <c r="Y104" s="81">
        <v>9495</v>
      </c>
      <c r="Z104" s="81">
        <v>8580</v>
      </c>
      <c r="AA104" s="81">
        <v>9631</v>
      </c>
      <c r="AB104" s="81">
        <v>31564</v>
      </c>
      <c r="AC104" s="81">
        <v>0</v>
      </c>
      <c r="AD104" s="81">
        <v>1.9847818922371683</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1826</v>
      </c>
      <c r="B105" s="80">
        <v>291</v>
      </c>
      <c r="C105" s="80">
        <v>2</v>
      </c>
      <c r="D105" s="80">
        <v>18</v>
      </c>
      <c r="E105" s="80">
        <v>2005</v>
      </c>
      <c r="F105" s="80" t="s">
        <v>565</v>
      </c>
      <c r="G105" s="80" t="s">
        <v>1824</v>
      </c>
      <c r="H105" s="80" t="s">
        <v>1825</v>
      </c>
      <c r="I105" s="177"/>
      <c r="J105" s="81">
        <v>71.235341909743639</v>
      </c>
      <c r="K105" s="81">
        <v>2.0087765470878756</v>
      </c>
      <c r="L105" s="81">
        <v>12.830125276753657</v>
      </c>
      <c r="M105" s="81">
        <v>26.912930944964177</v>
      </c>
      <c r="N105" s="81">
        <v>29.333291417595863</v>
      </c>
      <c r="O105" s="81">
        <v>31.390894071923501</v>
      </c>
      <c r="P105" s="81">
        <v>40.239365391289837</v>
      </c>
      <c r="Q105" s="81">
        <v>1.779816195414613</v>
      </c>
      <c r="R105" s="81">
        <v>0</v>
      </c>
      <c r="S105" s="81">
        <v>2.204070830828492</v>
      </c>
      <c r="T105" s="82"/>
      <c r="U105" s="81">
        <v>1560404</v>
      </c>
      <c r="V105" s="81">
        <v>633</v>
      </c>
      <c r="W105" s="81">
        <v>112</v>
      </c>
      <c r="X105" s="81">
        <v>5756</v>
      </c>
      <c r="Y105" s="81">
        <v>11797</v>
      </c>
      <c r="Z105" s="81">
        <v>14941</v>
      </c>
      <c r="AA105" s="81">
        <v>8002</v>
      </c>
      <c r="AB105" s="81">
        <v>30210</v>
      </c>
      <c r="AC105" s="81">
        <v>0</v>
      </c>
      <c r="AD105" s="81">
        <v>2.204070830828492</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1827</v>
      </c>
      <c r="B106" s="80">
        <v>292</v>
      </c>
      <c r="C106" s="80">
        <v>3</v>
      </c>
      <c r="D106" s="80">
        <v>18</v>
      </c>
      <c r="E106" s="80">
        <v>2006</v>
      </c>
      <c r="F106" s="80" t="s">
        <v>566</v>
      </c>
      <c r="G106" s="80" t="s">
        <v>1824</v>
      </c>
      <c r="H106" s="80" t="s">
        <v>1825</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1828</v>
      </c>
      <c r="B107" s="80">
        <v>293</v>
      </c>
      <c r="C107" s="80">
        <v>4</v>
      </c>
      <c r="D107" s="80">
        <v>18</v>
      </c>
      <c r="E107" s="80">
        <v>2007</v>
      </c>
      <c r="F107" s="80" t="s">
        <v>567</v>
      </c>
      <c r="G107" s="80" t="s">
        <v>1824</v>
      </c>
      <c r="H107" s="80" t="s">
        <v>1825</v>
      </c>
      <c r="I107" s="177"/>
      <c r="J107" s="81">
        <v>63.800925107131441</v>
      </c>
      <c r="K107" s="81">
        <v>1.9038710208527465</v>
      </c>
      <c r="L107" s="81">
        <v>12.185518683991424</v>
      </c>
      <c r="M107" s="81">
        <v>28.479784954657752</v>
      </c>
      <c r="N107" s="81">
        <v>34.163482407311392</v>
      </c>
      <c r="O107" s="81">
        <v>30.162213049279881</v>
      </c>
      <c r="P107" s="81">
        <v>39.41197788537292</v>
      </c>
      <c r="Q107" s="81">
        <v>1.845545507746003</v>
      </c>
      <c r="R107" s="81">
        <v>0</v>
      </c>
      <c r="S107" s="81">
        <v>1.7673133426071674</v>
      </c>
      <c r="T107" s="82"/>
      <c r="U107" s="81">
        <v>1588879</v>
      </c>
      <c r="V107" s="81">
        <v>610</v>
      </c>
      <c r="W107" s="81">
        <v>111</v>
      </c>
      <c r="X107" s="81">
        <v>7227</v>
      </c>
      <c r="Y107" s="81">
        <v>11930</v>
      </c>
      <c r="Z107" s="81">
        <v>14924</v>
      </c>
      <c r="AA107" s="81">
        <v>7718</v>
      </c>
      <c r="AB107" s="81">
        <v>29669</v>
      </c>
      <c r="AC107" s="81">
        <v>0</v>
      </c>
      <c r="AD107" s="81">
        <v>1.7673133426071674</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1829</v>
      </c>
      <c r="B108" s="80">
        <v>294</v>
      </c>
      <c r="C108" s="80">
        <v>5</v>
      </c>
      <c r="D108" s="80">
        <v>18</v>
      </c>
      <c r="E108" s="80">
        <v>2008</v>
      </c>
      <c r="F108" s="80" t="s">
        <v>84</v>
      </c>
      <c r="G108" s="80" t="s">
        <v>1824</v>
      </c>
      <c r="H108" s="80" t="s">
        <v>1825</v>
      </c>
      <c r="I108" s="177"/>
      <c r="J108" s="81">
        <v>63.925688805231957</v>
      </c>
      <c r="K108" s="81">
        <v>1.3557688274684683</v>
      </c>
      <c r="L108" s="81">
        <v>9.7292121421147861</v>
      </c>
      <c r="M108" s="81">
        <v>30.088650372189814</v>
      </c>
      <c r="N108" s="81">
        <v>30.520067035429832</v>
      </c>
      <c r="O108" s="81">
        <v>29.227332343905456</v>
      </c>
      <c r="P108" s="81">
        <v>38.158200517084893</v>
      </c>
      <c r="Q108" s="81">
        <v>1.8008381434604555</v>
      </c>
      <c r="R108" s="81">
        <v>0</v>
      </c>
      <c r="S108" s="81">
        <v>2.3478534017121642</v>
      </c>
      <c r="T108" s="82"/>
      <c r="U108" s="81">
        <v>1703177</v>
      </c>
      <c r="V108" s="81">
        <v>610</v>
      </c>
      <c r="W108" s="81">
        <v>111</v>
      </c>
      <c r="X108" s="81">
        <v>7227</v>
      </c>
      <c r="Y108" s="81">
        <v>11976</v>
      </c>
      <c r="Z108" s="81">
        <v>14969</v>
      </c>
      <c r="AA108" s="81">
        <v>7481</v>
      </c>
      <c r="AB108" s="81">
        <v>29426</v>
      </c>
      <c r="AC108" s="81">
        <v>0</v>
      </c>
      <c r="AD108" s="81">
        <v>2.3478534017121642</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1830</v>
      </c>
      <c r="B109" s="80">
        <v>295</v>
      </c>
      <c r="C109" s="80">
        <v>6</v>
      </c>
      <c r="D109" s="80">
        <v>18</v>
      </c>
      <c r="E109" s="80">
        <v>2009</v>
      </c>
      <c r="F109" s="80" t="s">
        <v>85</v>
      </c>
      <c r="G109" s="80" t="s">
        <v>1824</v>
      </c>
      <c r="H109" s="80" t="s">
        <v>1825</v>
      </c>
      <c r="I109" s="177"/>
      <c r="J109" s="81">
        <v>67.28387161337389</v>
      </c>
      <c r="K109" s="81">
        <v>1.7148797672075928</v>
      </c>
      <c r="L109" s="81">
        <v>14.861630110034517</v>
      </c>
      <c r="M109" s="81">
        <v>32.344688315024378</v>
      </c>
      <c r="N109" s="81">
        <v>29.825357199759868</v>
      </c>
      <c r="O109" s="81">
        <v>29.713697863562828</v>
      </c>
      <c r="P109" s="81">
        <v>36.78148627063954</v>
      </c>
      <c r="Q109" s="81">
        <v>1.6995679393762202</v>
      </c>
      <c r="R109" s="81">
        <v>0</v>
      </c>
      <c r="S109" s="81">
        <v>2.5285872998536236</v>
      </c>
      <c r="T109" s="82"/>
      <c r="U109" s="81">
        <v>1655224</v>
      </c>
      <c r="V109" s="81">
        <v>552</v>
      </c>
      <c r="W109" s="81">
        <v>261</v>
      </c>
      <c r="X109" s="81">
        <v>7473</v>
      </c>
      <c r="Y109" s="81">
        <v>11994</v>
      </c>
      <c r="Z109" s="81">
        <v>15021</v>
      </c>
      <c r="AA109" s="81">
        <v>7403</v>
      </c>
      <c r="AB109" s="81">
        <v>29153</v>
      </c>
      <c r="AC109" s="81">
        <v>0</v>
      </c>
      <c r="AD109" s="81">
        <v>2.5285872998536236</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15.342000000000001</v>
      </c>
      <c r="BJ109" s="81">
        <v>0</v>
      </c>
      <c r="BK109" s="81">
        <v>0</v>
      </c>
      <c r="BL109" s="81">
        <v>0</v>
      </c>
      <c r="BM109" s="82"/>
      <c r="BN109" s="81">
        <v>0</v>
      </c>
      <c r="BO109" s="81">
        <v>0</v>
      </c>
      <c r="BP109" s="81">
        <v>2</v>
      </c>
      <c r="BQ109" s="81">
        <v>0</v>
      </c>
      <c r="BR109" s="81">
        <v>0</v>
      </c>
      <c r="BS109" s="81">
        <v>0</v>
      </c>
      <c r="BT109"/>
      <c r="BU109" s="80"/>
      <c r="BV109" s="80"/>
      <c r="BW109" s="80"/>
      <c r="BX109" s="80"/>
      <c r="BY109" s="80"/>
      <c r="BZ109" s="80"/>
      <c r="CA109" s="80"/>
      <c r="CB109" s="80"/>
      <c r="CC109" s="80"/>
    </row>
    <row r="110" spans="1:81">
      <c r="A110" s="80" t="s">
        <v>1831</v>
      </c>
      <c r="B110" s="80">
        <v>296</v>
      </c>
      <c r="C110" s="80">
        <v>7</v>
      </c>
      <c r="D110" s="80">
        <v>18</v>
      </c>
      <c r="E110" s="80">
        <v>2010</v>
      </c>
      <c r="F110" s="80" t="s">
        <v>86</v>
      </c>
      <c r="G110" s="80" t="s">
        <v>1824</v>
      </c>
      <c r="H110" s="80" t="s">
        <v>1825</v>
      </c>
      <c r="I110" s="177"/>
      <c r="J110" s="81">
        <v>59.926186225774487</v>
      </c>
      <c r="K110" s="81">
        <v>1.4048598392473302</v>
      </c>
      <c r="L110" s="81">
        <v>13.217544157728407</v>
      </c>
      <c r="M110" s="81">
        <v>30.099140949078492</v>
      </c>
      <c r="N110" s="81">
        <v>28.831257343087625</v>
      </c>
      <c r="O110" s="81">
        <v>29.832232153771542</v>
      </c>
      <c r="P110" s="81">
        <v>36.877694521498213</v>
      </c>
      <c r="Q110" s="81">
        <v>1.7633017909101374</v>
      </c>
      <c r="R110" s="81">
        <v>0</v>
      </c>
      <c r="S110" s="81">
        <v>1.8856510954104266</v>
      </c>
      <c r="T110" s="82"/>
      <c r="U110" s="81">
        <v>1602633</v>
      </c>
      <c r="V110" s="81">
        <v>552</v>
      </c>
      <c r="W110" s="81">
        <v>261</v>
      </c>
      <c r="X110" s="81">
        <v>7473</v>
      </c>
      <c r="Y110" s="81">
        <v>12034</v>
      </c>
      <c r="Z110" s="81">
        <v>15151</v>
      </c>
      <c r="AA110" s="81">
        <v>7237</v>
      </c>
      <c r="AB110" s="81">
        <v>28982</v>
      </c>
      <c r="AC110" s="81">
        <v>0</v>
      </c>
      <c r="AD110" s="81">
        <v>1.8856510954104266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10.4</v>
      </c>
      <c r="BJ110" s="81">
        <v>0</v>
      </c>
      <c r="BK110" s="81">
        <v>0</v>
      </c>
      <c r="BL110" s="81">
        <v>0</v>
      </c>
      <c r="BM110" s="82"/>
      <c r="BN110" s="81">
        <v>0</v>
      </c>
      <c r="BO110" s="81">
        <v>0</v>
      </c>
      <c r="BP110" s="81">
        <v>1</v>
      </c>
      <c r="BQ110" s="81">
        <v>0</v>
      </c>
      <c r="BR110" s="81">
        <v>0</v>
      </c>
      <c r="BS110" s="81">
        <v>0</v>
      </c>
      <c r="BT110"/>
      <c r="BU110" s="80">
        <v>10.4</v>
      </c>
      <c r="BV110" s="80">
        <v>0</v>
      </c>
      <c r="BW110" s="80">
        <v>0</v>
      </c>
      <c r="BX110" s="80">
        <v>0</v>
      </c>
      <c r="BY110" s="80">
        <v>0</v>
      </c>
      <c r="BZ110" s="80">
        <v>0</v>
      </c>
      <c r="CA110" s="80">
        <v>0</v>
      </c>
      <c r="CB110" s="80">
        <v>0</v>
      </c>
      <c r="CC110" s="80">
        <v>0</v>
      </c>
    </row>
    <row r="111" spans="1:81">
      <c r="A111" s="80" t="s">
        <v>1832</v>
      </c>
      <c r="B111" s="80">
        <v>297</v>
      </c>
      <c r="C111" s="80">
        <v>8</v>
      </c>
      <c r="D111" s="80">
        <v>18</v>
      </c>
      <c r="E111" s="80">
        <v>2011</v>
      </c>
      <c r="F111" s="80" t="s">
        <v>87</v>
      </c>
      <c r="G111" s="80" t="s">
        <v>1824</v>
      </c>
      <c r="H111" s="80" t="s">
        <v>1825</v>
      </c>
      <c r="I111" s="177"/>
      <c r="J111" s="81">
        <v>71.047994661550959</v>
      </c>
      <c r="K111" s="81">
        <v>2.0458890848379503</v>
      </c>
      <c r="L111" s="81">
        <v>12.726778875275947</v>
      </c>
      <c r="M111" s="81">
        <v>42.208640379308783</v>
      </c>
      <c r="N111" s="81">
        <v>39.314294603639325</v>
      </c>
      <c r="O111" s="81">
        <v>29.544790436143792</v>
      </c>
      <c r="P111" s="81">
        <v>35.143945047653446</v>
      </c>
      <c r="Q111" s="81">
        <v>2.021626742417876</v>
      </c>
      <c r="R111" s="81">
        <v>0</v>
      </c>
      <c r="S111" s="81">
        <v>2.320665005423479</v>
      </c>
      <c r="T111" s="82"/>
      <c r="U111" s="81">
        <v>1792702</v>
      </c>
      <c r="V111" s="81">
        <v>552</v>
      </c>
      <c r="W111" s="81">
        <v>261</v>
      </c>
      <c r="X111" s="81">
        <v>7473</v>
      </c>
      <c r="Y111" s="81">
        <v>12078</v>
      </c>
      <c r="Z111" s="81">
        <v>15331</v>
      </c>
      <c r="AA111" s="81">
        <v>7102</v>
      </c>
      <c r="AB111" s="81">
        <v>28807</v>
      </c>
      <c r="AC111" s="81">
        <v>0</v>
      </c>
      <c r="AD111" s="81">
        <v>2.320665005423479</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14.145</v>
      </c>
      <c r="BJ111" s="81">
        <v>0</v>
      </c>
      <c r="BK111" s="81">
        <v>0</v>
      </c>
      <c r="BL111" s="81">
        <v>0</v>
      </c>
      <c r="BM111" s="82"/>
      <c r="BN111" s="81">
        <v>0</v>
      </c>
      <c r="BO111" s="81">
        <v>0</v>
      </c>
      <c r="BP111" s="81">
        <v>2</v>
      </c>
      <c r="BQ111" s="81">
        <v>0</v>
      </c>
      <c r="BR111" s="81">
        <v>0</v>
      </c>
      <c r="BS111" s="81">
        <v>0</v>
      </c>
      <c r="BT111"/>
      <c r="BU111" s="80">
        <v>14.145</v>
      </c>
      <c r="BV111" s="80">
        <v>0</v>
      </c>
      <c r="BW111" s="80">
        <v>0</v>
      </c>
      <c r="BX111" s="80">
        <v>0</v>
      </c>
      <c r="BY111" s="80">
        <v>0</v>
      </c>
      <c r="BZ111" s="80">
        <v>0</v>
      </c>
      <c r="CA111" s="80">
        <v>0</v>
      </c>
      <c r="CB111" s="80">
        <v>0</v>
      </c>
      <c r="CC111" s="80">
        <v>0</v>
      </c>
    </row>
    <row r="112" spans="1:81">
      <c r="A112" s="80" t="s">
        <v>1833</v>
      </c>
      <c r="B112" s="80">
        <v>298</v>
      </c>
      <c r="C112" s="80">
        <v>9</v>
      </c>
      <c r="D112" s="80">
        <v>18</v>
      </c>
      <c r="E112" s="80">
        <v>2012</v>
      </c>
      <c r="F112" s="80" t="s">
        <v>88</v>
      </c>
      <c r="G112" s="80" t="s">
        <v>1824</v>
      </c>
      <c r="H112" s="80" t="s">
        <v>1825</v>
      </c>
      <c r="I112" s="177"/>
      <c r="J112" s="81">
        <v>76.879415221185724</v>
      </c>
      <c r="K112" s="81">
        <v>2.4704722884173176</v>
      </c>
      <c r="L112" s="81">
        <v>12.443267523813638</v>
      </c>
      <c r="M112" s="81">
        <v>43.102628024854752</v>
      </c>
      <c r="N112" s="81">
        <v>48.866816973686063</v>
      </c>
      <c r="O112" s="81">
        <v>29.771167799621342</v>
      </c>
      <c r="P112" s="81">
        <v>34.647175181319419</v>
      </c>
      <c r="Q112" s="81">
        <v>2.1783785810537961</v>
      </c>
      <c r="R112" s="81">
        <v>0</v>
      </c>
      <c r="S112" s="81">
        <v>2.276420506043253</v>
      </c>
      <c r="T112" s="82"/>
      <c r="U112" s="81">
        <v>1880333</v>
      </c>
      <c r="V112" s="81">
        <v>552</v>
      </c>
      <c r="W112" s="81">
        <v>261</v>
      </c>
      <c r="X112" s="81">
        <v>7473</v>
      </c>
      <c r="Y112" s="81">
        <v>12150</v>
      </c>
      <c r="Z112" s="81">
        <v>15571</v>
      </c>
      <c r="AA112" s="81">
        <v>6962</v>
      </c>
      <c r="AB112" s="81">
        <v>28570</v>
      </c>
      <c r="AC112" s="81">
        <v>0</v>
      </c>
      <c r="AD112" s="81">
        <v>2.276420506043253</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17.2</v>
      </c>
      <c r="BJ112" s="81">
        <v>0</v>
      </c>
      <c r="BK112" s="81">
        <v>0</v>
      </c>
      <c r="BL112" s="81">
        <v>0</v>
      </c>
      <c r="BM112" s="82"/>
      <c r="BN112" s="81">
        <v>0</v>
      </c>
      <c r="BO112" s="81">
        <v>0</v>
      </c>
      <c r="BP112" s="81">
        <v>2</v>
      </c>
      <c r="BQ112" s="81">
        <v>0</v>
      </c>
      <c r="BR112" s="81">
        <v>0</v>
      </c>
      <c r="BS112" s="81">
        <v>0</v>
      </c>
      <c r="BT112"/>
      <c r="BU112" s="80">
        <v>17.2</v>
      </c>
      <c r="BV112" s="80">
        <v>0</v>
      </c>
      <c r="BW112" s="80">
        <v>0</v>
      </c>
      <c r="BX112" s="80">
        <v>0</v>
      </c>
      <c r="BY112" s="80">
        <v>0</v>
      </c>
      <c r="BZ112" s="80">
        <v>0</v>
      </c>
      <c r="CA112" s="80">
        <v>0</v>
      </c>
      <c r="CB112" s="80">
        <v>0</v>
      </c>
      <c r="CC112" s="80">
        <v>0</v>
      </c>
    </row>
    <row r="113" spans="1:81">
      <c r="A113" s="80" t="s">
        <v>1834</v>
      </c>
      <c r="B113" s="80">
        <v>299</v>
      </c>
      <c r="C113" s="80">
        <v>10</v>
      </c>
      <c r="D113" s="80">
        <v>18</v>
      </c>
      <c r="E113" s="80">
        <v>2013</v>
      </c>
      <c r="F113" s="80" t="s">
        <v>89</v>
      </c>
      <c r="G113" s="80" t="s">
        <v>1824</v>
      </c>
      <c r="H113" s="80" t="s">
        <v>1825</v>
      </c>
      <c r="I113" s="177"/>
      <c r="J113" s="81">
        <v>70.00622960635296</v>
      </c>
      <c r="K113" s="81">
        <v>2.4885091025898638</v>
      </c>
      <c r="L113" s="81">
        <v>12.817735463381528</v>
      </c>
      <c r="M113" s="81">
        <v>44.674799687764981</v>
      </c>
      <c r="N113" s="81">
        <v>50.690267720916935</v>
      </c>
      <c r="O113" s="81">
        <v>29.029522143026639</v>
      </c>
      <c r="P113" s="81">
        <v>34.108343276361914</v>
      </c>
      <c r="Q113" s="81">
        <v>2.2126971919043226</v>
      </c>
      <c r="R113" s="81">
        <v>0</v>
      </c>
      <c r="S113" s="81">
        <v>3.6710741229706927</v>
      </c>
      <c r="T113" s="82"/>
      <c r="U113" s="81">
        <v>1816348</v>
      </c>
      <c r="V113" s="81">
        <v>552</v>
      </c>
      <c r="W113" s="81">
        <v>261</v>
      </c>
      <c r="X113" s="81">
        <v>7473</v>
      </c>
      <c r="Y113" s="81">
        <v>12330</v>
      </c>
      <c r="Z113" s="81">
        <v>15861</v>
      </c>
      <c r="AA113" s="81">
        <v>6828</v>
      </c>
      <c r="AB113" s="81">
        <v>28604</v>
      </c>
      <c r="AC113" s="81">
        <v>0</v>
      </c>
      <c r="AD113" s="81">
        <v>3.6710741229706927</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24.113</v>
      </c>
      <c r="BJ113" s="81">
        <v>0</v>
      </c>
      <c r="BK113" s="81">
        <v>0</v>
      </c>
      <c r="BL113" s="81">
        <v>0</v>
      </c>
      <c r="BM113" s="82"/>
      <c r="BN113" s="81">
        <v>0</v>
      </c>
      <c r="BO113" s="81">
        <v>0</v>
      </c>
      <c r="BP113" s="81">
        <v>3</v>
      </c>
      <c r="BQ113" s="81">
        <v>0</v>
      </c>
      <c r="BR113" s="81">
        <v>0</v>
      </c>
      <c r="BS113" s="81">
        <v>0</v>
      </c>
      <c r="BT113"/>
      <c r="BU113" s="80">
        <v>24.113</v>
      </c>
      <c r="BV113" s="80">
        <v>0</v>
      </c>
      <c r="BW113" s="80">
        <v>0</v>
      </c>
      <c r="BX113" s="80">
        <v>0</v>
      </c>
      <c r="BY113" s="80">
        <v>0</v>
      </c>
      <c r="BZ113" s="80">
        <v>0</v>
      </c>
      <c r="CA113" s="80">
        <v>0</v>
      </c>
      <c r="CB113" s="80">
        <v>0</v>
      </c>
      <c r="CC113" s="80">
        <v>0</v>
      </c>
    </row>
    <row r="114" spans="1:81">
      <c r="A114" s="80" t="s">
        <v>1835</v>
      </c>
      <c r="B114" s="80">
        <v>300</v>
      </c>
      <c r="C114" s="80">
        <v>11</v>
      </c>
      <c r="D114" s="80">
        <v>18</v>
      </c>
      <c r="E114" s="80">
        <v>2014</v>
      </c>
      <c r="F114" s="80" t="s">
        <v>90</v>
      </c>
      <c r="G114" s="80" t="s">
        <v>1824</v>
      </c>
      <c r="H114" s="80" t="s">
        <v>1825</v>
      </c>
      <c r="I114" s="177"/>
      <c r="J114" s="81">
        <v>72.495440113927117</v>
      </c>
      <c r="K114" s="81">
        <v>2.0390031312752139</v>
      </c>
      <c r="L114" s="81">
        <v>16.464226548493698</v>
      </c>
      <c r="M114" s="81">
        <v>51.892553783220635</v>
      </c>
      <c r="N114" s="81">
        <v>50.517121510743948</v>
      </c>
      <c r="O114" s="81">
        <v>27.691463708615814</v>
      </c>
      <c r="P114" s="81">
        <v>33.693224954401934</v>
      </c>
      <c r="Q114" s="81">
        <v>2.1027210353343602</v>
      </c>
      <c r="R114" s="81">
        <v>0</v>
      </c>
      <c r="S114" s="81">
        <v>2.8425854756769455</v>
      </c>
      <c r="T114" s="82"/>
      <c r="U114" s="81">
        <v>2027968</v>
      </c>
      <c r="V114" s="81">
        <v>514</v>
      </c>
      <c r="W114" s="81">
        <v>307</v>
      </c>
      <c r="X114" s="81">
        <v>8863</v>
      </c>
      <c r="Y114" s="81">
        <v>12320</v>
      </c>
      <c r="Z114" s="81">
        <v>15935</v>
      </c>
      <c r="AA114" s="81">
        <v>6710</v>
      </c>
      <c r="AB114" s="81">
        <v>28331</v>
      </c>
      <c r="AC114" s="81">
        <v>0</v>
      </c>
      <c r="AD114" s="81">
        <v>2.8425854756769455</v>
      </c>
      <c r="AE114" s="82"/>
      <c r="AF114" s="81">
        <v>24561532.027940378</v>
      </c>
      <c r="AG114" s="81">
        <v>1339679.4742584436</v>
      </c>
      <c r="AH114" s="81">
        <v>2423427.6766281575</v>
      </c>
      <c r="AI114" s="81">
        <v>51355622.804636806</v>
      </c>
      <c r="AJ114" s="81">
        <v>62570064.227100559</v>
      </c>
      <c r="AK114" s="81">
        <v>0</v>
      </c>
      <c r="AL114" s="81">
        <v>0</v>
      </c>
      <c r="AM114" s="81">
        <v>3889422.9437767551</v>
      </c>
      <c r="AN114" s="81">
        <v>0</v>
      </c>
      <c r="AO114" s="81">
        <v>0</v>
      </c>
      <c r="AP114" s="82"/>
      <c r="AQ114" s="81">
        <v>688</v>
      </c>
      <c r="AR114" s="81">
        <v>105</v>
      </c>
      <c r="AS114" s="81">
        <v>0</v>
      </c>
      <c r="AT114" s="81">
        <v>0</v>
      </c>
      <c r="AU114" s="81">
        <v>0</v>
      </c>
      <c r="AV114" s="81">
        <v>0</v>
      </c>
      <c r="AW114" s="81" t="s">
        <v>564</v>
      </c>
      <c r="AX114" s="82"/>
      <c r="AY114" s="81">
        <v>3077.1289999999999</v>
      </c>
      <c r="AZ114" s="81">
        <v>9437.5030000000006</v>
      </c>
      <c r="BA114" s="81">
        <v>0</v>
      </c>
      <c r="BB114" s="81">
        <v>0</v>
      </c>
      <c r="BC114" s="81">
        <v>0</v>
      </c>
      <c r="BD114" s="81">
        <v>0</v>
      </c>
      <c r="BE114" s="81" t="s">
        <v>564</v>
      </c>
      <c r="BF114" s="82"/>
      <c r="BG114" s="81">
        <v>0</v>
      </c>
      <c r="BH114" s="81">
        <v>0</v>
      </c>
      <c r="BI114" s="81">
        <v>23.291</v>
      </c>
      <c r="BJ114" s="81">
        <v>0</v>
      </c>
      <c r="BK114" s="81">
        <v>0</v>
      </c>
      <c r="BL114" s="81">
        <v>0</v>
      </c>
      <c r="BM114" s="82"/>
      <c r="BN114" s="81">
        <v>0</v>
      </c>
      <c r="BO114" s="81">
        <v>0</v>
      </c>
      <c r="BP114" s="81">
        <v>3</v>
      </c>
      <c r="BQ114" s="81">
        <v>0</v>
      </c>
      <c r="BR114" s="81">
        <v>0</v>
      </c>
      <c r="BS114" s="81">
        <v>0</v>
      </c>
      <c r="BT114"/>
      <c r="BU114" s="80">
        <v>23.291</v>
      </c>
      <c r="BV114" s="80">
        <v>0</v>
      </c>
      <c r="BW114" s="80">
        <v>0</v>
      </c>
      <c r="BX114" s="80">
        <v>0</v>
      </c>
      <c r="BY114" s="80">
        <v>0</v>
      </c>
      <c r="BZ114" s="80">
        <v>0</v>
      </c>
      <c r="CA114" s="80">
        <v>0</v>
      </c>
      <c r="CB114" s="80">
        <v>0</v>
      </c>
      <c r="CC114" s="80">
        <v>0</v>
      </c>
    </row>
    <row r="115" spans="1:81">
      <c r="A115" s="80" t="s">
        <v>1836</v>
      </c>
      <c r="B115" s="80">
        <v>301</v>
      </c>
      <c r="C115" s="80">
        <v>12</v>
      </c>
      <c r="D115" s="80">
        <v>18</v>
      </c>
      <c r="E115" s="80">
        <v>2015</v>
      </c>
      <c r="F115" s="80" t="s">
        <v>91</v>
      </c>
      <c r="G115" s="80" t="s">
        <v>1824</v>
      </c>
      <c r="H115" s="80" t="s">
        <v>1825</v>
      </c>
      <c r="I115" s="177"/>
      <c r="J115" s="81">
        <v>72.957945107941384</v>
      </c>
      <c r="K115" s="81">
        <v>2.2635691833775287</v>
      </c>
      <c r="L115" s="81">
        <v>19.619394924964627</v>
      </c>
      <c r="M115" s="81">
        <v>49.619342709668388</v>
      </c>
      <c r="N115" s="81">
        <v>42.927680906416732</v>
      </c>
      <c r="O115" s="81">
        <v>27.666454926829644</v>
      </c>
      <c r="P115" s="81">
        <v>33.116699843732697</v>
      </c>
      <c r="Q115" s="81">
        <v>2.0389872984392321</v>
      </c>
      <c r="R115" s="81">
        <v>0</v>
      </c>
      <c r="S115" s="81">
        <v>3.4603242028334944</v>
      </c>
      <c r="T115" s="82"/>
      <c r="U115" s="81">
        <v>2107010</v>
      </c>
      <c r="V115" s="81">
        <v>514</v>
      </c>
      <c r="W115" s="81">
        <v>307</v>
      </c>
      <c r="X115" s="81">
        <v>8863</v>
      </c>
      <c r="Y115" s="81">
        <v>12385</v>
      </c>
      <c r="Z115" s="81">
        <v>16074</v>
      </c>
      <c r="AA115" s="81">
        <v>6590</v>
      </c>
      <c r="AB115" s="81">
        <v>28063</v>
      </c>
      <c r="AC115" s="81">
        <v>0</v>
      </c>
      <c r="AD115" s="81">
        <v>3.4603242028334944</v>
      </c>
      <c r="AE115" s="82"/>
      <c r="AF115" s="81">
        <v>23925941.811320323</v>
      </c>
      <c r="AG115" s="81">
        <v>1797061.5131444184</v>
      </c>
      <c r="AH115" s="81">
        <v>2404747.7100447193</v>
      </c>
      <c r="AI115" s="81">
        <v>55045161.29219348</v>
      </c>
      <c r="AJ115" s="81">
        <v>55157229.570471302</v>
      </c>
      <c r="AK115" s="81">
        <v>0</v>
      </c>
      <c r="AL115" s="81">
        <v>0</v>
      </c>
      <c r="AM115" s="81">
        <v>3845916.4301425279</v>
      </c>
      <c r="AN115" s="81">
        <v>0</v>
      </c>
      <c r="AO115" s="81">
        <v>0</v>
      </c>
      <c r="AP115" s="82"/>
      <c r="AQ115" s="81">
        <v>736</v>
      </c>
      <c r="AR115" s="81">
        <v>133</v>
      </c>
      <c r="AS115" s="81">
        <v>0</v>
      </c>
      <c r="AT115" s="81">
        <v>0</v>
      </c>
      <c r="AU115" s="81">
        <v>0</v>
      </c>
      <c r="AV115" s="81">
        <v>0</v>
      </c>
      <c r="AW115" s="81" t="s">
        <v>564</v>
      </c>
      <c r="AX115" s="82"/>
      <c r="AY115" s="81">
        <v>3354.989</v>
      </c>
      <c r="AZ115" s="81">
        <v>13682.303</v>
      </c>
      <c r="BA115" s="81">
        <v>0</v>
      </c>
      <c r="BB115" s="81">
        <v>0</v>
      </c>
      <c r="BC115" s="81">
        <v>0</v>
      </c>
      <c r="BD115" s="81">
        <v>0</v>
      </c>
      <c r="BE115" s="81" t="s">
        <v>564</v>
      </c>
      <c r="BF115" s="82"/>
      <c r="BG115" s="81">
        <v>0</v>
      </c>
      <c r="BH115" s="81">
        <v>0</v>
      </c>
      <c r="BI115" s="81">
        <v>22.809000000000001</v>
      </c>
      <c r="BJ115" s="81">
        <v>0</v>
      </c>
      <c r="BK115" s="81">
        <v>0</v>
      </c>
      <c r="BL115" s="81">
        <v>0</v>
      </c>
      <c r="BM115" s="82"/>
      <c r="BN115" s="81">
        <v>0</v>
      </c>
      <c r="BO115" s="81">
        <v>0</v>
      </c>
      <c r="BP115" s="81">
        <v>3</v>
      </c>
      <c r="BQ115" s="81">
        <v>0</v>
      </c>
      <c r="BR115" s="81">
        <v>0</v>
      </c>
      <c r="BS115" s="81">
        <v>0</v>
      </c>
      <c r="BT115"/>
      <c r="BU115" s="80">
        <v>22.809000000000001</v>
      </c>
      <c r="BV115" s="80">
        <v>0</v>
      </c>
      <c r="BW115" s="80">
        <v>0</v>
      </c>
      <c r="BX115" s="80">
        <v>0</v>
      </c>
      <c r="BY115" s="80">
        <v>0</v>
      </c>
      <c r="BZ115" s="80">
        <v>0</v>
      </c>
      <c r="CA115" s="80">
        <v>0</v>
      </c>
      <c r="CB115" s="80">
        <v>0</v>
      </c>
      <c r="CC115" s="80">
        <v>0</v>
      </c>
    </row>
    <row r="116" spans="1:81">
      <c r="A116" s="80" t="s">
        <v>1837</v>
      </c>
      <c r="B116" s="80">
        <v>302</v>
      </c>
      <c r="C116" s="80">
        <v>13</v>
      </c>
      <c r="D116" s="80">
        <v>18</v>
      </c>
      <c r="E116" s="80">
        <v>2016</v>
      </c>
      <c r="F116" s="80" t="s">
        <v>92</v>
      </c>
      <c r="G116" s="80" t="s">
        <v>1824</v>
      </c>
      <c r="H116" s="80" t="s">
        <v>1825</v>
      </c>
      <c r="I116" s="177"/>
      <c r="J116" s="81">
        <v>73.897388538251192</v>
      </c>
      <c r="K116" s="81">
        <v>1.9463330231437421</v>
      </c>
      <c r="L116" s="81">
        <v>18.828193280849689</v>
      </c>
      <c r="M116" s="81">
        <v>36.110373592482532</v>
      </c>
      <c r="N116" s="81">
        <v>31.876236618202789</v>
      </c>
      <c r="O116" s="81">
        <v>27.464811848160458</v>
      </c>
      <c r="P116" s="81">
        <v>31.795476336493341</v>
      </c>
      <c r="Q116" s="81">
        <v>1.9637822703498631</v>
      </c>
      <c r="R116" s="81">
        <v>0</v>
      </c>
      <c r="S116" s="81">
        <v>3.0501029865816411</v>
      </c>
      <c r="T116" s="82"/>
      <c r="U116" s="81">
        <v>2257617</v>
      </c>
      <c r="V116" s="81">
        <v>514</v>
      </c>
      <c r="W116" s="81">
        <v>307</v>
      </c>
      <c r="X116" s="81">
        <v>8863</v>
      </c>
      <c r="Y116" s="81">
        <v>12446</v>
      </c>
      <c r="Z116" s="81">
        <v>16153</v>
      </c>
      <c r="AA116" s="81">
        <v>6544</v>
      </c>
      <c r="AB116" s="81">
        <v>27803</v>
      </c>
      <c r="AC116" s="81">
        <v>0</v>
      </c>
      <c r="AD116" s="81">
        <v>3.0501029865816411</v>
      </c>
      <c r="AE116" s="82"/>
      <c r="AF116" s="81">
        <v>26908218.041629329</v>
      </c>
      <c r="AG116" s="81">
        <v>1767796.2395945301</v>
      </c>
      <c r="AH116" s="81">
        <v>2073829.394764811</v>
      </c>
      <c r="AI116" s="81">
        <v>51941233.238601811</v>
      </c>
      <c r="AJ116" s="81">
        <v>50999936.50172241</v>
      </c>
      <c r="AK116" s="81">
        <v>0</v>
      </c>
      <c r="AL116" s="81">
        <v>0</v>
      </c>
      <c r="AM116" s="81">
        <v>3813244.7380124051</v>
      </c>
      <c r="AN116" s="81">
        <v>0</v>
      </c>
      <c r="AO116" s="81">
        <v>0</v>
      </c>
      <c r="AP116" s="82"/>
      <c r="AQ116" s="81">
        <v>787</v>
      </c>
      <c r="AR116" s="81">
        <v>162</v>
      </c>
      <c r="AS116" s="81">
        <v>0</v>
      </c>
      <c r="AT116" s="81">
        <v>0</v>
      </c>
      <c r="AU116" s="81">
        <v>0</v>
      </c>
      <c r="AV116" s="81">
        <v>0</v>
      </c>
      <c r="AW116" s="81" t="s">
        <v>564</v>
      </c>
      <c r="AX116" s="82"/>
      <c r="AY116" s="81">
        <v>3636.7890000000002</v>
      </c>
      <c r="AZ116" s="81">
        <v>20917.402999999998</v>
      </c>
      <c r="BA116" s="81">
        <v>0</v>
      </c>
      <c r="BB116" s="81">
        <v>0</v>
      </c>
      <c r="BC116" s="81">
        <v>0</v>
      </c>
      <c r="BD116" s="81">
        <v>0</v>
      </c>
      <c r="BE116" s="81" t="s">
        <v>564</v>
      </c>
      <c r="BF116" s="82"/>
      <c r="BG116" s="81">
        <v>0</v>
      </c>
      <c r="BH116" s="81">
        <v>0</v>
      </c>
      <c r="BI116" s="81">
        <v>21.68</v>
      </c>
      <c r="BJ116" s="81">
        <v>0</v>
      </c>
      <c r="BK116" s="81">
        <v>0</v>
      </c>
      <c r="BL116" s="81">
        <v>0</v>
      </c>
      <c r="BM116" s="82"/>
      <c r="BN116" s="81">
        <v>0</v>
      </c>
      <c r="BO116" s="81">
        <v>0</v>
      </c>
      <c r="BP116" s="81">
        <v>3</v>
      </c>
      <c r="BQ116" s="81">
        <v>0</v>
      </c>
      <c r="BR116" s="81">
        <v>0</v>
      </c>
      <c r="BS116" s="81">
        <v>0</v>
      </c>
      <c r="BT116"/>
      <c r="BU116" s="80">
        <v>21.68</v>
      </c>
      <c r="BV116" s="80">
        <v>0</v>
      </c>
      <c r="BW116" s="80">
        <v>0</v>
      </c>
      <c r="BX116" s="80">
        <v>0</v>
      </c>
      <c r="BY116" s="80">
        <v>0</v>
      </c>
      <c r="BZ116" s="80">
        <v>0</v>
      </c>
      <c r="CA116" s="80">
        <v>0</v>
      </c>
      <c r="CB116" s="80">
        <v>0</v>
      </c>
      <c r="CC116" s="80">
        <v>0</v>
      </c>
    </row>
    <row r="117" spans="1:81">
      <c r="A117" s="80" t="s">
        <v>1838</v>
      </c>
      <c r="B117" s="80">
        <v>303</v>
      </c>
      <c r="C117" s="80">
        <v>14</v>
      </c>
      <c r="D117" s="80">
        <v>18</v>
      </c>
      <c r="E117" s="80">
        <v>2017</v>
      </c>
      <c r="F117" s="80" t="s">
        <v>71</v>
      </c>
      <c r="G117" s="80" t="s">
        <v>1824</v>
      </c>
      <c r="H117" s="80" t="s">
        <v>1825</v>
      </c>
      <c r="I117" s="177"/>
      <c r="J117" s="81">
        <v>74.200604042320123</v>
      </c>
      <c r="K117" s="81">
        <v>2.0318388196930006</v>
      </c>
      <c r="L117" s="81">
        <v>17.872512415046955</v>
      </c>
      <c r="M117" s="81">
        <v>34.408055650581929</v>
      </c>
      <c r="N117" s="81">
        <v>39.015171663310994</v>
      </c>
      <c r="O117" s="81">
        <v>27.152127866754398</v>
      </c>
      <c r="P117" s="81">
        <v>30.932635065469384</v>
      </c>
      <c r="Q117" s="81">
        <v>1.877721713528943</v>
      </c>
      <c r="R117" s="81">
        <v>0</v>
      </c>
      <c r="S117" s="81">
        <v>2.865791779191901</v>
      </c>
      <c r="T117" s="82"/>
      <c r="U117" s="81">
        <v>2335232</v>
      </c>
      <c r="V117" s="81">
        <v>514</v>
      </c>
      <c r="W117" s="81">
        <v>307</v>
      </c>
      <c r="X117" s="81">
        <v>8863</v>
      </c>
      <c r="Y117" s="81">
        <v>12471</v>
      </c>
      <c r="Z117" s="81">
        <v>16234</v>
      </c>
      <c r="AA117" s="81">
        <v>6407</v>
      </c>
      <c r="AB117" s="81">
        <v>27492</v>
      </c>
      <c r="AC117" s="81">
        <v>0</v>
      </c>
      <c r="AD117" s="81">
        <v>2.865791779191901</v>
      </c>
      <c r="AE117" s="82"/>
      <c r="AF117" s="81">
        <v>27773061.694228649</v>
      </c>
      <c r="AG117" s="81">
        <v>1804302.522278812</v>
      </c>
      <c r="AH117" s="81">
        <v>2553449.118027464</v>
      </c>
      <c r="AI117" s="81">
        <v>50800910.242349342</v>
      </c>
      <c r="AJ117" s="81">
        <v>58005609.284684472</v>
      </c>
      <c r="AK117" s="81">
        <v>0</v>
      </c>
      <c r="AL117" s="81">
        <v>0</v>
      </c>
      <c r="AM117" s="81">
        <v>3776490.3247668971</v>
      </c>
      <c r="AN117" s="81">
        <v>0</v>
      </c>
      <c r="AO117" s="81">
        <v>0</v>
      </c>
      <c r="AP117" s="82"/>
      <c r="AQ117" s="81">
        <v>827</v>
      </c>
      <c r="AR117" s="81">
        <v>172</v>
      </c>
      <c r="AS117" s="81">
        <v>0</v>
      </c>
      <c r="AT117" s="81">
        <v>0</v>
      </c>
      <c r="AU117" s="81">
        <v>0</v>
      </c>
      <c r="AV117" s="81">
        <v>0</v>
      </c>
      <c r="AW117" s="81" t="s">
        <v>564</v>
      </c>
      <c r="AX117" s="82"/>
      <c r="AY117" s="81">
        <v>3843.279</v>
      </c>
      <c r="AZ117" s="81">
        <v>21588.303</v>
      </c>
      <c r="BA117" s="81">
        <v>0</v>
      </c>
      <c r="BB117" s="81">
        <v>0</v>
      </c>
      <c r="BC117" s="81">
        <v>0</v>
      </c>
      <c r="BD117" s="81">
        <v>0</v>
      </c>
      <c r="BE117" s="81" t="s">
        <v>564</v>
      </c>
      <c r="BF117" s="82"/>
      <c r="BG117" s="81">
        <v>0</v>
      </c>
      <c r="BH117" s="81">
        <v>0</v>
      </c>
      <c r="BI117" s="81">
        <v>18.86</v>
      </c>
      <c r="BJ117" s="81">
        <v>0</v>
      </c>
      <c r="BK117" s="81">
        <v>0</v>
      </c>
      <c r="BL117" s="81">
        <v>0</v>
      </c>
      <c r="BM117" s="82"/>
      <c r="BN117" s="81">
        <v>0</v>
      </c>
      <c r="BO117" s="81">
        <v>0</v>
      </c>
      <c r="BP117" s="81">
        <v>3</v>
      </c>
      <c r="BQ117" s="81">
        <v>0</v>
      </c>
      <c r="BR117" s="81">
        <v>0</v>
      </c>
      <c r="BS117" s="81">
        <v>0</v>
      </c>
      <c r="BT117"/>
      <c r="BU117" s="80">
        <v>18.86</v>
      </c>
      <c r="BV117" s="80">
        <v>0</v>
      </c>
      <c r="BW117" s="80">
        <v>0</v>
      </c>
      <c r="BX117" s="80">
        <v>0</v>
      </c>
      <c r="BY117" s="80">
        <v>0</v>
      </c>
      <c r="BZ117" s="80">
        <v>0</v>
      </c>
      <c r="CA117" s="80">
        <v>0</v>
      </c>
      <c r="CB117" s="80">
        <v>0</v>
      </c>
      <c r="CC117" s="80">
        <v>0</v>
      </c>
    </row>
    <row r="118" spans="1:81">
      <c r="A118" s="80" t="s">
        <v>1839</v>
      </c>
      <c r="B118" s="80">
        <v>304</v>
      </c>
      <c r="C118" s="80">
        <v>15</v>
      </c>
      <c r="D118" s="80">
        <v>18</v>
      </c>
      <c r="E118" s="80">
        <v>2018</v>
      </c>
      <c r="F118" s="80" t="s">
        <v>93</v>
      </c>
      <c r="G118" s="80" t="s">
        <v>1824</v>
      </c>
      <c r="H118" s="80" t="s">
        <v>1825</v>
      </c>
      <c r="I118" s="177"/>
      <c r="J118" s="81">
        <v>80.865916518985543</v>
      </c>
      <c r="K118" s="81">
        <v>2.039217833178498</v>
      </c>
      <c r="L118" s="81">
        <v>15.945635478231864</v>
      </c>
      <c r="M118" s="81">
        <v>33.124409043751868</v>
      </c>
      <c r="N118" s="81">
        <v>29.899272321922911</v>
      </c>
      <c r="O118" s="81">
        <v>26.674821111805649</v>
      </c>
      <c r="P118" s="81">
        <v>30.227993804976027</v>
      </c>
      <c r="Q118" s="81">
        <v>1.7212622147071548</v>
      </c>
      <c r="R118" s="81">
        <v>0</v>
      </c>
      <c r="S118" s="81">
        <v>3.8289275610209366</v>
      </c>
      <c r="T118" s="82"/>
      <c r="U118" s="81">
        <v>2580626</v>
      </c>
      <c r="V118" s="81">
        <v>514</v>
      </c>
      <c r="W118" s="81">
        <v>307</v>
      </c>
      <c r="X118" s="81">
        <v>8863</v>
      </c>
      <c r="Y118" s="81">
        <v>12509</v>
      </c>
      <c r="Z118" s="81">
        <v>16254</v>
      </c>
      <c r="AA118" s="81">
        <v>6324</v>
      </c>
      <c r="AB118" s="81">
        <v>27158</v>
      </c>
      <c r="AC118" s="81">
        <v>0</v>
      </c>
      <c r="AD118" s="81">
        <v>3.828927561020937</v>
      </c>
      <c r="AE118" s="82"/>
      <c r="AF118" s="81">
        <v>30443678.08737677</v>
      </c>
      <c r="AG118" s="81">
        <v>1827400.08373353</v>
      </c>
      <c r="AH118" s="81">
        <v>2310715.506463238</v>
      </c>
      <c r="AI118" s="81">
        <v>47935629.904627733</v>
      </c>
      <c r="AJ118" s="81">
        <v>46628483.620930187</v>
      </c>
      <c r="AK118" s="81">
        <v>0</v>
      </c>
      <c r="AL118" s="81">
        <v>0</v>
      </c>
      <c r="AM118" s="81">
        <v>3738328.86470696</v>
      </c>
      <c r="AN118" s="81">
        <v>0</v>
      </c>
      <c r="AO118" s="81">
        <v>0</v>
      </c>
      <c r="AP118" s="82"/>
      <c r="AQ118" s="81">
        <v>883</v>
      </c>
      <c r="AR118" s="81">
        <v>181</v>
      </c>
      <c r="AS118" s="81">
        <v>0</v>
      </c>
      <c r="AT118" s="81">
        <v>0</v>
      </c>
      <c r="AU118" s="81">
        <v>0</v>
      </c>
      <c r="AV118" s="81">
        <v>0</v>
      </c>
      <c r="AW118" s="81" t="s">
        <v>564</v>
      </c>
      <c r="AX118" s="82"/>
      <c r="AY118" s="81">
        <v>4165.4389999999994</v>
      </c>
      <c r="AZ118" s="81">
        <v>22834.003000000001</v>
      </c>
      <c r="BA118" s="81">
        <v>0</v>
      </c>
      <c r="BB118" s="81">
        <v>0</v>
      </c>
      <c r="BC118" s="81">
        <v>0</v>
      </c>
      <c r="BD118" s="81">
        <v>0</v>
      </c>
      <c r="BE118" s="81" t="s">
        <v>564</v>
      </c>
      <c r="BF118" s="82"/>
      <c r="BG118" s="81">
        <v>0</v>
      </c>
      <c r="BH118" s="81">
        <v>0</v>
      </c>
      <c r="BI118" s="81">
        <v>18.035</v>
      </c>
      <c r="BJ118" s="81">
        <v>0</v>
      </c>
      <c r="BK118" s="81">
        <v>0</v>
      </c>
      <c r="BL118" s="81">
        <v>0</v>
      </c>
      <c r="BM118" s="82"/>
      <c r="BN118" s="81">
        <v>0</v>
      </c>
      <c r="BO118" s="81">
        <v>0</v>
      </c>
      <c r="BP118" s="81">
        <v>3</v>
      </c>
      <c r="BQ118" s="81">
        <v>0</v>
      </c>
      <c r="BR118" s="81">
        <v>0</v>
      </c>
      <c r="BS118" s="81">
        <v>0</v>
      </c>
      <c r="BT118"/>
      <c r="BU118" s="80">
        <v>18.035</v>
      </c>
      <c r="BV118" s="80">
        <v>0</v>
      </c>
      <c r="BW118" s="80">
        <v>0</v>
      </c>
      <c r="BX118" s="80">
        <v>0</v>
      </c>
      <c r="BY118" s="80">
        <v>0</v>
      </c>
      <c r="BZ118" s="80">
        <v>0</v>
      </c>
      <c r="CA118" s="80">
        <v>0</v>
      </c>
      <c r="CB118" s="80">
        <v>0</v>
      </c>
      <c r="CC118" s="80">
        <v>0</v>
      </c>
    </row>
    <row r="119" spans="1:81">
      <c r="A119" s="80" t="s">
        <v>1840</v>
      </c>
      <c r="B119" s="80">
        <v>305</v>
      </c>
      <c r="C119" s="80">
        <v>16</v>
      </c>
      <c r="D119" s="80">
        <v>18</v>
      </c>
      <c r="E119" s="80">
        <v>2019</v>
      </c>
      <c r="F119" s="80" t="s">
        <v>73</v>
      </c>
      <c r="G119" s="80" t="s">
        <v>1824</v>
      </c>
      <c r="H119" s="80" t="s">
        <v>1825</v>
      </c>
      <c r="I119" s="177"/>
      <c r="J119" s="81">
        <v>69.917310284932668</v>
      </c>
      <c r="K119" s="81">
        <v>1.5492516893131776</v>
      </c>
      <c r="L119" s="81">
        <v>15.829911052597206</v>
      </c>
      <c r="M119" s="81">
        <v>27.593243318835</v>
      </c>
      <c r="N119" s="81">
        <v>21.594128057481289</v>
      </c>
      <c r="O119" s="81">
        <v>26.04028061238898</v>
      </c>
      <c r="P119" s="81">
        <v>29.988794528614491</v>
      </c>
      <c r="Q119" s="81">
        <v>1.6629284707854932</v>
      </c>
      <c r="R119" s="81">
        <v>0</v>
      </c>
      <c r="S119" s="81">
        <v>3.5759668917998897</v>
      </c>
      <c r="T119" s="82"/>
      <c r="U119" s="81">
        <v>2386346</v>
      </c>
      <c r="V119" s="81">
        <v>514</v>
      </c>
      <c r="W119" s="81">
        <v>307</v>
      </c>
      <c r="X119" s="81">
        <v>8863</v>
      </c>
      <c r="Y119" s="81">
        <v>12607</v>
      </c>
      <c r="Z119" s="81">
        <v>16303</v>
      </c>
      <c r="AA119" s="81">
        <v>6227</v>
      </c>
      <c r="AB119" s="81">
        <v>26948</v>
      </c>
      <c r="AC119" s="81">
        <v>0</v>
      </c>
      <c r="AD119" s="81">
        <v>3.5759668917998901</v>
      </c>
      <c r="AE119" s="82"/>
      <c r="AF119" s="81">
        <v>26043587.471752919</v>
      </c>
      <c r="AG119" s="81">
        <v>1258494.6902161071</v>
      </c>
      <c r="AH119" s="81">
        <v>2562438.0922228149</v>
      </c>
      <c r="AI119" s="81">
        <v>49852070.284452192</v>
      </c>
      <c r="AJ119" s="81">
        <v>40764200.677899443</v>
      </c>
      <c r="AK119" s="81">
        <v>0</v>
      </c>
      <c r="AL119" s="81">
        <v>0</v>
      </c>
      <c r="AM119" s="81">
        <v>3670114.7355646132</v>
      </c>
      <c r="AN119" s="81">
        <v>0</v>
      </c>
      <c r="AO119" s="81">
        <v>0</v>
      </c>
      <c r="AP119" s="82"/>
      <c r="AQ119" s="81">
        <v>936</v>
      </c>
      <c r="AR119" s="81">
        <v>208</v>
      </c>
      <c r="AS119" s="81">
        <v>0</v>
      </c>
      <c r="AT119" s="81">
        <v>0</v>
      </c>
      <c r="AU119" s="81">
        <v>0</v>
      </c>
      <c r="AV119" s="81">
        <v>0</v>
      </c>
      <c r="AW119" s="81" t="s">
        <v>564</v>
      </c>
      <c r="AX119" s="82"/>
      <c r="AY119" s="81">
        <v>4447.0390000000016</v>
      </c>
      <c r="AZ119" s="81">
        <v>23904.803</v>
      </c>
      <c r="BA119" s="81">
        <v>0</v>
      </c>
      <c r="BB119" s="81">
        <v>0</v>
      </c>
      <c r="BC119" s="81">
        <v>0</v>
      </c>
      <c r="BD119" s="81">
        <v>0</v>
      </c>
      <c r="BE119" s="81" t="s">
        <v>564</v>
      </c>
      <c r="BF119" s="82"/>
      <c r="BG119" s="81">
        <v>0</v>
      </c>
      <c r="BH119" s="81">
        <v>0</v>
      </c>
      <c r="BI119" s="81">
        <v>18.78</v>
      </c>
      <c r="BJ119" s="81">
        <v>0</v>
      </c>
      <c r="BK119" s="81">
        <v>0</v>
      </c>
      <c r="BL119" s="81">
        <v>0</v>
      </c>
      <c r="BM119" s="82"/>
      <c r="BN119" s="81">
        <v>0</v>
      </c>
      <c r="BO119" s="81">
        <v>0</v>
      </c>
      <c r="BP119" s="81">
        <v>3</v>
      </c>
      <c r="BQ119" s="81">
        <v>0</v>
      </c>
      <c r="BR119" s="81">
        <v>0</v>
      </c>
      <c r="BS119" s="81">
        <v>0</v>
      </c>
      <c r="BT119"/>
      <c r="BU119" s="80">
        <v>18.78</v>
      </c>
      <c r="BV119" s="80">
        <v>0</v>
      </c>
      <c r="BW119" s="80">
        <v>0</v>
      </c>
      <c r="BX119" s="80">
        <v>0</v>
      </c>
      <c r="BY119" s="80">
        <v>0</v>
      </c>
      <c r="BZ119" s="80">
        <v>0</v>
      </c>
      <c r="CA119" s="80">
        <v>0</v>
      </c>
      <c r="CB119" s="80">
        <v>0</v>
      </c>
      <c r="CC119" s="80">
        <v>0</v>
      </c>
    </row>
    <row r="120" spans="1:81">
      <c r="A120" s="80" t="s">
        <v>1841</v>
      </c>
      <c r="B120" s="80">
        <v>306</v>
      </c>
      <c r="C120" s="80">
        <v>17</v>
      </c>
      <c r="D120" s="80">
        <v>18</v>
      </c>
      <c r="E120" s="80">
        <v>2020</v>
      </c>
      <c r="F120" s="80" t="s">
        <v>218</v>
      </c>
      <c r="G120" s="80" t="s">
        <v>1824</v>
      </c>
      <c r="H120" s="80" t="s">
        <v>1825</v>
      </c>
      <c r="I120" s="177"/>
      <c r="J120" s="81">
        <v>65.345008929847225</v>
      </c>
      <c r="K120" s="81">
        <v>2.2015425746821293</v>
      </c>
      <c r="L120" s="81">
        <v>16.706245551416494</v>
      </c>
      <c r="M120" s="81">
        <v>31.270942646814248</v>
      </c>
      <c r="N120" s="81">
        <v>38.593710234653024</v>
      </c>
      <c r="O120" s="81">
        <v>22.96890828248338</v>
      </c>
      <c r="P120" s="81">
        <v>27.641606465978171</v>
      </c>
      <c r="Q120" s="81">
        <v>1.5747883724621055</v>
      </c>
      <c r="R120" s="81">
        <v>0</v>
      </c>
      <c r="S120" s="81">
        <v>3.8420104498195622</v>
      </c>
      <c r="T120" s="82"/>
      <c r="U120" s="81">
        <v>2095388</v>
      </c>
      <c r="V120" s="81">
        <v>539</v>
      </c>
      <c r="W120" s="81">
        <v>283</v>
      </c>
      <c r="X120" s="81">
        <v>7355</v>
      </c>
      <c r="Y120" s="81">
        <v>12605</v>
      </c>
      <c r="Z120" s="81">
        <v>16413</v>
      </c>
      <c r="AA120" s="81">
        <v>6236</v>
      </c>
      <c r="AB120" s="81">
        <v>26708</v>
      </c>
      <c r="AC120" s="81">
        <v>0</v>
      </c>
      <c r="AD120" s="81">
        <v>3.8420104498195622</v>
      </c>
      <c r="AE120" s="82"/>
      <c r="AF120" s="81">
        <v>21901129.170376722</v>
      </c>
      <c r="AG120" s="81">
        <v>1850489.1401413037</v>
      </c>
      <c r="AH120" s="81">
        <v>2870893.4612278743</v>
      </c>
      <c r="AI120" s="81">
        <v>43825930.968073897</v>
      </c>
      <c r="AJ120" s="81">
        <v>56645617.25240504</v>
      </c>
      <c r="AK120" s="81"/>
      <c r="AL120" s="81"/>
      <c r="AM120" s="81">
        <v>3485690.7320689545</v>
      </c>
      <c r="AN120" s="81"/>
      <c r="AO120" s="81"/>
      <c r="AP120" s="82"/>
      <c r="AQ120" s="81">
        <v>976</v>
      </c>
      <c r="AR120" s="81">
        <v>233</v>
      </c>
      <c r="AS120" s="81">
        <v>0</v>
      </c>
      <c r="AT120" s="81">
        <v>0</v>
      </c>
      <c r="AU120" s="81">
        <v>0</v>
      </c>
      <c r="AV120" s="81">
        <v>0</v>
      </c>
      <c r="AW120" s="81">
        <v>0</v>
      </c>
      <c r="AX120" s="82"/>
      <c r="AY120" s="81">
        <v>4669.6970000000001</v>
      </c>
      <c r="AZ120" s="81">
        <v>24902.503000000019</v>
      </c>
      <c r="BA120" s="81">
        <v>0</v>
      </c>
      <c r="BB120" s="81">
        <v>0</v>
      </c>
      <c r="BC120" s="81">
        <v>0</v>
      </c>
      <c r="BD120" s="81">
        <v>0</v>
      </c>
      <c r="BE120" s="81">
        <v>0</v>
      </c>
      <c r="BF120" s="82"/>
      <c r="BG120" s="81">
        <v>0</v>
      </c>
      <c r="BH120" s="81">
        <v>0</v>
      </c>
      <c r="BI120" s="81">
        <v>16.521999999999998</v>
      </c>
      <c r="BJ120" s="81">
        <v>0</v>
      </c>
      <c r="BK120" s="81">
        <v>0</v>
      </c>
      <c r="BL120" s="81">
        <v>0</v>
      </c>
      <c r="BM120" s="82"/>
      <c r="BN120" s="81">
        <v>0</v>
      </c>
      <c r="BO120" s="81">
        <v>0</v>
      </c>
      <c r="BP120" s="81">
        <v>3</v>
      </c>
      <c r="BQ120" s="81">
        <v>0</v>
      </c>
      <c r="BR120" s="81">
        <v>0</v>
      </c>
      <c r="BS120" s="81">
        <v>0</v>
      </c>
      <c r="BT120"/>
      <c r="BU120" s="80">
        <v>16.521999999999998</v>
      </c>
      <c r="BV120" s="80">
        <v>0</v>
      </c>
      <c r="BW120" s="80">
        <v>0</v>
      </c>
      <c r="BX120" s="80">
        <v>0</v>
      </c>
      <c r="BY120" s="80">
        <v>0</v>
      </c>
      <c r="BZ120" s="80">
        <v>0</v>
      </c>
      <c r="CA120" s="80">
        <v>0</v>
      </c>
      <c r="CB120" s="80">
        <v>0</v>
      </c>
      <c r="CC120" s="80">
        <v>0</v>
      </c>
    </row>
    <row r="121" spans="1:81">
      <c r="A121" s="80" t="s">
        <v>1842</v>
      </c>
      <c r="B121" s="80">
        <v>306</v>
      </c>
      <c r="C121" s="80">
        <v>18</v>
      </c>
      <c r="D121" s="80">
        <v>18</v>
      </c>
      <c r="E121" s="80">
        <v>2021</v>
      </c>
      <c r="F121" s="80" t="s">
        <v>75</v>
      </c>
      <c r="G121" s="174" t="s">
        <v>1824</v>
      </c>
      <c r="H121" s="80" t="s">
        <v>1825</v>
      </c>
      <c r="I121" s="177"/>
      <c r="J121" s="81">
        <v>70.521963297537027</v>
      </c>
      <c r="K121" s="81">
        <v>2.2485353862191966</v>
      </c>
      <c r="L121" s="81">
        <v>16.254904160157718</v>
      </c>
      <c r="M121" s="81">
        <v>30.023648535910862</v>
      </c>
      <c r="N121" s="81">
        <v>29.232019609601078</v>
      </c>
      <c r="O121" s="81">
        <v>22.248285657836128</v>
      </c>
      <c r="P121" s="81">
        <v>28.444436783923091</v>
      </c>
      <c r="Q121" s="81">
        <v>1.5810965759942683</v>
      </c>
      <c r="R121" s="81">
        <v>0</v>
      </c>
      <c r="S121" s="81">
        <v>2.70742726183606</v>
      </c>
      <c r="T121" s="82"/>
      <c r="U121" s="81">
        <v>2505265</v>
      </c>
      <c r="V121" s="81">
        <v>539</v>
      </c>
      <c r="W121" s="81">
        <v>283</v>
      </c>
      <c r="X121" s="81">
        <v>7355</v>
      </c>
      <c r="Y121" s="81">
        <v>12581</v>
      </c>
      <c r="Z121" s="81">
        <v>16370</v>
      </c>
      <c r="AA121" s="81">
        <v>6258</v>
      </c>
      <c r="AB121" s="81">
        <v>26497</v>
      </c>
      <c r="AC121" s="81">
        <v>0</v>
      </c>
      <c r="AD121" s="81">
        <v>2.70742726183606</v>
      </c>
      <c r="AE121" s="82"/>
      <c r="AF121" s="81">
        <v>23160253.722354319</v>
      </c>
      <c r="AG121" s="81">
        <v>1977667.3231311049</v>
      </c>
      <c r="AH121" s="81">
        <v>2763652.3234052472</v>
      </c>
      <c r="AI121" s="81">
        <v>46465634.274509862</v>
      </c>
      <c r="AJ121" s="81">
        <v>45691389.508908637</v>
      </c>
      <c r="AK121" s="81">
        <v>0</v>
      </c>
      <c r="AL121" s="81">
        <v>0</v>
      </c>
      <c r="AM121" s="81">
        <v>3478099.235243354</v>
      </c>
      <c r="AN121" s="81">
        <v>0</v>
      </c>
      <c r="AO121" s="81">
        <v>0</v>
      </c>
      <c r="AP121" s="82"/>
      <c r="AQ121" s="81">
        <v>1034</v>
      </c>
      <c r="AR121" s="81">
        <v>238</v>
      </c>
      <c r="AS121" s="81">
        <v>0</v>
      </c>
      <c r="AT121" s="81">
        <v>0</v>
      </c>
      <c r="AU121" s="81">
        <v>0</v>
      </c>
      <c r="AV121" s="81">
        <v>0</v>
      </c>
      <c r="AW121" s="81"/>
      <c r="AX121" s="82"/>
      <c r="AY121" s="81">
        <v>5022.1370000000006</v>
      </c>
      <c r="AZ121" s="81">
        <v>25085.103000000021</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1843</v>
      </c>
      <c r="B122" s="80">
        <v>306</v>
      </c>
      <c r="C122" s="80">
        <v>19</v>
      </c>
      <c r="D122" s="80">
        <v>18</v>
      </c>
      <c r="E122" s="80">
        <v>2022</v>
      </c>
      <c r="F122" s="80" t="s">
        <v>568</v>
      </c>
      <c r="G122" s="174" t="s">
        <v>1824</v>
      </c>
      <c r="H122" s="80" t="s">
        <v>1825</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1102</v>
      </c>
      <c r="AR122" s="81">
        <v>250</v>
      </c>
      <c r="AS122" s="81">
        <v>0</v>
      </c>
      <c r="AT122" s="81">
        <v>0</v>
      </c>
      <c r="AU122" s="81">
        <v>0</v>
      </c>
      <c r="AV122" s="81">
        <v>0</v>
      </c>
      <c r="AW122" s="81"/>
      <c r="AX122" s="82"/>
      <c r="AY122" s="81">
        <v>5412.1020000000035</v>
      </c>
      <c r="AZ122" s="81">
        <v>25622.603000000017</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1844</v>
      </c>
      <c r="B123" s="80">
        <v>171</v>
      </c>
      <c r="C123" s="80">
        <v>1</v>
      </c>
      <c r="D123" s="80">
        <v>11</v>
      </c>
      <c r="E123" s="80">
        <v>1990</v>
      </c>
      <c r="F123" s="80" t="s">
        <v>562</v>
      </c>
      <c r="G123" s="80" t="s">
        <v>1845</v>
      </c>
      <c r="H123" s="80" t="s">
        <v>1846</v>
      </c>
      <c r="I123" s="177"/>
      <c r="J123" s="81">
        <v>192.2108484071212</v>
      </c>
      <c r="K123" s="81">
        <v>3.5278910353633295</v>
      </c>
      <c r="L123" s="81">
        <v>0</v>
      </c>
      <c r="M123" s="81">
        <v>12.836910960265289</v>
      </c>
      <c r="N123" s="81">
        <v>27.276143907301808</v>
      </c>
      <c r="O123" s="81">
        <v>24.314893430370166</v>
      </c>
      <c r="P123" s="81">
        <v>23.713908285624843</v>
      </c>
      <c r="Q123" s="81">
        <v>1.7617601199490571</v>
      </c>
      <c r="R123" s="81">
        <v>0</v>
      </c>
      <c r="S123" s="81">
        <v>1.7439965314243366</v>
      </c>
      <c r="T123" s="82"/>
      <c r="U123" s="81">
        <v>16073094</v>
      </c>
      <c r="V123" s="81">
        <v>947</v>
      </c>
      <c r="W123" s="81">
        <v>0</v>
      </c>
      <c r="X123" s="81">
        <v>4517</v>
      </c>
      <c r="Y123" s="81">
        <v>7866</v>
      </c>
      <c r="Z123" s="81">
        <v>10001</v>
      </c>
      <c r="AA123" s="81">
        <v>5758</v>
      </c>
      <c r="AB123" s="81">
        <v>28605</v>
      </c>
      <c r="AC123" s="81">
        <v>0</v>
      </c>
      <c r="AD123" s="81">
        <v>1.7439965314243366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1847</v>
      </c>
      <c r="B124" s="80">
        <v>172</v>
      </c>
      <c r="C124" s="80">
        <v>2</v>
      </c>
      <c r="D124" s="80">
        <v>11</v>
      </c>
      <c r="E124" s="80">
        <v>2005</v>
      </c>
      <c r="F124" s="80" t="s">
        <v>565</v>
      </c>
      <c r="G124" s="80" t="s">
        <v>1845</v>
      </c>
      <c r="H124" s="80" t="s">
        <v>1846</v>
      </c>
      <c r="I124" s="177"/>
      <c r="J124" s="81">
        <v>125.69425751016016</v>
      </c>
      <c r="K124" s="81">
        <v>2.6229159505656643</v>
      </c>
      <c r="L124" s="81">
        <v>1.513786759870331</v>
      </c>
      <c r="M124" s="81">
        <v>22.6279396695695</v>
      </c>
      <c r="N124" s="81">
        <v>36.994187479562811</v>
      </c>
      <c r="O124" s="81">
        <v>35.397482318704711</v>
      </c>
      <c r="P124" s="81">
        <v>22.664186430710235</v>
      </c>
      <c r="Q124" s="81">
        <v>1.6644020965461184</v>
      </c>
      <c r="R124" s="81">
        <v>0</v>
      </c>
      <c r="S124" s="81">
        <v>3.5076911999999996</v>
      </c>
      <c r="T124" s="82"/>
      <c r="U124" s="81">
        <v>10980220</v>
      </c>
      <c r="V124" s="81">
        <v>954</v>
      </c>
      <c r="W124" s="81">
        <v>21</v>
      </c>
      <c r="X124" s="81">
        <v>4222</v>
      </c>
      <c r="Y124" s="81">
        <v>9123</v>
      </c>
      <c r="Z124" s="81">
        <v>16848</v>
      </c>
      <c r="AA124" s="81">
        <v>4507</v>
      </c>
      <c r="AB124" s="81">
        <v>28251</v>
      </c>
      <c r="AC124" s="81">
        <v>0</v>
      </c>
      <c r="AD124" s="81">
        <v>3.5076911999999996</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1848</v>
      </c>
      <c r="B125" s="80">
        <v>173</v>
      </c>
      <c r="C125" s="80">
        <v>3</v>
      </c>
      <c r="D125" s="80">
        <v>11</v>
      </c>
      <c r="E125" s="80">
        <v>2006</v>
      </c>
      <c r="F125" s="80" t="s">
        <v>566</v>
      </c>
      <c r="G125" s="80" t="s">
        <v>1845</v>
      </c>
      <c r="H125" s="80" t="s">
        <v>1846</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1849</v>
      </c>
      <c r="B126" s="80">
        <v>174</v>
      </c>
      <c r="C126" s="80">
        <v>4</v>
      </c>
      <c r="D126" s="80">
        <v>11</v>
      </c>
      <c r="E126" s="80">
        <v>2007</v>
      </c>
      <c r="F126" s="80" t="s">
        <v>567</v>
      </c>
      <c r="G126" s="80" t="s">
        <v>1845</v>
      </c>
      <c r="H126" s="80" t="s">
        <v>1846</v>
      </c>
      <c r="I126" s="177"/>
      <c r="J126" s="81">
        <v>124.06192848628581</v>
      </c>
      <c r="K126" s="81">
        <v>2.353633189045429</v>
      </c>
      <c r="L126" s="81">
        <v>1.1302072918016774</v>
      </c>
      <c r="M126" s="81">
        <v>24.193973598658882</v>
      </c>
      <c r="N126" s="81">
        <v>39.947617288145025</v>
      </c>
      <c r="O126" s="81">
        <v>34.586300717791929</v>
      </c>
      <c r="P126" s="81">
        <v>22.238813642238803</v>
      </c>
      <c r="Q126" s="81">
        <v>1.7481332503348923</v>
      </c>
      <c r="R126" s="81">
        <v>0</v>
      </c>
      <c r="S126" s="81">
        <v>3.2522547600000005</v>
      </c>
      <c r="T126" s="82"/>
      <c r="U126" s="81">
        <v>13313805</v>
      </c>
      <c r="V126" s="81">
        <v>844</v>
      </c>
      <c r="W126" s="81">
        <v>19</v>
      </c>
      <c r="X126" s="81">
        <v>5420</v>
      </c>
      <c r="Y126" s="81">
        <v>9310</v>
      </c>
      <c r="Z126" s="81">
        <v>17113</v>
      </c>
      <c r="AA126" s="81">
        <v>4355</v>
      </c>
      <c r="AB126" s="81">
        <v>28103</v>
      </c>
      <c r="AC126" s="81">
        <v>0</v>
      </c>
      <c r="AD126" s="81">
        <v>3.2522547600000005</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1850</v>
      </c>
      <c r="B127" s="80">
        <v>175</v>
      </c>
      <c r="C127" s="80">
        <v>5</v>
      </c>
      <c r="D127" s="80">
        <v>11</v>
      </c>
      <c r="E127" s="80">
        <v>2008</v>
      </c>
      <c r="F127" s="80" t="s">
        <v>84</v>
      </c>
      <c r="G127" s="80" t="s">
        <v>1845</v>
      </c>
      <c r="H127" s="80" t="s">
        <v>1846</v>
      </c>
      <c r="I127" s="177"/>
      <c r="J127" s="81">
        <v>106.92888633007593</v>
      </c>
      <c r="K127" s="81">
        <v>1.751530662308407</v>
      </c>
      <c r="L127" s="81">
        <v>0.9779699338835447</v>
      </c>
      <c r="M127" s="81">
        <v>25.635012561142602</v>
      </c>
      <c r="N127" s="81">
        <v>41.842385852594759</v>
      </c>
      <c r="O127" s="81">
        <v>33.483834749524668</v>
      </c>
      <c r="P127" s="81">
        <v>21.769709906017688</v>
      </c>
      <c r="Q127" s="81">
        <v>1.7160165004632357</v>
      </c>
      <c r="R127" s="81">
        <v>0</v>
      </c>
      <c r="S127" s="81">
        <v>3.4737533305600001</v>
      </c>
      <c r="T127" s="82"/>
      <c r="U127" s="81">
        <v>12458305</v>
      </c>
      <c r="V127" s="81">
        <v>844</v>
      </c>
      <c r="W127" s="81">
        <v>19</v>
      </c>
      <c r="X127" s="81">
        <v>5420</v>
      </c>
      <c r="Y127" s="81">
        <v>9433</v>
      </c>
      <c r="Z127" s="81">
        <v>17149</v>
      </c>
      <c r="AA127" s="81">
        <v>4268</v>
      </c>
      <c r="AB127" s="81">
        <v>28040</v>
      </c>
      <c r="AC127" s="81">
        <v>0</v>
      </c>
      <c r="AD127" s="81">
        <v>3.4737533305600001</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1851</v>
      </c>
      <c r="B128" s="80">
        <v>176</v>
      </c>
      <c r="C128" s="80">
        <v>6</v>
      </c>
      <c r="D128" s="80">
        <v>11</v>
      </c>
      <c r="E128" s="80">
        <v>2009</v>
      </c>
      <c r="F128" s="80" t="s">
        <v>85</v>
      </c>
      <c r="G128" s="80" t="s">
        <v>1845</v>
      </c>
      <c r="H128" s="80" t="s">
        <v>1846</v>
      </c>
      <c r="I128" s="177"/>
      <c r="J128" s="81">
        <v>93.325376517843196</v>
      </c>
      <c r="K128" s="81">
        <v>1.8270406439751918</v>
      </c>
      <c r="L128" s="81">
        <v>2.4044371520164551</v>
      </c>
      <c r="M128" s="81">
        <v>29.182974533438216</v>
      </c>
      <c r="N128" s="81">
        <v>38.883362913533965</v>
      </c>
      <c r="O128" s="81">
        <v>33.972641442568943</v>
      </c>
      <c r="P128" s="81">
        <v>20.678717527813287</v>
      </c>
      <c r="Q128" s="81">
        <v>1.6324666908521563</v>
      </c>
      <c r="R128" s="81">
        <v>0</v>
      </c>
      <c r="S128" s="81">
        <v>3.8563047538399999</v>
      </c>
      <c r="T128" s="82"/>
      <c r="U128" s="81">
        <v>9444669</v>
      </c>
      <c r="V128" s="81">
        <v>863</v>
      </c>
      <c r="W128" s="81">
        <v>62</v>
      </c>
      <c r="X128" s="81">
        <v>6324</v>
      </c>
      <c r="Y128" s="81">
        <v>9528</v>
      </c>
      <c r="Z128" s="81">
        <v>17174</v>
      </c>
      <c r="AA128" s="81">
        <v>4162</v>
      </c>
      <c r="AB128" s="81">
        <v>28002</v>
      </c>
      <c r="AC128" s="81">
        <v>0</v>
      </c>
      <c r="AD128" s="81">
        <v>3.8563047538399999</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79.74499999999999</v>
      </c>
      <c r="BJ128" s="81">
        <v>0</v>
      </c>
      <c r="BK128" s="81">
        <v>0</v>
      </c>
      <c r="BL128" s="81">
        <v>0</v>
      </c>
      <c r="BM128" s="82"/>
      <c r="BN128" s="81">
        <v>0</v>
      </c>
      <c r="BO128" s="81">
        <v>0</v>
      </c>
      <c r="BP128" s="81">
        <v>9</v>
      </c>
      <c r="BQ128" s="81">
        <v>0</v>
      </c>
      <c r="BR128" s="81">
        <v>0</v>
      </c>
      <c r="BS128" s="81">
        <v>0</v>
      </c>
      <c r="BT128"/>
      <c r="BU128" s="80"/>
      <c r="BV128" s="80"/>
      <c r="BW128" s="80"/>
      <c r="BX128" s="80"/>
      <c r="BY128" s="80"/>
      <c r="BZ128" s="80"/>
      <c r="CA128" s="80"/>
      <c r="CB128" s="80"/>
      <c r="CC128" s="80"/>
    </row>
    <row r="129" spans="1:81">
      <c r="A129" s="80" t="s">
        <v>1852</v>
      </c>
      <c r="B129" s="80">
        <v>177</v>
      </c>
      <c r="C129" s="80">
        <v>7</v>
      </c>
      <c r="D129" s="80">
        <v>11</v>
      </c>
      <c r="E129" s="80">
        <v>2010</v>
      </c>
      <c r="F129" s="80" t="s">
        <v>86</v>
      </c>
      <c r="G129" s="80" t="s">
        <v>1845</v>
      </c>
      <c r="H129" s="80" t="s">
        <v>1846</v>
      </c>
      <c r="I129" s="177"/>
      <c r="J129" s="81">
        <v>106.29421718164996</v>
      </c>
      <c r="K129" s="81">
        <v>1.933803331370985</v>
      </c>
      <c r="L129" s="81">
        <v>2.8635537279675591</v>
      </c>
      <c r="M129" s="81">
        <v>29.837881209100093</v>
      </c>
      <c r="N129" s="81">
        <v>44.018324649128473</v>
      </c>
      <c r="O129" s="81">
        <v>33.831259511986183</v>
      </c>
      <c r="P129" s="81">
        <v>21.162507302443291</v>
      </c>
      <c r="Q129" s="81">
        <v>1.7005744378486387</v>
      </c>
      <c r="R129" s="81">
        <v>0</v>
      </c>
      <c r="S129" s="81">
        <v>3.6230662224800003</v>
      </c>
      <c r="T129" s="82"/>
      <c r="U129" s="81">
        <v>10091863</v>
      </c>
      <c r="V129" s="81">
        <v>863</v>
      </c>
      <c r="W129" s="81">
        <v>62</v>
      </c>
      <c r="X129" s="81">
        <v>6324</v>
      </c>
      <c r="Y129" s="81">
        <v>9632</v>
      </c>
      <c r="Z129" s="81">
        <v>17182</v>
      </c>
      <c r="AA129" s="81">
        <v>4153</v>
      </c>
      <c r="AB129" s="81">
        <v>27951</v>
      </c>
      <c r="AC129" s="81">
        <v>0</v>
      </c>
      <c r="AD129" s="81">
        <v>3.6230662224800003</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93.466999999999999</v>
      </c>
      <c r="BJ129" s="81">
        <v>0</v>
      </c>
      <c r="BK129" s="81">
        <v>0</v>
      </c>
      <c r="BL129" s="81">
        <v>0</v>
      </c>
      <c r="BM129" s="82"/>
      <c r="BN129" s="81">
        <v>0</v>
      </c>
      <c r="BO129" s="81">
        <v>0</v>
      </c>
      <c r="BP129" s="81">
        <v>9</v>
      </c>
      <c r="BQ129" s="81">
        <v>0</v>
      </c>
      <c r="BR129" s="81">
        <v>0</v>
      </c>
      <c r="BS129" s="81">
        <v>0</v>
      </c>
      <c r="BT129"/>
      <c r="BU129" s="80">
        <v>93.466999999999999</v>
      </c>
      <c r="BV129" s="80">
        <v>0</v>
      </c>
      <c r="BW129" s="80">
        <v>0</v>
      </c>
      <c r="BX129" s="80">
        <v>0</v>
      </c>
      <c r="BY129" s="80">
        <v>0</v>
      </c>
      <c r="BZ129" s="80">
        <v>0</v>
      </c>
      <c r="CA129" s="80">
        <v>0</v>
      </c>
      <c r="CB129" s="80">
        <v>0</v>
      </c>
      <c r="CC129" s="80">
        <v>0</v>
      </c>
    </row>
    <row r="130" spans="1:81">
      <c r="A130" s="80" t="s">
        <v>1853</v>
      </c>
      <c r="B130" s="80">
        <v>178</v>
      </c>
      <c r="C130" s="80">
        <v>8</v>
      </c>
      <c r="D130" s="80">
        <v>11</v>
      </c>
      <c r="E130" s="80">
        <v>2011</v>
      </c>
      <c r="F130" s="80" t="s">
        <v>87</v>
      </c>
      <c r="G130" s="80" t="s">
        <v>1845</v>
      </c>
      <c r="H130" s="80" t="s">
        <v>1846</v>
      </c>
      <c r="I130" s="177"/>
      <c r="J130" s="81">
        <v>130.35558001988358</v>
      </c>
      <c r="K130" s="81">
        <v>2.5209373839104496</v>
      </c>
      <c r="L130" s="81">
        <v>2.4136476142039291</v>
      </c>
      <c r="M130" s="81">
        <v>34.156328373597198</v>
      </c>
      <c r="N130" s="81">
        <v>43.922645720936238</v>
      </c>
      <c r="O130" s="81">
        <v>33.32774155649799</v>
      </c>
      <c r="P130" s="81">
        <v>20.476717066627707</v>
      </c>
      <c r="Q130" s="81">
        <v>1.9562205521192175</v>
      </c>
      <c r="R130" s="81">
        <v>0</v>
      </c>
      <c r="S130" s="81">
        <v>2.86151160495</v>
      </c>
      <c r="T130" s="82"/>
      <c r="U130" s="81">
        <v>12303086</v>
      </c>
      <c r="V130" s="81">
        <v>863</v>
      </c>
      <c r="W130" s="81">
        <v>62</v>
      </c>
      <c r="X130" s="81">
        <v>6324</v>
      </c>
      <c r="Y130" s="81">
        <v>9719</v>
      </c>
      <c r="Z130" s="81">
        <v>17294</v>
      </c>
      <c r="AA130" s="81">
        <v>4138</v>
      </c>
      <c r="AB130" s="81">
        <v>27875</v>
      </c>
      <c r="AC130" s="81">
        <v>0</v>
      </c>
      <c r="AD130" s="81">
        <v>2.86151160495</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94.691999999999993</v>
      </c>
      <c r="BJ130" s="81">
        <v>0</v>
      </c>
      <c r="BK130" s="81">
        <v>0</v>
      </c>
      <c r="BL130" s="81">
        <v>0</v>
      </c>
      <c r="BM130" s="82"/>
      <c r="BN130" s="81">
        <v>0</v>
      </c>
      <c r="BO130" s="81">
        <v>0</v>
      </c>
      <c r="BP130" s="81">
        <v>9</v>
      </c>
      <c r="BQ130" s="81">
        <v>0</v>
      </c>
      <c r="BR130" s="81">
        <v>0</v>
      </c>
      <c r="BS130" s="81">
        <v>0</v>
      </c>
      <c r="BT130"/>
      <c r="BU130" s="80">
        <v>94.691999999999993</v>
      </c>
      <c r="BV130" s="80">
        <v>0</v>
      </c>
      <c r="BW130" s="80">
        <v>0</v>
      </c>
      <c r="BX130" s="80">
        <v>0</v>
      </c>
      <c r="BY130" s="80">
        <v>0</v>
      </c>
      <c r="BZ130" s="80">
        <v>0</v>
      </c>
      <c r="CA130" s="80">
        <v>0</v>
      </c>
      <c r="CB130" s="80">
        <v>0</v>
      </c>
      <c r="CC130" s="80">
        <v>0</v>
      </c>
    </row>
    <row r="131" spans="1:81">
      <c r="A131" s="80" t="s">
        <v>1854</v>
      </c>
      <c r="B131" s="80">
        <v>179</v>
      </c>
      <c r="C131" s="80">
        <v>9</v>
      </c>
      <c r="D131" s="80">
        <v>11</v>
      </c>
      <c r="E131" s="80">
        <v>2012</v>
      </c>
      <c r="F131" s="80" t="s">
        <v>88</v>
      </c>
      <c r="G131" s="80" t="s">
        <v>1845</v>
      </c>
      <c r="H131" s="80" t="s">
        <v>1846</v>
      </c>
      <c r="I131" s="177"/>
      <c r="J131" s="81">
        <v>116.80718117279297</v>
      </c>
      <c r="K131" s="81">
        <v>2.2754073067896701</v>
      </c>
      <c r="L131" s="81">
        <v>2.3450471638613952</v>
      </c>
      <c r="M131" s="81">
        <v>33.200634277256093</v>
      </c>
      <c r="N131" s="81">
        <v>44.510299160603076</v>
      </c>
      <c r="O131" s="81">
        <v>33.340801752604008</v>
      </c>
      <c r="P131" s="81">
        <v>20.130396956109887</v>
      </c>
      <c r="Q131" s="81">
        <v>2.1846308401943775</v>
      </c>
      <c r="R131" s="81">
        <v>0</v>
      </c>
      <c r="S131" s="81">
        <v>3.5680379774999991</v>
      </c>
      <c r="T131" s="82"/>
      <c r="U131" s="81">
        <v>11920705</v>
      </c>
      <c r="V131" s="81">
        <v>863</v>
      </c>
      <c r="W131" s="81">
        <v>62</v>
      </c>
      <c r="X131" s="81">
        <v>6324</v>
      </c>
      <c r="Y131" s="81">
        <v>10243</v>
      </c>
      <c r="Z131" s="81">
        <v>17438</v>
      </c>
      <c r="AA131" s="81">
        <v>4045</v>
      </c>
      <c r="AB131" s="81">
        <v>28652</v>
      </c>
      <c r="AC131" s="81">
        <v>0</v>
      </c>
      <c r="AD131" s="81">
        <v>3.5680379774999991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99.531999999999996</v>
      </c>
      <c r="BJ131" s="81">
        <v>0</v>
      </c>
      <c r="BK131" s="81">
        <v>0</v>
      </c>
      <c r="BL131" s="81">
        <v>0</v>
      </c>
      <c r="BM131" s="82"/>
      <c r="BN131" s="81">
        <v>0</v>
      </c>
      <c r="BO131" s="81">
        <v>0</v>
      </c>
      <c r="BP131" s="81">
        <v>9</v>
      </c>
      <c r="BQ131" s="81">
        <v>0</v>
      </c>
      <c r="BR131" s="81">
        <v>0</v>
      </c>
      <c r="BS131" s="81">
        <v>0</v>
      </c>
      <c r="BT131"/>
      <c r="BU131" s="80">
        <v>99.531999999999996</v>
      </c>
      <c r="BV131" s="80">
        <v>0</v>
      </c>
      <c r="BW131" s="80">
        <v>0</v>
      </c>
      <c r="BX131" s="80">
        <v>0</v>
      </c>
      <c r="BY131" s="80">
        <v>0</v>
      </c>
      <c r="BZ131" s="80">
        <v>0</v>
      </c>
      <c r="CA131" s="80">
        <v>0</v>
      </c>
      <c r="CB131" s="80">
        <v>0</v>
      </c>
      <c r="CC131" s="80">
        <v>0</v>
      </c>
    </row>
    <row r="132" spans="1:81">
      <c r="A132" s="80" t="s">
        <v>1855</v>
      </c>
      <c r="B132" s="80">
        <v>180</v>
      </c>
      <c r="C132" s="80">
        <v>10</v>
      </c>
      <c r="D132" s="80">
        <v>11</v>
      </c>
      <c r="E132" s="80">
        <v>2013</v>
      </c>
      <c r="F132" s="80" t="s">
        <v>89</v>
      </c>
      <c r="G132" s="80" t="s">
        <v>1845</v>
      </c>
      <c r="H132" s="80" t="s">
        <v>1846</v>
      </c>
      <c r="I132" s="177"/>
      <c r="J132" s="81">
        <v>132.18334892351123</v>
      </c>
      <c r="K132" s="81">
        <v>1.837020386023954</v>
      </c>
      <c r="L132" s="81">
        <v>2.2734612044532385</v>
      </c>
      <c r="M132" s="81">
        <v>33.844416547953962</v>
      </c>
      <c r="N132" s="81">
        <v>41.780679621012681</v>
      </c>
      <c r="O132" s="81">
        <v>32.054917773971916</v>
      </c>
      <c r="P132" s="81">
        <v>19.711705121342138</v>
      </c>
      <c r="Q132" s="81">
        <v>2.2068954757320101</v>
      </c>
      <c r="R132" s="81">
        <v>0</v>
      </c>
      <c r="S132" s="81">
        <v>3.5767654155999997</v>
      </c>
      <c r="T132" s="82"/>
      <c r="U132" s="81">
        <v>11842436</v>
      </c>
      <c r="V132" s="81">
        <v>863</v>
      </c>
      <c r="W132" s="81">
        <v>62</v>
      </c>
      <c r="X132" s="81">
        <v>6324</v>
      </c>
      <c r="Y132" s="81">
        <v>10270</v>
      </c>
      <c r="Z132" s="81">
        <v>17514</v>
      </c>
      <c r="AA132" s="81">
        <v>3946</v>
      </c>
      <c r="AB132" s="81">
        <v>28529</v>
      </c>
      <c r="AC132" s="81">
        <v>0</v>
      </c>
      <c r="AD132" s="81">
        <v>3.5767654155999997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97.006</v>
      </c>
      <c r="BJ132" s="81">
        <v>0</v>
      </c>
      <c r="BK132" s="81">
        <v>0</v>
      </c>
      <c r="BL132" s="81">
        <v>0</v>
      </c>
      <c r="BM132" s="82"/>
      <c r="BN132" s="81">
        <v>0</v>
      </c>
      <c r="BO132" s="81">
        <v>0</v>
      </c>
      <c r="BP132" s="81">
        <v>8</v>
      </c>
      <c r="BQ132" s="81">
        <v>0</v>
      </c>
      <c r="BR132" s="81">
        <v>0</v>
      </c>
      <c r="BS132" s="81">
        <v>0</v>
      </c>
      <c r="BT132"/>
      <c r="BU132" s="80">
        <v>97.006</v>
      </c>
      <c r="BV132" s="80">
        <v>0</v>
      </c>
      <c r="BW132" s="80">
        <v>0</v>
      </c>
      <c r="BX132" s="80">
        <v>0</v>
      </c>
      <c r="BY132" s="80">
        <v>0</v>
      </c>
      <c r="BZ132" s="80">
        <v>0</v>
      </c>
      <c r="CA132" s="80">
        <v>0</v>
      </c>
      <c r="CB132" s="80">
        <v>0</v>
      </c>
      <c r="CC132" s="80">
        <v>0</v>
      </c>
    </row>
    <row r="133" spans="1:81">
      <c r="A133" s="80" t="s">
        <v>1856</v>
      </c>
      <c r="B133" s="80">
        <v>181</v>
      </c>
      <c r="C133" s="80">
        <v>11</v>
      </c>
      <c r="D133" s="80">
        <v>11</v>
      </c>
      <c r="E133" s="80">
        <v>2014</v>
      </c>
      <c r="F133" s="80" t="s">
        <v>90</v>
      </c>
      <c r="G133" s="80" t="s">
        <v>1845</v>
      </c>
      <c r="H133" s="80" t="s">
        <v>1846</v>
      </c>
      <c r="I133" s="177"/>
      <c r="J133" s="81">
        <v>114.3451950110104</v>
      </c>
      <c r="K133" s="81">
        <v>1.8423181630201242</v>
      </c>
      <c r="L133" s="81">
        <v>2.5896299845192443</v>
      </c>
      <c r="M133" s="81">
        <v>29.999034177901105</v>
      </c>
      <c r="N133" s="81">
        <v>41.323323159585954</v>
      </c>
      <c r="O133" s="81">
        <v>30.55705665844371</v>
      </c>
      <c r="P133" s="81">
        <v>19.487839947546043</v>
      </c>
      <c r="Q133" s="81">
        <v>2.0990842653392527</v>
      </c>
      <c r="R133" s="81">
        <v>0</v>
      </c>
      <c r="S133" s="81">
        <v>3.5537648021999999</v>
      </c>
      <c r="T133" s="82"/>
      <c r="U133" s="81">
        <v>12420174</v>
      </c>
      <c r="V133" s="81">
        <v>743</v>
      </c>
      <c r="W133" s="81">
        <v>89</v>
      </c>
      <c r="X133" s="81">
        <v>5999</v>
      </c>
      <c r="Y133" s="81">
        <v>10295</v>
      </c>
      <c r="Z133" s="81">
        <v>17584</v>
      </c>
      <c r="AA133" s="81">
        <v>3881</v>
      </c>
      <c r="AB133" s="81">
        <v>28282</v>
      </c>
      <c r="AC133" s="81">
        <v>0</v>
      </c>
      <c r="AD133" s="81">
        <v>3.5537648021999999</v>
      </c>
      <c r="AE133" s="82"/>
      <c r="AF133" s="81">
        <v>125079294.32592037</v>
      </c>
      <c r="AG133" s="81">
        <v>1505180.9737517945</v>
      </c>
      <c r="AH133" s="81">
        <v>625953.96409592382</v>
      </c>
      <c r="AI133" s="81">
        <v>39255296.274259537</v>
      </c>
      <c r="AJ133" s="81">
        <v>56700971.705228768</v>
      </c>
      <c r="AK133" s="81">
        <v>0</v>
      </c>
      <c r="AL133" s="81">
        <v>0</v>
      </c>
      <c r="AM133" s="81">
        <v>3882695.9759942885</v>
      </c>
      <c r="AN133" s="81">
        <v>0</v>
      </c>
      <c r="AO133" s="81">
        <v>0</v>
      </c>
      <c r="AP133" s="82"/>
      <c r="AQ133" s="81">
        <v>750</v>
      </c>
      <c r="AR133" s="81">
        <v>139</v>
      </c>
      <c r="AS133" s="81">
        <v>0</v>
      </c>
      <c r="AT133" s="81">
        <v>0</v>
      </c>
      <c r="AU133" s="81">
        <v>0</v>
      </c>
      <c r="AV133" s="81">
        <v>0</v>
      </c>
      <c r="AW133" s="81" t="s">
        <v>564</v>
      </c>
      <c r="AX133" s="82"/>
      <c r="AY133" s="81">
        <v>3182</v>
      </c>
      <c r="AZ133" s="81">
        <v>5278.1</v>
      </c>
      <c r="BA133" s="81">
        <v>0</v>
      </c>
      <c r="BB133" s="81">
        <v>0</v>
      </c>
      <c r="BC133" s="81">
        <v>0</v>
      </c>
      <c r="BD133" s="81">
        <v>0</v>
      </c>
      <c r="BE133" s="81" t="s">
        <v>564</v>
      </c>
      <c r="BF133" s="82"/>
      <c r="BG133" s="81">
        <v>0</v>
      </c>
      <c r="BH133" s="81">
        <v>0</v>
      </c>
      <c r="BI133" s="81">
        <v>95.247</v>
      </c>
      <c r="BJ133" s="81">
        <v>0</v>
      </c>
      <c r="BK133" s="81">
        <v>0</v>
      </c>
      <c r="BL133" s="81">
        <v>0</v>
      </c>
      <c r="BM133" s="82"/>
      <c r="BN133" s="81">
        <v>0</v>
      </c>
      <c r="BO133" s="81">
        <v>0</v>
      </c>
      <c r="BP133" s="81">
        <v>8</v>
      </c>
      <c r="BQ133" s="81">
        <v>0</v>
      </c>
      <c r="BR133" s="81">
        <v>0</v>
      </c>
      <c r="BS133" s="81">
        <v>0</v>
      </c>
      <c r="BT133"/>
      <c r="BU133" s="80">
        <v>95.247</v>
      </c>
      <c r="BV133" s="80">
        <v>0</v>
      </c>
      <c r="BW133" s="80">
        <v>0</v>
      </c>
      <c r="BX133" s="80">
        <v>0</v>
      </c>
      <c r="BY133" s="80">
        <v>0</v>
      </c>
      <c r="BZ133" s="80">
        <v>0</v>
      </c>
      <c r="CA133" s="80">
        <v>0</v>
      </c>
      <c r="CB133" s="80">
        <v>0</v>
      </c>
      <c r="CC133" s="80">
        <v>0</v>
      </c>
    </row>
    <row r="134" spans="1:81">
      <c r="A134" s="80" t="s">
        <v>1857</v>
      </c>
      <c r="B134" s="80">
        <v>182</v>
      </c>
      <c r="C134" s="80">
        <v>12</v>
      </c>
      <c r="D134" s="80">
        <v>11</v>
      </c>
      <c r="E134" s="80">
        <v>2015</v>
      </c>
      <c r="F134" s="80" t="s">
        <v>91</v>
      </c>
      <c r="G134" s="80" t="s">
        <v>1845</v>
      </c>
      <c r="H134" s="80" t="s">
        <v>1846</v>
      </c>
      <c r="I134" s="177"/>
      <c r="J134" s="81">
        <v>104.67581506917766</v>
      </c>
      <c r="K134" s="81">
        <v>1.8143711777490574</v>
      </c>
      <c r="L134" s="81">
        <v>2.3107869181964706</v>
      </c>
      <c r="M134" s="81">
        <v>39.131446296908159</v>
      </c>
      <c r="N134" s="81">
        <v>39.617298612321633</v>
      </c>
      <c r="O134" s="81">
        <v>30.296437702006678</v>
      </c>
      <c r="P134" s="81">
        <v>19.060947269693191</v>
      </c>
      <c r="Q134" s="81">
        <v>2.0397865308906034</v>
      </c>
      <c r="R134" s="81">
        <v>0</v>
      </c>
      <c r="S134" s="81">
        <v>3.1400769159999999</v>
      </c>
      <c r="T134" s="82"/>
      <c r="U134" s="81">
        <v>12299256</v>
      </c>
      <c r="V134" s="81">
        <v>743</v>
      </c>
      <c r="W134" s="81">
        <v>89</v>
      </c>
      <c r="X134" s="81">
        <v>5999</v>
      </c>
      <c r="Y134" s="81">
        <v>10384</v>
      </c>
      <c r="Z134" s="81">
        <v>17602</v>
      </c>
      <c r="AA134" s="81">
        <v>3793</v>
      </c>
      <c r="AB134" s="81">
        <v>28074</v>
      </c>
      <c r="AC134" s="81">
        <v>0</v>
      </c>
      <c r="AD134" s="81">
        <v>3.1400769159999999</v>
      </c>
      <c r="AE134" s="82"/>
      <c r="AF134" s="81">
        <v>117878500.86357538</v>
      </c>
      <c r="AG134" s="81">
        <v>1393085.7620942043</v>
      </c>
      <c r="AH134" s="81">
        <v>480397.55414242425</v>
      </c>
      <c r="AI134" s="81">
        <v>38598530.678442582</v>
      </c>
      <c r="AJ134" s="81">
        <v>58100164.202683046</v>
      </c>
      <c r="AK134" s="81">
        <v>0</v>
      </c>
      <c r="AL134" s="81">
        <v>0</v>
      </c>
      <c r="AM134" s="81">
        <v>3847423.9339992646</v>
      </c>
      <c r="AN134" s="81">
        <v>0</v>
      </c>
      <c r="AO134" s="81">
        <v>0</v>
      </c>
      <c r="AP134" s="82"/>
      <c r="AQ134" s="81">
        <v>796</v>
      </c>
      <c r="AR134" s="81">
        <v>203</v>
      </c>
      <c r="AS134" s="81">
        <v>0</v>
      </c>
      <c r="AT134" s="81">
        <v>0</v>
      </c>
      <c r="AU134" s="81">
        <v>0</v>
      </c>
      <c r="AV134" s="81">
        <v>0</v>
      </c>
      <c r="AW134" s="81" t="s">
        <v>564</v>
      </c>
      <c r="AX134" s="82"/>
      <c r="AY134" s="81">
        <v>3426.7</v>
      </c>
      <c r="AZ134" s="81">
        <v>7031</v>
      </c>
      <c r="BA134" s="81">
        <v>0</v>
      </c>
      <c r="BB134" s="81">
        <v>0</v>
      </c>
      <c r="BC134" s="81">
        <v>0</v>
      </c>
      <c r="BD134" s="81">
        <v>0</v>
      </c>
      <c r="BE134" s="81" t="s">
        <v>564</v>
      </c>
      <c r="BF134" s="82"/>
      <c r="BG134" s="81">
        <v>0</v>
      </c>
      <c r="BH134" s="81">
        <v>0</v>
      </c>
      <c r="BI134" s="81">
        <v>87.442999999999998</v>
      </c>
      <c r="BJ134" s="81">
        <v>0</v>
      </c>
      <c r="BK134" s="81">
        <v>0</v>
      </c>
      <c r="BL134" s="81">
        <v>0</v>
      </c>
      <c r="BM134" s="82"/>
      <c r="BN134" s="81">
        <v>0</v>
      </c>
      <c r="BO134" s="81">
        <v>0</v>
      </c>
      <c r="BP134" s="81">
        <v>8</v>
      </c>
      <c r="BQ134" s="81">
        <v>0</v>
      </c>
      <c r="BR134" s="81">
        <v>0</v>
      </c>
      <c r="BS134" s="81">
        <v>0</v>
      </c>
      <c r="BT134"/>
      <c r="BU134" s="80">
        <v>87.442999999999998</v>
      </c>
      <c r="BV134" s="80">
        <v>0</v>
      </c>
      <c r="BW134" s="80">
        <v>0</v>
      </c>
      <c r="BX134" s="80">
        <v>0</v>
      </c>
      <c r="BY134" s="80">
        <v>0</v>
      </c>
      <c r="BZ134" s="80">
        <v>0</v>
      </c>
      <c r="CA134" s="80">
        <v>0</v>
      </c>
      <c r="CB134" s="80">
        <v>0</v>
      </c>
      <c r="CC134" s="80">
        <v>0</v>
      </c>
    </row>
    <row r="135" spans="1:81">
      <c r="A135" s="80" t="s">
        <v>1858</v>
      </c>
      <c r="B135" s="80">
        <v>183</v>
      </c>
      <c r="C135" s="80">
        <v>13</v>
      </c>
      <c r="D135" s="80">
        <v>11</v>
      </c>
      <c r="E135" s="80">
        <v>2016</v>
      </c>
      <c r="F135" s="80" t="s">
        <v>92</v>
      </c>
      <c r="G135" s="80" t="s">
        <v>1845</v>
      </c>
      <c r="H135" s="80" t="s">
        <v>1846</v>
      </c>
      <c r="I135" s="177"/>
      <c r="J135" s="81">
        <v>118.67235843026764</v>
      </c>
      <c r="K135" s="81">
        <v>1.8038162115466112</v>
      </c>
      <c r="L135" s="81">
        <v>2.1964761245464977</v>
      </c>
      <c r="M135" s="81">
        <v>26.038485435378263</v>
      </c>
      <c r="N135" s="81">
        <v>39.163117214425377</v>
      </c>
      <c r="O135" s="81">
        <v>30.050955525561069</v>
      </c>
      <c r="P135" s="81">
        <v>18.570035231980064</v>
      </c>
      <c r="Q135" s="81">
        <v>1.9695740966336699</v>
      </c>
      <c r="R135" s="81">
        <v>0</v>
      </c>
      <c r="S135" s="81">
        <v>4.0536840765000006</v>
      </c>
      <c r="T135" s="82"/>
      <c r="U135" s="81">
        <v>13721151</v>
      </c>
      <c r="V135" s="81">
        <v>743</v>
      </c>
      <c r="W135" s="81">
        <v>89</v>
      </c>
      <c r="X135" s="81">
        <v>5999</v>
      </c>
      <c r="Y135" s="81">
        <v>10457</v>
      </c>
      <c r="Z135" s="81">
        <v>17674</v>
      </c>
      <c r="AA135" s="81">
        <v>3822</v>
      </c>
      <c r="AB135" s="81">
        <v>27885</v>
      </c>
      <c r="AC135" s="81">
        <v>0</v>
      </c>
      <c r="AD135" s="81">
        <v>4.0536840765000006</v>
      </c>
      <c r="AE135" s="82"/>
      <c r="AF135" s="81">
        <v>136911240.66006821</v>
      </c>
      <c r="AG135" s="81">
        <v>1335065.478205601</v>
      </c>
      <c r="AH135" s="81">
        <v>350562.02151471359</v>
      </c>
      <c r="AI135" s="81">
        <v>38353222.569430441</v>
      </c>
      <c r="AJ135" s="81">
        <v>58488766.4159941</v>
      </c>
      <c r="AK135" s="81">
        <v>0</v>
      </c>
      <c r="AL135" s="81">
        <v>0</v>
      </c>
      <c r="AM135" s="81">
        <v>3824491.2246691328</v>
      </c>
      <c r="AN135" s="81">
        <v>0</v>
      </c>
      <c r="AO135" s="81">
        <v>0</v>
      </c>
      <c r="AP135" s="82"/>
      <c r="AQ135" s="81">
        <v>844</v>
      </c>
      <c r="AR135" s="81">
        <v>243</v>
      </c>
      <c r="AS135" s="81">
        <v>0</v>
      </c>
      <c r="AT135" s="81">
        <v>0</v>
      </c>
      <c r="AU135" s="81">
        <v>0</v>
      </c>
      <c r="AV135" s="81">
        <v>0</v>
      </c>
      <c r="AW135" s="81" t="s">
        <v>564</v>
      </c>
      <c r="AX135" s="82"/>
      <c r="AY135" s="81">
        <v>3671.6</v>
      </c>
      <c r="AZ135" s="81">
        <v>8581.2000000000007</v>
      </c>
      <c r="BA135" s="81">
        <v>0</v>
      </c>
      <c r="BB135" s="81">
        <v>0</v>
      </c>
      <c r="BC135" s="81">
        <v>0</v>
      </c>
      <c r="BD135" s="81">
        <v>0</v>
      </c>
      <c r="BE135" s="81" t="s">
        <v>564</v>
      </c>
      <c r="BF135" s="82"/>
      <c r="BG135" s="81">
        <v>0</v>
      </c>
      <c r="BH135" s="81">
        <v>0</v>
      </c>
      <c r="BI135" s="81">
        <v>79.438999999999993</v>
      </c>
      <c r="BJ135" s="81">
        <v>0</v>
      </c>
      <c r="BK135" s="81">
        <v>0</v>
      </c>
      <c r="BL135" s="81">
        <v>0</v>
      </c>
      <c r="BM135" s="82"/>
      <c r="BN135" s="81">
        <v>0</v>
      </c>
      <c r="BO135" s="81">
        <v>0</v>
      </c>
      <c r="BP135" s="81">
        <v>8</v>
      </c>
      <c r="BQ135" s="81">
        <v>0</v>
      </c>
      <c r="BR135" s="81">
        <v>0</v>
      </c>
      <c r="BS135" s="81">
        <v>0</v>
      </c>
      <c r="BT135"/>
      <c r="BU135" s="80">
        <v>79.438999999999993</v>
      </c>
      <c r="BV135" s="80">
        <v>0</v>
      </c>
      <c r="BW135" s="80">
        <v>0</v>
      </c>
      <c r="BX135" s="80">
        <v>0</v>
      </c>
      <c r="BY135" s="80">
        <v>0</v>
      </c>
      <c r="BZ135" s="80">
        <v>0</v>
      </c>
      <c r="CA135" s="80">
        <v>0</v>
      </c>
      <c r="CB135" s="80">
        <v>0</v>
      </c>
      <c r="CC135" s="80">
        <v>0</v>
      </c>
    </row>
    <row r="136" spans="1:81">
      <c r="A136" s="80" t="s">
        <v>1859</v>
      </c>
      <c r="B136" s="80">
        <v>184</v>
      </c>
      <c r="C136" s="80">
        <v>14</v>
      </c>
      <c r="D136" s="80">
        <v>11</v>
      </c>
      <c r="E136" s="80">
        <v>2017</v>
      </c>
      <c r="F136" s="80" t="s">
        <v>71</v>
      </c>
      <c r="G136" s="80" t="s">
        <v>1845</v>
      </c>
      <c r="H136" s="80" t="s">
        <v>1846</v>
      </c>
      <c r="I136" s="177"/>
      <c r="J136" s="81">
        <v>129.59841747624537</v>
      </c>
      <c r="K136" s="81">
        <v>1.7956307561928586</v>
      </c>
      <c r="L136" s="81">
        <v>2.3579644566662075</v>
      </c>
      <c r="M136" s="81">
        <v>23.056783517917985</v>
      </c>
      <c r="N136" s="81">
        <v>37.853331947647483</v>
      </c>
      <c r="O136" s="81">
        <v>29.57732100503171</v>
      </c>
      <c r="P136" s="81">
        <v>18.21583145029124</v>
      </c>
      <c r="Q136" s="81">
        <v>1.8921331525495528</v>
      </c>
      <c r="R136" s="81">
        <v>0</v>
      </c>
      <c r="S136" s="81">
        <v>2.9872199808000004</v>
      </c>
      <c r="T136" s="82"/>
      <c r="U136" s="81">
        <v>15243779</v>
      </c>
      <c r="V136" s="81">
        <v>743</v>
      </c>
      <c r="W136" s="81">
        <v>89</v>
      </c>
      <c r="X136" s="81">
        <v>5999</v>
      </c>
      <c r="Y136" s="81">
        <v>10460</v>
      </c>
      <c r="Z136" s="81">
        <v>17684</v>
      </c>
      <c r="AA136" s="81">
        <v>3773</v>
      </c>
      <c r="AB136" s="81">
        <v>27703</v>
      </c>
      <c r="AC136" s="81">
        <v>0</v>
      </c>
      <c r="AD136" s="81">
        <v>2.9872199808</v>
      </c>
      <c r="AE136" s="82"/>
      <c r="AF136" s="81">
        <v>151537998.12522861</v>
      </c>
      <c r="AG136" s="81">
        <v>1343673.0079329719</v>
      </c>
      <c r="AH136" s="81">
        <v>483086.40531319432</v>
      </c>
      <c r="AI136" s="81">
        <v>36213965.29129304</v>
      </c>
      <c r="AJ136" s="81">
        <v>53837324.379759207</v>
      </c>
      <c r="AK136" s="81">
        <v>0</v>
      </c>
      <c r="AL136" s="81">
        <v>0</v>
      </c>
      <c r="AM136" s="81">
        <v>3805474.7369059119</v>
      </c>
      <c r="AN136" s="81">
        <v>0</v>
      </c>
      <c r="AO136" s="81">
        <v>0</v>
      </c>
      <c r="AP136" s="82"/>
      <c r="AQ136" s="81">
        <v>895</v>
      </c>
      <c r="AR136" s="81">
        <v>277</v>
      </c>
      <c r="AS136" s="81">
        <v>0</v>
      </c>
      <c r="AT136" s="81">
        <v>0</v>
      </c>
      <c r="AU136" s="81">
        <v>0</v>
      </c>
      <c r="AV136" s="81">
        <v>0</v>
      </c>
      <c r="AW136" s="81" t="s">
        <v>564</v>
      </c>
      <c r="AX136" s="82"/>
      <c r="AY136" s="81">
        <v>3942.2</v>
      </c>
      <c r="AZ136" s="81">
        <v>9174.2000000000007</v>
      </c>
      <c r="BA136" s="81">
        <v>0</v>
      </c>
      <c r="BB136" s="81">
        <v>0</v>
      </c>
      <c r="BC136" s="81">
        <v>0</v>
      </c>
      <c r="BD136" s="81">
        <v>0</v>
      </c>
      <c r="BE136" s="81" t="s">
        <v>564</v>
      </c>
      <c r="BF136" s="82"/>
      <c r="BG136" s="81">
        <v>0</v>
      </c>
      <c r="BH136" s="81">
        <v>0</v>
      </c>
      <c r="BI136" s="81">
        <v>88.897999999999996</v>
      </c>
      <c r="BJ136" s="81">
        <v>0</v>
      </c>
      <c r="BK136" s="81">
        <v>0</v>
      </c>
      <c r="BL136" s="81">
        <v>0</v>
      </c>
      <c r="BM136" s="82"/>
      <c r="BN136" s="81">
        <v>0</v>
      </c>
      <c r="BO136" s="81">
        <v>0</v>
      </c>
      <c r="BP136" s="81">
        <v>8</v>
      </c>
      <c r="BQ136" s="81">
        <v>0</v>
      </c>
      <c r="BR136" s="81">
        <v>0</v>
      </c>
      <c r="BS136" s="81">
        <v>0</v>
      </c>
      <c r="BT136"/>
      <c r="BU136" s="80">
        <v>88.897999999999996</v>
      </c>
      <c r="BV136" s="80">
        <v>0</v>
      </c>
      <c r="BW136" s="80">
        <v>0</v>
      </c>
      <c r="BX136" s="80">
        <v>0</v>
      </c>
      <c r="BY136" s="80">
        <v>0</v>
      </c>
      <c r="BZ136" s="80">
        <v>0</v>
      </c>
      <c r="CA136" s="80">
        <v>0</v>
      </c>
      <c r="CB136" s="80">
        <v>0</v>
      </c>
      <c r="CC136" s="80">
        <v>0</v>
      </c>
    </row>
    <row r="137" spans="1:81">
      <c r="A137" s="80" t="s">
        <v>1860</v>
      </c>
      <c r="B137" s="80">
        <v>185</v>
      </c>
      <c r="C137" s="80">
        <v>15</v>
      </c>
      <c r="D137" s="80">
        <v>11</v>
      </c>
      <c r="E137" s="80">
        <v>2018</v>
      </c>
      <c r="F137" s="80" t="s">
        <v>93</v>
      </c>
      <c r="G137" s="80" t="s">
        <v>1845</v>
      </c>
      <c r="H137" s="80" t="s">
        <v>1846</v>
      </c>
      <c r="I137" s="177"/>
      <c r="J137" s="81">
        <v>128.41361566990778</v>
      </c>
      <c r="K137" s="81">
        <v>1.691474060131595</v>
      </c>
      <c r="L137" s="81">
        <v>2.0889393988120624</v>
      </c>
      <c r="M137" s="81">
        <v>23.840242184409647</v>
      </c>
      <c r="N137" s="81">
        <v>34.202777263513894</v>
      </c>
      <c r="O137" s="81">
        <v>29.024909941146465</v>
      </c>
      <c r="P137" s="81">
        <v>17.924569381508554</v>
      </c>
      <c r="Q137" s="81">
        <v>1.7408465001605942</v>
      </c>
      <c r="R137" s="81">
        <v>0</v>
      </c>
      <c r="S137" s="81">
        <v>4.1041797951000012</v>
      </c>
      <c r="T137" s="82"/>
      <c r="U137" s="81">
        <v>16108053</v>
      </c>
      <c r="V137" s="81">
        <v>743</v>
      </c>
      <c r="W137" s="81">
        <v>89</v>
      </c>
      <c r="X137" s="81">
        <v>5999</v>
      </c>
      <c r="Y137" s="81">
        <v>10528</v>
      </c>
      <c r="Z137" s="81">
        <v>17686</v>
      </c>
      <c r="AA137" s="81">
        <v>3750</v>
      </c>
      <c r="AB137" s="81">
        <v>27467</v>
      </c>
      <c r="AC137" s="81">
        <v>0</v>
      </c>
      <c r="AD137" s="81">
        <v>4.1041797951000012</v>
      </c>
      <c r="AE137" s="82"/>
      <c r="AF137" s="81">
        <v>152492756.25910789</v>
      </c>
      <c r="AG137" s="81">
        <v>1198975.243319022</v>
      </c>
      <c r="AH137" s="81">
        <v>455210.16341750481</v>
      </c>
      <c r="AI137" s="81">
        <v>36881113.779222377</v>
      </c>
      <c r="AJ137" s="81">
        <v>49937996.022822931</v>
      </c>
      <c r="AK137" s="81">
        <v>0</v>
      </c>
      <c r="AL137" s="81">
        <v>0</v>
      </c>
      <c r="AM137" s="81">
        <v>3780863.0579168592</v>
      </c>
      <c r="AN137" s="81">
        <v>0</v>
      </c>
      <c r="AO137" s="81">
        <v>0</v>
      </c>
      <c r="AP137" s="82"/>
      <c r="AQ137" s="81">
        <v>938</v>
      </c>
      <c r="AR137" s="81">
        <v>308</v>
      </c>
      <c r="AS137" s="81">
        <v>0</v>
      </c>
      <c r="AT137" s="81">
        <v>0</v>
      </c>
      <c r="AU137" s="81">
        <v>0</v>
      </c>
      <c r="AV137" s="81">
        <v>0</v>
      </c>
      <c r="AW137" s="81" t="s">
        <v>564</v>
      </c>
      <c r="AX137" s="82"/>
      <c r="AY137" s="81">
        <v>4171.2</v>
      </c>
      <c r="AZ137" s="81">
        <v>9744</v>
      </c>
      <c r="BA137" s="81">
        <v>0</v>
      </c>
      <c r="BB137" s="81">
        <v>0</v>
      </c>
      <c r="BC137" s="81">
        <v>0</v>
      </c>
      <c r="BD137" s="81">
        <v>0</v>
      </c>
      <c r="BE137" s="81" t="s">
        <v>564</v>
      </c>
      <c r="BF137" s="82"/>
      <c r="BG137" s="81">
        <v>0</v>
      </c>
      <c r="BH137" s="81">
        <v>0</v>
      </c>
      <c r="BI137" s="81">
        <v>74.787999999999997</v>
      </c>
      <c r="BJ137" s="81">
        <v>0</v>
      </c>
      <c r="BK137" s="81">
        <v>0</v>
      </c>
      <c r="BL137" s="81">
        <v>0</v>
      </c>
      <c r="BM137" s="82"/>
      <c r="BN137" s="81">
        <v>0</v>
      </c>
      <c r="BO137" s="81">
        <v>0</v>
      </c>
      <c r="BP137" s="81">
        <v>7</v>
      </c>
      <c r="BQ137" s="81">
        <v>0</v>
      </c>
      <c r="BR137" s="81">
        <v>0</v>
      </c>
      <c r="BS137" s="81">
        <v>0</v>
      </c>
      <c r="BT137"/>
      <c r="BU137" s="80">
        <v>74.787999999999997</v>
      </c>
      <c r="BV137" s="80">
        <v>0</v>
      </c>
      <c r="BW137" s="80">
        <v>0</v>
      </c>
      <c r="BX137" s="80">
        <v>0</v>
      </c>
      <c r="BY137" s="80">
        <v>0</v>
      </c>
      <c r="BZ137" s="80">
        <v>0</v>
      </c>
      <c r="CA137" s="80">
        <v>0</v>
      </c>
      <c r="CB137" s="80">
        <v>0</v>
      </c>
      <c r="CC137" s="80">
        <v>0</v>
      </c>
    </row>
    <row r="138" spans="1:81">
      <c r="A138" s="80" t="s">
        <v>1861</v>
      </c>
      <c r="B138" s="80">
        <v>186</v>
      </c>
      <c r="C138" s="80">
        <v>16</v>
      </c>
      <c r="D138" s="80">
        <v>11</v>
      </c>
      <c r="E138" s="80">
        <v>2019</v>
      </c>
      <c r="F138" s="80" t="s">
        <v>73</v>
      </c>
      <c r="G138" s="80" t="s">
        <v>1845</v>
      </c>
      <c r="H138" s="80" t="s">
        <v>1846</v>
      </c>
      <c r="I138" s="177"/>
      <c r="J138" s="81">
        <v>126.37218669544231</v>
      </c>
      <c r="K138" s="81">
        <v>1.5378850183586787</v>
      </c>
      <c r="L138" s="81">
        <v>2.0984546304406968</v>
      </c>
      <c r="M138" s="81">
        <v>24.478544839590885</v>
      </c>
      <c r="N138" s="81">
        <v>32.597720385057066</v>
      </c>
      <c r="O138" s="81">
        <v>28.207774987106021</v>
      </c>
      <c r="P138" s="81">
        <v>17.62630287052016</v>
      </c>
      <c r="Q138" s="81">
        <v>1.6741594705510774</v>
      </c>
      <c r="R138" s="81">
        <v>0</v>
      </c>
      <c r="S138" s="81">
        <v>4.3730473880799998</v>
      </c>
      <c r="T138" s="82"/>
      <c r="U138" s="81">
        <v>16662227</v>
      </c>
      <c r="V138" s="81">
        <v>743</v>
      </c>
      <c r="W138" s="81">
        <v>89</v>
      </c>
      <c r="X138" s="81">
        <v>5999</v>
      </c>
      <c r="Y138" s="81">
        <v>10562</v>
      </c>
      <c r="Z138" s="81">
        <v>17660</v>
      </c>
      <c r="AA138" s="81">
        <v>3660</v>
      </c>
      <c r="AB138" s="81">
        <v>27130</v>
      </c>
      <c r="AC138" s="81">
        <v>0</v>
      </c>
      <c r="AD138" s="81">
        <v>4.3730473880799998</v>
      </c>
      <c r="AE138" s="82"/>
      <c r="AF138" s="81">
        <v>158681883.74831489</v>
      </c>
      <c r="AG138" s="81">
        <v>1163652.1142084419</v>
      </c>
      <c r="AH138" s="81">
        <v>479835.72320809541</v>
      </c>
      <c r="AI138" s="81">
        <v>40944040.141099498</v>
      </c>
      <c r="AJ138" s="81">
        <v>49212484.121588863</v>
      </c>
      <c r="AK138" s="81">
        <v>0</v>
      </c>
      <c r="AL138" s="81">
        <v>0</v>
      </c>
      <c r="AM138" s="81">
        <v>3694901.7654693462</v>
      </c>
      <c r="AN138" s="81">
        <v>0</v>
      </c>
      <c r="AO138" s="81">
        <v>0</v>
      </c>
      <c r="AP138" s="82"/>
      <c r="AQ138" s="81">
        <v>979</v>
      </c>
      <c r="AR138" s="81">
        <v>331</v>
      </c>
      <c r="AS138" s="81">
        <v>0</v>
      </c>
      <c r="AT138" s="81">
        <v>0</v>
      </c>
      <c r="AU138" s="81">
        <v>0</v>
      </c>
      <c r="AV138" s="81">
        <v>0</v>
      </c>
      <c r="AW138" s="81" t="s">
        <v>564</v>
      </c>
      <c r="AX138" s="82"/>
      <c r="AY138" s="81">
        <v>4373.9000000000024</v>
      </c>
      <c r="AZ138" s="81">
        <v>10300.6</v>
      </c>
      <c r="BA138" s="81">
        <v>0</v>
      </c>
      <c r="BB138" s="81">
        <v>0</v>
      </c>
      <c r="BC138" s="81">
        <v>0</v>
      </c>
      <c r="BD138" s="81">
        <v>0</v>
      </c>
      <c r="BE138" s="81" t="s">
        <v>564</v>
      </c>
      <c r="BF138" s="82"/>
      <c r="BG138" s="81">
        <v>0</v>
      </c>
      <c r="BH138" s="81">
        <v>0</v>
      </c>
      <c r="BI138" s="81">
        <v>67.643000000000001</v>
      </c>
      <c r="BJ138" s="81">
        <v>0</v>
      </c>
      <c r="BK138" s="81">
        <v>0</v>
      </c>
      <c r="BL138" s="81">
        <v>0</v>
      </c>
      <c r="BM138" s="82"/>
      <c r="BN138" s="81">
        <v>0</v>
      </c>
      <c r="BO138" s="81">
        <v>0</v>
      </c>
      <c r="BP138" s="81">
        <v>7</v>
      </c>
      <c r="BQ138" s="81">
        <v>0</v>
      </c>
      <c r="BR138" s="81">
        <v>0</v>
      </c>
      <c r="BS138" s="81">
        <v>0</v>
      </c>
      <c r="BT138"/>
      <c r="BU138" s="80">
        <v>67.643000000000001</v>
      </c>
      <c r="BV138" s="80">
        <v>0</v>
      </c>
      <c r="BW138" s="80">
        <v>0</v>
      </c>
      <c r="BX138" s="80">
        <v>0</v>
      </c>
      <c r="BY138" s="80">
        <v>0</v>
      </c>
      <c r="BZ138" s="80">
        <v>0</v>
      </c>
      <c r="CA138" s="80">
        <v>0</v>
      </c>
      <c r="CB138" s="80">
        <v>0</v>
      </c>
      <c r="CC138" s="80">
        <v>0</v>
      </c>
    </row>
    <row r="139" spans="1:81">
      <c r="A139" s="80" t="s">
        <v>1862</v>
      </c>
      <c r="B139" s="80">
        <v>187</v>
      </c>
      <c r="C139" s="80">
        <v>17</v>
      </c>
      <c r="D139" s="80">
        <v>11</v>
      </c>
      <c r="E139" s="80">
        <v>2020</v>
      </c>
      <c r="F139" s="80" t="s">
        <v>218</v>
      </c>
      <c r="G139" s="80" t="s">
        <v>1845</v>
      </c>
      <c r="H139" s="80" t="s">
        <v>1846</v>
      </c>
      <c r="I139" s="177"/>
      <c r="J139" s="81">
        <v>116.51228599535619</v>
      </c>
      <c r="K139" s="81">
        <v>1.5334088515607474</v>
      </c>
      <c r="L139" s="81">
        <v>3.257376303691029</v>
      </c>
      <c r="M139" s="81">
        <v>21.328274266408293</v>
      </c>
      <c r="N139" s="81">
        <v>31.734560434712787</v>
      </c>
      <c r="O139" s="81">
        <v>24.57405894354525</v>
      </c>
      <c r="P139" s="81">
        <v>16.569006569888774</v>
      </c>
      <c r="Q139" s="81">
        <v>1.5862861908172841</v>
      </c>
      <c r="R139" s="81">
        <v>0</v>
      </c>
      <c r="S139" s="81">
        <v>4.2175644589400001</v>
      </c>
      <c r="T139" s="82"/>
      <c r="U139" s="81">
        <v>14747978</v>
      </c>
      <c r="V139" s="81">
        <v>672</v>
      </c>
      <c r="W139" s="81">
        <v>163</v>
      </c>
      <c r="X139" s="81">
        <v>5948</v>
      </c>
      <c r="Y139" s="81">
        <v>10596</v>
      </c>
      <c r="Z139" s="81">
        <v>17560</v>
      </c>
      <c r="AA139" s="81">
        <v>3738</v>
      </c>
      <c r="AB139" s="81">
        <v>26903</v>
      </c>
      <c r="AC139" s="81">
        <v>0</v>
      </c>
      <c r="AD139" s="81">
        <v>4.2175644589400001</v>
      </c>
      <c r="AE139" s="82"/>
      <c r="AF139" s="81">
        <v>146288195.76928559</v>
      </c>
      <c r="AG139" s="81">
        <v>1131514.9176234303</v>
      </c>
      <c r="AH139" s="81">
        <v>790684.12619852403</v>
      </c>
      <c r="AI139" s="81">
        <v>37653447.82062865</v>
      </c>
      <c r="AJ139" s="81">
        <v>53802121.884971753</v>
      </c>
      <c r="AK139" s="81"/>
      <c r="AL139" s="81"/>
      <c r="AM139" s="81">
        <v>3511140.3985641412</v>
      </c>
      <c r="AN139" s="81"/>
      <c r="AO139" s="81"/>
      <c r="AP139" s="82"/>
      <c r="AQ139" s="81">
        <v>1031</v>
      </c>
      <c r="AR139" s="81">
        <v>336</v>
      </c>
      <c r="AS139" s="81">
        <v>0</v>
      </c>
      <c r="AT139" s="81">
        <v>0</v>
      </c>
      <c r="AU139" s="81">
        <v>0</v>
      </c>
      <c r="AV139" s="81">
        <v>0</v>
      </c>
      <c r="AW139" s="81">
        <v>0</v>
      </c>
      <c r="AX139" s="82"/>
      <c r="AY139" s="81">
        <v>4698.2000000000025</v>
      </c>
      <c r="AZ139" s="81">
        <v>10447.099999999989</v>
      </c>
      <c r="BA139" s="81">
        <v>0</v>
      </c>
      <c r="BB139" s="81">
        <v>0</v>
      </c>
      <c r="BC139" s="81">
        <v>0</v>
      </c>
      <c r="BD139" s="81">
        <v>0</v>
      </c>
      <c r="BE139" s="81">
        <v>0</v>
      </c>
      <c r="BF139" s="82"/>
      <c r="BG139" s="81">
        <v>0</v>
      </c>
      <c r="BH139" s="81">
        <v>0</v>
      </c>
      <c r="BI139" s="81">
        <v>61.494999999999997</v>
      </c>
      <c r="BJ139" s="81">
        <v>0</v>
      </c>
      <c r="BK139" s="81">
        <v>0</v>
      </c>
      <c r="BL139" s="81">
        <v>0</v>
      </c>
      <c r="BM139" s="82"/>
      <c r="BN139" s="81">
        <v>0</v>
      </c>
      <c r="BO139" s="81">
        <v>0</v>
      </c>
      <c r="BP139" s="81">
        <v>7</v>
      </c>
      <c r="BQ139" s="81">
        <v>0</v>
      </c>
      <c r="BR139" s="81">
        <v>0</v>
      </c>
      <c r="BS139" s="81">
        <v>0</v>
      </c>
      <c r="BT139"/>
      <c r="BU139" s="80">
        <v>61.494999999999997</v>
      </c>
      <c r="BV139" s="80">
        <v>0</v>
      </c>
      <c r="BW139" s="80">
        <v>0</v>
      </c>
      <c r="BX139" s="80">
        <v>0</v>
      </c>
      <c r="BY139" s="80">
        <v>0</v>
      </c>
      <c r="BZ139" s="80">
        <v>0</v>
      </c>
      <c r="CA139" s="80">
        <v>0</v>
      </c>
      <c r="CB139" s="80">
        <v>0</v>
      </c>
      <c r="CC139" s="80">
        <v>0</v>
      </c>
    </row>
    <row r="140" spans="1:81">
      <c r="A140" s="80" t="s">
        <v>1863</v>
      </c>
      <c r="B140" s="80">
        <v>187</v>
      </c>
      <c r="C140" s="80">
        <v>18</v>
      </c>
      <c r="D140" s="80">
        <v>11</v>
      </c>
      <c r="E140" s="80">
        <v>2021</v>
      </c>
      <c r="F140" s="80" t="s">
        <v>75</v>
      </c>
      <c r="G140" s="174" t="s">
        <v>1845</v>
      </c>
      <c r="H140" s="80" t="s">
        <v>1846</v>
      </c>
      <c r="I140" s="177"/>
      <c r="J140" s="81">
        <v>104.91530898791277</v>
      </c>
      <c r="K140" s="81">
        <v>1.6718479147987222</v>
      </c>
      <c r="L140" s="81">
        <v>3.667812528841325</v>
      </c>
      <c r="M140" s="81">
        <v>24.239341068115166</v>
      </c>
      <c r="N140" s="81">
        <v>31.087421360459459</v>
      </c>
      <c r="O140" s="81">
        <v>23.731051672051105</v>
      </c>
      <c r="P140" s="81">
        <v>16.931212371382795</v>
      </c>
      <c r="Q140" s="81">
        <v>1.5840801148401646</v>
      </c>
      <c r="R140" s="81">
        <v>0</v>
      </c>
      <c r="S140" s="81">
        <v>5.4986387738700007</v>
      </c>
      <c r="T140" s="82"/>
      <c r="U140" s="81">
        <v>14262292</v>
      </c>
      <c r="V140" s="81">
        <v>672</v>
      </c>
      <c r="W140" s="81">
        <v>163</v>
      </c>
      <c r="X140" s="81">
        <v>5948</v>
      </c>
      <c r="Y140" s="81">
        <v>10547</v>
      </c>
      <c r="Z140" s="81">
        <v>17461</v>
      </c>
      <c r="AA140" s="81">
        <v>3725</v>
      </c>
      <c r="AB140" s="81">
        <v>26547</v>
      </c>
      <c r="AC140" s="81">
        <v>0</v>
      </c>
      <c r="AD140" s="81">
        <v>5.4986387738700007</v>
      </c>
      <c r="AE140" s="82"/>
      <c r="AF140" s="81">
        <v>127917397.45069143</v>
      </c>
      <c r="AG140" s="81">
        <v>1153602.9528711296</v>
      </c>
      <c r="AH140" s="81">
        <v>850713.77316730539</v>
      </c>
      <c r="AI140" s="81">
        <v>37190498.711424619</v>
      </c>
      <c r="AJ140" s="81">
        <v>51423718.642809518</v>
      </c>
      <c r="AK140" s="81">
        <v>0</v>
      </c>
      <c r="AL140" s="81">
        <v>0</v>
      </c>
      <c r="AM140" s="81">
        <v>3484662.4296337441</v>
      </c>
      <c r="AN140" s="81">
        <v>0</v>
      </c>
      <c r="AO140" s="81">
        <v>0</v>
      </c>
      <c r="AP140" s="82"/>
      <c r="AQ140" s="81">
        <v>1081</v>
      </c>
      <c r="AR140" s="81">
        <v>340</v>
      </c>
      <c r="AS140" s="81">
        <v>0</v>
      </c>
      <c r="AT140" s="81">
        <v>0</v>
      </c>
      <c r="AU140" s="81">
        <v>0</v>
      </c>
      <c r="AV140" s="81">
        <v>0</v>
      </c>
      <c r="AW140" s="81"/>
      <c r="AX140" s="82"/>
      <c r="AY140" s="81">
        <v>5039.8000000000038</v>
      </c>
      <c r="AZ140" s="81">
        <v>10596.399999999991</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1864</v>
      </c>
      <c r="B141" s="80">
        <v>187</v>
      </c>
      <c r="C141" s="80">
        <v>19</v>
      </c>
      <c r="D141" s="80">
        <v>11</v>
      </c>
      <c r="E141" s="80">
        <v>2022</v>
      </c>
      <c r="F141" s="80" t="s">
        <v>568</v>
      </c>
      <c r="G141" s="174" t="s">
        <v>1845</v>
      </c>
      <c r="H141" s="80" t="s">
        <v>1846</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1152</v>
      </c>
      <c r="AR141" s="81">
        <v>341</v>
      </c>
      <c r="AS141" s="81">
        <v>0</v>
      </c>
      <c r="AT141" s="81">
        <v>0</v>
      </c>
      <c r="AU141" s="81">
        <v>0</v>
      </c>
      <c r="AV141" s="81">
        <v>0</v>
      </c>
      <c r="AW141" s="81"/>
      <c r="AX141" s="82"/>
      <c r="AY141" s="81">
        <v>5508.4000000000051</v>
      </c>
      <c r="AZ141" s="81">
        <v>10846.299999999994</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1865</v>
      </c>
      <c r="B142" s="80">
        <v>222</v>
      </c>
      <c r="C142" s="80">
        <v>1</v>
      </c>
      <c r="D142" s="80">
        <v>14</v>
      </c>
      <c r="E142" s="80">
        <v>1990</v>
      </c>
      <c r="F142" s="80" t="s">
        <v>562</v>
      </c>
      <c r="G142" s="80" t="s">
        <v>1866</v>
      </c>
      <c r="H142" s="80" t="s">
        <v>1867</v>
      </c>
      <c r="I142" s="177"/>
      <c r="J142" s="81">
        <v>64.76924791005915</v>
      </c>
      <c r="K142" s="81">
        <v>3.9041497413524486</v>
      </c>
      <c r="L142" s="81">
        <v>0</v>
      </c>
      <c r="M142" s="81">
        <v>26.19673350270654</v>
      </c>
      <c r="N142" s="81">
        <v>22.615689113071749</v>
      </c>
      <c r="O142" s="81">
        <v>23.648731966524409</v>
      </c>
      <c r="P142" s="81">
        <v>28.22770534728598</v>
      </c>
      <c r="Q142" s="81">
        <v>1.2746508457425516</v>
      </c>
      <c r="R142" s="81">
        <v>0</v>
      </c>
      <c r="S142" s="81">
        <v>1.2617987140135665</v>
      </c>
      <c r="T142" s="82"/>
      <c r="U142" s="81">
        <v>5416147</v>
      </c>
      <c r="V142" s="81">
        <v>1048</v>
      </c>
      <c r="W142" s="81">
        <v>0</v>
      </c>
      <c r="X142" s="81">
        <v>9218</v>
      </c>
      <c r="Y142" s="81">
        <v>6522</v>
      </c>
      <c r="Z142" s="81">
        <v>9727</v>
      </c>
      <c r="AA142" s="81">
        <v>6854</v>
      </c>
      <c r="AB142" s="81">
        <v>20696</v>
      </c>
      <c r="AC142" s="81">
        <v>0</v>
      </c>
      <c r="AD142" s="81">
        <v>1.2617987140135665</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1868</v>
      </c>
      <c r="B143" s="80">
        <v>223</v>
      </c>
      <c r="C143" s="80">
        <v>2</v>
      </c>
      <c r="D143" s="80">
        <v>14</v>
      </c>
      <c r="E143" s="80">
        <v>2005</v>
      </c>
      <c r="F143" s="80" t="s">
        <v>565</v>
      </c>
      <c r="G143" s="80" t="s">
        <v>1866</v>
      </c>
      <c r="H143" s="80" t="s">
        <v>1867</v>
      </c>
      <c r="I143" s="177"/>
      <c r="J143" s="81">
        <v>43.721138815253468</v>
      </c>
      <c r="K143" s="81">
        <v>2.2297534967596997</v>
      </c>
      <c r="L143" s="81">
        <v>2.8834033521339637</v>
      </c>
      <c r="M143" s="81">
        <v>57.282666790231836</v>
      </c>
      <c r="N143" s="81">
        <v>33.141893485746664</v>
      </c>
      <c r="O143" s="81">
        <v>38.544765587544909</v>
      </c>
      <c r="P143" s="81">
        <v>38.318415931220763</v>
      </c>
      <c r="Q143" s="81">
        <v>1.3353629223855552</v>
      </c>
      <c r="R143" s="81">
        <v>0</v>
      </c>
      <c r="S143" s="81">
        <v>3.4786702838289578</v>
      </c>
      <c r="T143" s="82"/>
      <c r="U143" s="81">
        <v>3819329</v>
      </c>
      <c r="V143" s="81">
        <v>811</v>
      </c>
      <c r="W143" s="81">
        <v>40</v>
      </c>
      <c r="X143" s="81">
        <v>10688</v>
      </c>
      <c r="Y143" s="81">
        <v>8173</v>
      </c>
      <c r="Z143" s="81">
        <v>18346</v>
      </c>
      <c r="AA143" s="81">
        <v>7620</v>
      </c>
      <c r="AB143" s="81">
        <v>22666</v>
      </c>
      <c r="AC143" s="81">
        <v>0</v>
      </c>
      <c r="AD143" s="81">
        <v>3.4786702838289578</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1869</v>
      </c>
      <c r="B144" s="80">
        <v>224</v>
      </c>
      <c r="C144" s="80">
        <v>3</v>
      </c>
      <c r="D144" s="80">
        <v>14</v>
      </c>
      <c r="E144" s="80">
        <v>2006</v>
      </c>
      <c r="F144" s="80" t="s">
        <v>566</v>
      </c>
      <c r="G144" s="80" t="s">
        <v>1866</v>
      </c>
      <c r="H144" s="80" t="s">
        <v>1867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1870</v>
      </c>
      <c r="B145" s="80">
        <v>225</v>
      </c>
      <c r="C145" s="80">
        <v>4</v>
      </c>
      <c r="D145" s="80">
        <v>14</v>
      </c>
      <c r="E145" s="80">
        <v>2007</v>
      </c>
      <c r="F145" s="80" t="s">
        <v>567</v>
      </c>
      <c r="G145" s="80" t="s">
        <v>1866</v>
      </c>
      <c r="H145" s="80" t="s">
        <v>1867</v>
      </c>
      <c r="I145" s="177"/>
      <c r="J145" s="81">
        <v>37.870649355143428</v>
      </c>
      <c r="K145" s="81">
        <v>2.5544170629924325</v>
      </c>
      <c r="L145" s="81">
        <v>2.7362913380461662</v>
      </c>
      <c r="M145" s="81">
        <v>51.860809090261796</v>
      </c>
      <c r="N145" s="81">
        <v>36.25750441297803</v>
      </c>
      <c r="O145" s="81">
        <v>36.744786615448781</v>
      </c>
      <c r="P145" s="81">
        <v>37.675767405841071</v>
      </c>
      <c r="Q145" s="81">
        <v>1.4288375177095853</v>
      </c>
      <c r="R145" s="81">
        <v>0</v>
      </c>
      <c r="S145" s="81">
        <v>2.9853757987903893</v>
      </c>
      <c r="T145" s="82"/>
      <c r="U145" s="81">
        <v>4064119</v>
      </c>
      <c r="V145" s="81">
        <v>916</v>
      </c>
      <c r="W145" s="81">
        <v>46</v>
      </c>
      <c r="X145" s="81">
        <v>11618</v>
      </c>
      <c r="Y145" s="81">
        <v>8450</v>
      </c>
      <c r="Z145" s="81">
        <v>18181</v>
      </c>
      <c r="AA145" s="81">
        <v>7378</v>
      </c>
      <c r="AB145" s="81">
        <v>22970</v>
      </c>
      <c r="AC145" s="81">
        <v>0</v>
      </c>
      <c r="AD145" s="81">
        <v>2.9853757987903893</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1871</v>
      </c>
      <c r="B146" s="80">
        <v>226</v>
      </c>
      <c r="C146" s="80">
        <v>5</v>
      </c>
      <c r="D146" s="80">
        <v>14</v>
      </c>
      <c r="E146" s="80">
        <v>2008</v>
      </c>
      <c r="F146" s="80" t="s">
        <v>84</v>
      </c>
      <c r="G146" s="80" t="s">
        <v>1866</v>
      </c>
      <c r="H146" s="80" t="s">
        <v>1867</v>
      </c>
      <c r="I146" s="177"/>
      <c r="J146" s="81">
        <v>35.317957636885758</v>
      </c>
      <c r="K146" s="81">
        <v>1.9009503396617311</v>
      </c>
      <c r="L146" s="81">
        <v>2.3677166820338451</v>
      </c>
      <c r="M146" s="81">
        <v>54.949737257445534</v>
      </c>
      <c r="N146" s="81">
        <v>38.258303612703259</v>
      </c>
      <c r="O146" s="81">
        <v>34.938465158784439</v>
      </c>
      <c r="P146" s="81">
        <v>35.83739029983137</v>
      </c>
      <c r="Q146" s="81">
        <v>1.4199975342456654</v>
      </c>
      <c r="R146" s="81">
        <v>0</v>
      </c>
      <c r="S146" s="81">
        <v>2.8919511707692171</v>
      </c>
      <c r="T146" s="82"/>
      <c r="U146" s="81">
        <v>4114902</v>
      </c>
      <c r="V146" s="81">
        <v>916</v>
      </c>
      <c r="W146" s="81">
        <v>46</v>
      </c>
      <c r="X146" s="81">
        <v>11618</v>
      </c>
      <c r="Y146" s="81">
        <v>8625</v>
      </c>
      <c r="Z146" s="81">
        <v>17894</v>
      </c>
      <c r="AA146" s="81">
        <v>7026</v>
      </c>
      <c r="AB146" s="81">
        <v>23203</v>
      </c>
      <c r="AC146" s="81">
        <v>0</v>
      </c>
      <c r="AD146" s="81">
        <v>2.8919511707692171</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1872</v>
      </c>
      <c r="B147" s="80">
        <v>227</v>
      </c>
      <c r="C147" s="80">
        <v>6</v>
      </c>
      <c r="D147" s="80">
        <v>14</v>
      </c>
      <c r="E147" s="80">
        <v>2009</v>
      </c>
      <c r="F147" s="80" t="s">
        <v>85</v>
      </c>
      <c r="G147" s="80" t="s">
        <v>1866</v>
      </c>
      <c r="H147" s="80" t="s">
        <v>1867</v>
      </c>
      <c r="I147" s="177"/>
      <c r="J147" s="81">
        <v>31.319186920870749</v>
      </c>
      <c r="K147" s="81">
        <v>1.9625338087659363</v>
      </c>
      <c r="L147" s="81">
        <v>0.89196862090933005</v>
      </c>
      <c r="M147" s="81">
        <v>53.539037086804271</v>
      </c>
      <c r="N147" s="81">
        <v>35.806320970124581</v>
      </c>
      <c r="O147" s="81">
        <v>35.974522957642868</v>
      </c>
      <c r="P147" s="81">
        <v>33.596705411598613</v>
      </c>
      <c r="Q147" s="81">
        <v>1.3587565589490469</v>
      </c>
      <c r="R147" s="81">
        <v>0</v>
      </c>
      <c r="S147" s="81">
        <v>2.503759021419278</v>
      </c>
      <c r="T147" s="82"/>
      <c r="U147" s="81">
        <v>3169549</v>
      </c>
      <c r="V147" s="81">
        <v>927</v>
      </c>
      <c r="W147" s="81">
        <v>23</v>
      </c>
      <c r="X147" s="81">
        <v>11602</v>
      </c>
      <c r="Y147" s="81">
        <v>8774</v>
      </c>
      <c r="Z147" s="81">
        <v>18186</v>
      </c>
      <c r="AA147" s="81">
        <v>6762</v>
      </c>
      <c r="AB147" s="81">
        <v>23307</v>
      </c>
      <c r="AC147" s="81">
        <v>0</v>
      </c>
      <c r="AD147" s="81">
        <v>2.503759021419278</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1873</v>
      </c>
      <c r="B148" s="80">
        <v>228</v>
      </c>
      <c r="C148" s="80">
        <v>7</v>
      </c>
      <c r="D148" s="80">
        <v>14</v>
      </c>
      <c r="E148" s="80">
        <v>2010</v>
      </c>
      <c r="F148" s="80" t="s">
        <v>86</v>
      </c>
      <c r="G148" s="80" t="s">
        <v>1866</v>
      </c>
      <c r="H148" s="80" t="s">
        <v>1867</v>
      </c>
      <c r="I148" s="177"/>
      <c r="J148" s="81">
        <v>31.335859500642542</v>
      </c>
      <c r="K148" s="81">
        <v>2.0772140071621119</v>
      </c>
      <c r="L148" s="81">
        <v>1.0622860603750623</v>
      </c>
      <c r="M148" s="81">
        <v>54.74052779696067</v>
      </c>
      <c r="N148" s="81">
        <v>40.453717794236425</v>
      </c>
      <c r="O148" s="81">
        <v>35.398578949277592</v>
      </c>
      <c r="P148" s="81">
        <v>33.708159356046799</v>
      </c>
      <c r="Q148" s="81">
        <v>1.4238074843309307</v>
      </c>
      <c r="R148" s="81">
        <v>0</v>
      </c>
      <c r="S148" s="81">
        <v>3.3673146200798976</v>
      </c>
      <c r="T148" s="82"/>
      <c r="U148" s="81">
        <v>2975112</v>
      </c>
      <c r="V148" s="81">
        <v>927</v>
      </c>
      <c r="W148" s="81">
        <v>23</v>
      </c>
      <c r="X148" s="81">
        <v>11602</v>
      </c>
      <c r="Y148" s="81">
        <v>8852</v>
      </c>
      <c r="Z148" s="81">
        <v>17978</v>
      </c>
      <c r="AA148" s="81">
        <v>6615</v>
      </c>
      <c r="AB148" s="81">
        <v>23402</v>
      </c>
      <c r="AC148" s="81">
        <v>0</v>
      </c>
      <c r="AD148" s="81">
        <v>3.3673146200798976</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1874</v>
      </c>
      <c r="B149" s="80">
        <v>229</v>
      </c>
      <c r="C149" s="80">
        <v>8</v>
      </c>
      <c r="D149" s="80">
        <v>14</v>
      </c>
      <c r="E149" s="80">
        <v>2011</v>
      </c>
      <c r="F149" s="80" t="s">
        <v>87</v>
      </c>
      <c r="G149" s="80" t="s">
        <v>1866</v>
      </c>
      <c r="H149" s="80" t="s">
        <v>1867</v>
      </c>
      <c r="I149" s="177"/>
      <c r="J149" s="81">
        <v>39.244373375786147</v>
      </c>
      <c r="K149" s="81">
        <v>2.7078898666106452</v>
      </c>
      <c r="L149" s="81">
        <v>0.89538540526919941</v>
      </c>
      <c r="M149" s="81">
        <v>62.663143863136419</v>
      </c>
      <c r="N149" s="81">
        <v>40.433780354482614</v>
      </c>
      <c r="O149" s="81">
        <v>35.811808797525281</v>
      </c>
      <c r="P149" s="81">
        <v>32.486623379026319</v>
      </c>
      <c r="Q149" s="81">
        <v>1.647997389252577</v>
      </c>
      <c r="R149" s="81">
        <v>0</v>
      </c>
      <c r="S149" s="81">
        <v>3.2846156131592683</v>
      </c>
      <c r="T149" s="82"/>
      <c r="U149" s="81">
        <v>3703922</v>
      </c>
      <c r="V149" s="81">
        <v>927</v>
      </c>
      <c r="W149" s="81">
        <v>23</v>
      </c>
      <c r="X149" s="81">
        <v>11602</v>
      </c>
      <c r="Y149" s="81">
        <v>8947</v>
      </c>
      <c r="Z149" s="81">
        <v>18583</v>
      </c>
      <c r="AA149" s="81">
        <v>6565</v>
      </c>
      <c r="AB149" s="81">
        <v>23483</v>
      </c>
      <c r="AC149" s="81">
        <v>0</v>
      </c>
      <c r="AD149" s="81">
        <v>3.2846156131592683</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0</v>
      </c>
      <c r="BL149" s="81">
        <v>0</v>
      </c>
      <c r="BM149" s="82"/>
      <c r="BN149" s="81">
        <v>0</v>
      </c>
      <c r="BO149" s="81">
        <v>0</v>
      </c>
      <c r="BP149" s="81">
        <v>0</v>
      </c>
      <c r="BQ149" s="81">
        <v>0</v>
      </c>
      <c r="BR149" s="81">
        <v>0</v>
      </c>
      <c r="BS149" s="81">
        <v>0</v>
      </c>
      <c r="BT149"/>
      <c r="BU149" s="80">
        <v>0</v>
      </c>
      <c r="BV149" s="80">
        <v>0</v>
      </c>
      <c r="BW149" s="80">
        <v>0</v>
      </c>
      <c r="BX149" s="80">
        <v>0</v>
      </c>
      <c r="BY149" s="80">
        <v>0</v>
      </c>
      <c r="BZ149" s="80">
        <v>0</v>
      </c>
      <c r="CA149" s="80">
        <v>0</v>
      </c>
      <c r="CB149" s="80">
        <v>0</v>
      </c>
      <c r="CC149" s="80">
        <v>0</v>
      </c>
    </row>
    <row r="150" spans="1:81">
      <c r="A150" s="80" t="s">
        <v>1875</v>
      </c>
      <c r="B150" s="80">
        <v>230</v>
      </c>
      <c r="C150" s="80">
        <v>9</v>
      </c>
      <c r="D150" s="80">
        <v>14</v>
      </c>
      <c r="E150" s="80">
        <v>2012</v>
      </c>
      <c r="F150" s="80" t="s">
        <v>88</v>
      </c>
      <c r="G150" s="80" t="s">
        <v>1866</v>
      </c>
      <c r="H150" s="80" t="s">
        <v>1867</v>
      </c>
      <c r="I150" s="177"/>
      <c r="J150" s="81">
        <v>30.199817861678646</v>
      </c>
      <c r="K150" s="81">
        <v>2.444151301731198</v>
      </c>
      <c r="L150" s="81">
        <v>0.86993685110987251</v>
      </c>
      <c r="M150" s="81">
        <v>60.909829045655471</v>
      </c>
      <c r="N150" s="81">
        <v>40.947041783692555</v>
      </c>
      <c r="O150" s="81">
        <v>35.036712473705037</v>
      </c>
      <c r="P150" s="81">
        <v>32.288260927377245</v>
      </c>
      <c r="Q150" s="81">
        <v>1.8463988701014609</v>
      </c>
      <c r="R150" s="81">
        <v>0</v>
      </c>
      <c r="S150" s="81">
        <v>2.6927155551630477</v>
      </c>
      <c r="T150" s="82"/>
      <c r="U150" s="81">
        <v>3082029</v>
      </c>
      <c r="V150" s="81">
        <v>927</v>
      </c>
      <c r="W150" s="81">
        <v>23</v>
      </c>
      <c r="X150" s="81">
        <v>11602</v>
      </c>
      <c r="Y150" s="81">
        <v>9423</v>
      </c>
      <c r="Z150" s="81">
        <v>18325</v>
      </c>
      <c r="AA150" s="81">
        <v>6488</v>
      </c>
      <c r="AB150" s="81">
        <v>24216</v>
      </c>
      <c r="AC150" s="81">
        <v>0</v>
      </c>
      <c r="AD150" s="81">
        <v>2.6927155551630477</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0</v>
      </c>
      <c r="BL150" s="81">
        <v>0</v>
      </c>
      <c r="BM150" s="82"/>
      <c r="BN150" s="81">
        <v>0</v>
      </c>
      <c r="BO150" s="81">
        <v>0</v>
      </c>
      <c r="BP150" s="81">
        <v>0</v>
      </c>
      <c r="BQ150" s="81">
        <v>0</v>
      </c>
      <c r="BR150" s="81">
        <v>0</v>
      </c>
      <c r="BS150" s="81">
        <v>0</v>
      </c>
      <c r="BT150"/>
      <c r="BU150" s="80">
        <v>0</v>
      </c>
      <c r="BV150" s="80">
        <v>0</v>
      </c>
      <c r="BW150" s="80">
        <v>0</v>
      </c>
      <c r="BX150" s="80">
        <v>0</v>
      </c>
      <c r="BY150" s="80">
        <v>0</v>
      </c>
      <c r="BZ150" s="80">
        <v>0</v>
      </c>
      <c r="CA150" s="80">
        <v>0</v>
      </c>
      <c r="CB150" s="80">
        <v>0</v>
      </c>
      <c r="CC150" s="80">
        <v>0</v>
      </c>
    </row>
    <row r="151" spans="1:81">
      <c r="A151" s="80" t="s">
        <v>1876</v>
      </c>
      <c r="B151" s="80">
        <v>231</v>
      </c>
      <c r="C151" s="80">
        <v>10</v>
      </c>
      <c r="D151" s="80">
        <v>14</v>
      </c>
      <c r="E151" s="80">
        <v>2013</v>
      </c>
      <c r="F151" s="80" t="s">
        <v>89</v>
      </c>
      <c r="G151" s="80" t="s">
        <v>1866</v>
      </c>
      <c r="H151" s="80" t="s">
        <v>1867</v>
      </c>
      <c r="I151" s="177"/>
      <c r="J151" s="81">
        <v>36.738028047054613</v>
      </c>
      <c r="K151" s="81">
        <v>1.9732536475599134</v>
      </c>
      <c r="L151" s="81">
        <v>0.84338076939394324</v>
      </c>
      <c r="M151" s="81">
        <v>62.090910940759315</v>
      </c>
      <c r="N151" s="81">
        <v>39.107855228509727</v>
      </c>
      <c r="O151" s="81">
        <v>34.101132120854444</v>
      </c>
      <c r="P151" s="81">
        <v>31.930364707455382</v>
      </c>
      <c r="Q151" s="81">
        <v>1.8936028024271399</v>
      </c>
      <c r="R151" s="81">
        <v>0</v>
      </c>
      <c r="S151" s="81">
        <v>2.7248348608693544</v>
      </c>
      <c r="T151" s="82"/>
      <c r="U151" s="81">
        <v>3291396</v>
      </c>
      <c r="V151" s="81">
        <v>927</v>
      </c>
      <c r="W151" s="81">
        <v>23</v>
      </c>
      <c r="X151" s="81">
        <v>11602</v>
      </c>
      <c r="Y151" s="81">
        <v>9613</v>
      </c>
      <c r="Z151" s="81">
        <v>18632</v>
      </c>
      <c r="AA151" s="81">
        <v>6392</v>
      </c>
      <c r="AB151" s="81">
        <v>24479</v>
      </c>
      <c r="AC151" s="81">
        <v>0</v>
      </c>
      <c r="AD151" s="81">
        <v>2.7248348608693544</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0</v>
      </c>
      <c r="BL151" s="81">
        <v>0</v>
      </c>
      <c r="BM151" s="82"/>
      <c r="BN151" s="81">
        <v>0</v>
      </c>
      <c r="BO151" s="81">
        <v>0</v>
      </c>
      <c r="BP151" s="81">
        <v>0</v>
      </c>
      <c r="BQ151" s="81">
        <v>0</v>
      </c>
      <c r="BR151" s="81">
        <v>0</v>
      </c>
      <c r="BS151" s="81">
        <v>0</v>
      </c>
      <c r="BT151"/>
      <c r="BU151" s="80">
        <v>0</v>
      </c>
      <c r="BV151" s="80">
        <v>0</v>
      </c>
      <c r="BW151" s="80">
        <v>0</v>
      </c>
      <c r="BX151" s="80">
        <v>0</v>
      </c>
      <c r="BY151" s="80">
        <v>0</v>
      </c>
      <c r="BZ151" s="80">
        <v>0</v>
      </c>
      <c r="CA151" s="80">
        <v>0</v>
      </c>
      <c r="CB151" s="80">
        <v>0</v>
      </c>
      <c r="CC151" s="80">
        <v>0</v>
      </c>
    </row>
    <row r="152" spans="1:81">
      <c r="A152" s="80" t="s">
        <v>1877</v>
      </c>
      <c r="B152" s="80">
        <v>232</v>
      </c>
      <c r="C152" s="80">
        <v>11</v>
      </c>
      <c r="D152" s="80">
        <v>14</v>
      </c>
      <c r="E152" s="80">
        <v>2014</v>
      </c>
      <c r="F152" s="80" t="s">
        <v>90</v>
      </c>
      <c r="G152" s="80" t="s">
        <v>1866</v>
      </c>
      <c r="H152" s="80" t="s">
        <v>1867</v>
      </c>
      <c r="I152" s="177"/>
      <c r="J152" s="81">
        <v>32.336957337672835</v>
      </c>
      <c r="K152" s="81">
        <v>2.514280776988433</v>
      </c>
      <c r="L152" s="81">
        <v>0.11638786447277502</v>
      </c>
      <c r="M152" s="81">
        <v>55.957524995951559</v>
      </c>
      <c r="N152" s="81">
        <v>39.224042148176196</v>
      </c>
      <c r="O152" s="81">
        <v>34.102120101529756</v>
      </c>
      <c r="P152" s="81">
        <v>33.065556829319938</v>
      </c>
      <c r="Q152" s="81">
        <v>1.8336742754922415</v>
      </c>
      <c r="R152" s="81">
        <v>0</v>
      </c>
      <c r="S152" s="81">
        <v>2.8610852871691868</v>
      </c>
      <c r="T152" s="82"/>
      <c r="U152" s="81">
        <v>3512440</v>
      </c>
      <c r="V152" s="81">
        <v>1014</v>
      </c>
      <c r="W152" s="81">
        <v>4</v>
      </c>
      <c r="X152" s="81">
        <v>11190</v>
      </c>
      <c r="Y152" s="81">
        <v>9772</v>
      </c>
      <c r="Z152" s="81">
        <v>19624</v>
      </c>
      <c r="AA152" s="81">
        <v>6585</v>
      </c>
      <c r="AB152" s="81">
        <v>24706</v>
      </c>
      <c r="AC152" s="81">
        <v>0</v>
      </c>
      <c r="AD152" s="81">
        <v>2.8610852871691868</v>
      </c>
      <c r="AE152" s="82"/>
      <c r="AF152" s="81">
        <v>35372573.408563815</v>
      </c>
      <c r="AG152" s="81">
        <v>2054176.9951336735</v>
      </c>
      <c r="AH152" s="81">
        <v>28132.762431277475</v>
      </c>
      <c r="AI152" s="81">
        <v>73223331.440067381</v>
      </c>
      <c r="AJ152" s="81">
        <v>53820485.235890768</v>
      </c>
      <c r="AK152" s="81">
        <v>0</v>
      </c>
      <c r="AL152" s="81">
        <v>0</v>
      </c>
      <c r="AM152" s="81">
        <v>3391764.6129310122</v>
      </c>
      <c r="AN152" s="81">
        <v>0</v>
      </c>
      <c r="AO152" s="81">
        <v>0</v>
      </c>
      <c r="AP152" s="82"/>
      <c r="AQ152" s="81">
        <v>287</v>
      </c>
      <c r="AR152" s="81">
        <v>157</v>
      </c>
      <c r="AS152" s="81">
        <v>0</v>
      </c>
      <c r="AT152" s="81">
        <v>0</v>
      </c>
      <c r="AU152" s="81">
        <v>0</v>
      </c>
      <c r="AV152" s="81">
        <v>0</v>
      </c>
      <c r="AW152" s="81" t="s">
        <v>564</v>
      </c>
      <c r="AX152" s="82"/>
      <c r="AY152" s="81">
        <v>1401.1</v>
      </c>
      <c r="AZ152" s="81">
        <v>2987.4</v>
      </c>
      <c r="BA152" s="81">
        <v>0</v>
      </c>
      <c r="BB152" s="81">
        <v>0</v>
      </c>
      <c r="BC152" s="81">
        <v>0</v>
      </c>
      <c r="BD152" s="81">
        <v>0</v>
      </c>
      <c r="BE152" s="81" t="s">
        <v>564</v>
      </c>
      <c r="BF152" s="82"/>
      <c r="BG152" s="81">
        <v>0</v>
      </c>
      <c r="BH152" s="81">
        <v>0</v>
      </c>
      <c r="BI152" s="81">
        <v>0</v>
      </c>
      <c r="BJ152" s="81">
        <v>0</v>
      </c>
      <c r="BK152" s="81">
        <v>0</v>
      </c>
      <c r="BL152" s="81">
        <v>0</v>
      </c>
      <c r="BM152" s="82"/>
      <c r="BN152" s="81">
        <v>0</v>
      </c>
      <c r="BO152" s="81">
        <v>0</v>
      </c>
      <c r="BP152" s="81">
        <v>0</v>
      </c>
      <c r="BQ152" s="81">
        <v>0</v>
      </c>
      <c r="BR152" s="81">
        <v>0</v>
      </c>
      <c r="BS152" s="81">
        <v>0</v>
      </c>
      <c r="BT152"/>
      <c r="BU152" s="80">
        <v>0</v>
      </c>
      <c r="BV152" s="80">
        <v>0</v>
      </c>
      <c r="BW152" s="80">
        <v>0</v>
      </c>
      <c r="BX152" s="80">
        <v>0</v>
      </c>
      <c r="BY152" s="80">
        <v>0</v>
      </c>
      <c r="BZ152" s="80">
        <v>0</v>
      </c>
      <c r="CA152" s="80">
        <v>0</v>
      </c>
      <c r="CB152" s="80">
        <v>0</v>
      </c>
      <c r="CC152" s="80">
        <v>0</v>
      </c>
    </row>
    <row r="153" spans="1:81">
      <c r="A153" s="80" t="s">
        <v>1878</v>
      </c>
      <c r="B153" s="80">
        <v>233</v>
      </c>
      <c r="C153" s="80">
        <v>12</v>
      </c>
      <c r="D153" s="80">
        <v>14</v>
      </c>
      <c r="E153" s="80">
        <v>2015</v>
      </c>
      <c r="F153" s="80" t="s">
        <v>91</v>
      </c>
      <c r="G153" s="80" t="s">
        <v>1866</v>
      </c>
      <c r="H153" s="80" t="s">
        <v>1867</v>
      </c>
      <c r="I153" s="177"/>
      <c r="J153" s="81">
        <v>30.948876774065109</v>
      </c>
      <c r="K153" s="81">
        <v>2.4761404767665467</v>
      </c>
      <c r="L153" s="81">
        <v>0.10385559182905486</v>
      </c>
      <c r="M153" s="81">
        <v>72.992312729188583</v>
      </c>
      <c r="N153" s="81">
        <v>37.930969068153097</v>
      </c>
      <c r="O153" s="81">
        <v>32.769791921855763</v>
      </c>
      <c r="P153" s="81">
        <v>32.915688008565887</v>
      </c>
      <c r="Q153" s="81">
        <v>1.8093896124089439</v>
      </c>
      <c r="R153" s="81">
        <v>0</v>
      </c>
      <c r="S153" s="81">
        <v>5.3733004347971498</v>
      </c>
      <c r="T153" s="82"/>
      <c r="U153" s="81">
        <v>3636448</v>
      </c>
      <c r="V153" s="81">
        <v>1014</v>
      </c>
      <c r="W153" s="81">
        <v>4</v>
      </c>
      <c r="X153" s="81">
        <v>11190</v>
      </c>
      <c r="Y153" s="81">
        <v>9942</v>
      </c>
      <c r="Z153" s="81">
        <v>19039</v>
      </c>
      <c r="AA153" s="81">
        <v>6550</v>
      </c>
      <c r="AB153" s="81">
        <v>24903</v>
      </c>
      <c r="AC153" s="81">
        <v>0</v>
      </c>
      <c r="AD153" s="81">
        <v>5.3733004347971498</v>
      </c>
      <c r="AE153" s="82"/>
      <c r="AF153" s="81">
        <v>34852436.497650497</v>
      </c>
      <c r="AG153" s="81">
        <v>1901196.4505565586</v>
      </c>
      <c r="AH153" s="81">
        <v>21590.901309771882</v>
      </c>
      <c r="AI153" s="81">
        <v>71998259.425199613</v>
      </c>
      <c r="AJ153" s="81">
        <v>55627102.513778411</v>
      </c>
      <c r="AK153" s="81">
        <v>0</v>
      </c>
      <c r="AL153" s="81">
        <v>0</v>
      </c>
      <c r="AM153" s="81">
        <v>3412851.685843972</v>
      </c>
      <c r="AN153" s="81">
        <v>0</v>
      </c>
      <c r="AO153" s="81">
        <v>0</v>
      </c>
      <c r="AP153" s="82"/>
      <c r="AQ153" s="81">
        <v>349</v>
      </c>
      <c r="AR153" s="81">
        <v>210</v>
      </c>
      <c r="AS153" s="81">
        <v>0</v>
      </c>
      <c r="AT153" s="81">
        <v>0</v>
      </c>
      <c r="AU153" s="81">
        <v>0</v>
      </c>
      <c r="AV153" s="81">
        <v>0</v>
      </c>
      <c r="AW153" s="81" t="s">
        <v>564</v>
      </c>
      <c r="AX153" s="82"/>
      <c r="AY153" s="81">
        <v>1697.3999999999999</v>
      </c>
      <c r="AZ153" s="81">
        <v>4057</v>
      </c>
      <c r="BA153" s="81">
        <v>0</v>
      </c>
      <c r="BB153" s="81">
        <v>0</v>
      </c>
      <c r="BC153" s="81">
        <v>0</v>
      </c>
      <c r="BD153" s="81">
        <v>0</v>
      </c>
      <c r="BE153" s="81" t="s">
        <v>564</v>
      </c>
      <c r="BF153" s="82"/>
      <c r="BG153" s="81">
        <v>0</v>
      </c>
      <c r="BH153" s="81">
        <v>0</v>
      </c>
      <c r="BI153" s="81">
        <v>0</v>
      </c>
      <c r="BJ153" s="81">
        <v>0</v>
      </c>
      <c r="BK153" s="81">
        <v>0</v>
      </c>
      <c r="BL153" s="81">
        <v>0</v>
      </c>
      <c r="BM153" s="82"/>
      <c r="BN153" s="81">
        <v>0</v>
      </c>
      <c r="BO153" s="81">
        <v>0</v>
      </c>
      <c r="BP153" s="81">
        <v>0</v>
      </c>
      <c r="BQ153" s="81">
        <v>0</v>
      </c>
      <c r="BR153" s="81">
        <v>0</v>
      </c>
      <c r="BS153" s="81">
        <v>0</v>
      </c>
      <c r="BT153"/>
      <c r="BU153" s="80">
        <v>0</v>
      </c>
      <c r="BV153" s="80">
        <v>0</v>
      </c>
      <c r="BW153" s="80">
        <v>0</v>
      </c>
      <c r="BX153" s="80">
        <v>0</v>
      </c>
      <c r="BY153" s="80">
        <v>0</v>
      </c>
      <c r="BZ153" s="80">
        <v>0</v>
      </c>
      <c r="CA153" s="80">
        <v>0</v>
      </c>
      <c r="CB153" s="80">
        <v>0</v>
      </c>
      <c r="CC153" s="80">
        <v>0</v>
      </c>
    </row>
    <row r="154" spans="1:81">
      <c r="A154" s="80" t="s">
        <v>1879</v>
      </c>
      <c r="B154" s="80">
        <v>234</v>
      </c>
      <c r="C154" s="80">
        <v>13</v>
      </c>
      <c r="D154" s="80">
        <v>14</v>
      </c>
      <c r="E154" s="80">
        <v>2016</v>
      </c>
      <c r="F154" s="80" t="s">
        <v>92</v>
      </c>
      <c r="G154" s="80" t="s">
        <v>1866</v>
      </c>
      <c r="H154" s="80" t="s">
        <v>1867</v>
      </c>
      <c r="I154" s="177"/>
      <c r="J154" s="81">
        <v>32.63978063539836</v>
      </c>
      <c r="K154" s="81">
        <v>2.4617357180461155</v>
      </c>
      <c r="L154" s="81">
        <v>9.8718028069505512E-2</v>
      </c>
      <c r="M154" s="81">
        <v>48.569870315366352</v>
      </c>
      <c r="N154" s="81">
        <v>38.743659518335129</v>
      </c>
      <c r="O154" s="81">
        <v>32.854736540704792</v>
      </c>
      <c r="P154" s="81">
        <v>32.699198616228635</v>
      </c>
      <c r="Q154" s="81">
        <v>1.7848713438025046</v>
      </c>
      <c r="R154" s="81">
        <v>0</v>
      </c>
      <c r="S154" s="81">
        <v>0</v>
      </c>
      <c r="T154" s="82"/>
      <c r="U154" s="81">
        <v>3773881</v>
      </c>
      <c r="V154" s="81">
        <v>1014</v>
      </c>
      <c r="W154" s="81">
        <v>4</v>
      </c>
      <c r="X154" s="81">
        <v>11190</v>
      </c>
      <c r="Y154" s="81">
        <v>10345</v>
      </c>
      <c r="Z154" s="81">
        <v>19323</v>
      </c>
      <c r="AA154" s="81">
        <v>6730</v>
      </c>
      <c r="AB154" s="81">
        <v>25270</v>
      </c>
      <c r="AC154" s="81">
        <v>0</v>
      </c>
      <c r="AD154" s="81">
        <v>0</v>
      </c>
      <c r="AE154" s="82"/>
      <c r="AF154" s="81">
        <v>37656223.578725927</v>
      </c>
      <c r="AG154" s="81">
        <v>1822013.990444791</v>
      </c>
      <c r="AH154" s="81">
        <v>15755.5964725714</v>
      </c>
      <c r="AI154" s="81">
        <v>71540683.539244309</v>
      </c>
      <c r="AJ154" s="81">
        <v>57862320.796926349</v>
      </c>
      <c r="AK154" s="81">
        <v>0</v>
      </c>
      <c r="AL154" s="81">
        <v>0</v>
      </c>
      <c r="AM154" s="81">
        <v>3465838.022140542</v>
      </c>
      <c r="AN154" s="81">
        <v>0</v>
      </c>
      <c r="AO154" s="81">
        <v>0</v>
      </c>
      <c r="AP154" s="82"/>
      <c r="AQ154" s="81">
        <v>403</v>
      </c>
      <c r="AR154" s="81">
        <v>255</v>
      </c>
      <c r="AS154" s="81">
        <v>0</v>
      </c>
      <c r="AT154" s="81">
        <v>0</v>
      </c>
      <c r="AU154" s="81">
        <v>0</v>
      </c>
      <c r="AV154" s="81">
        <v>0</v>
      </c>
      <c r="AW154" s="81" t="s">
        <v>564</v>
      </c>
      <c r="AX154" s="82"/>
      <c r="AY154" s="81">
        <v>1981</v>
      </c>
      <c r="AZ154" s="81">
        <v>4872.2</v>
      </c>
      <c r="BA154" s="81">
        <v>0</v>
      </c>
      <c r="BB154" s="81">
        <v>0</v>
      </c>
      <c r="BC154" s="81">
        <v>0</v>
      </c>
      <c r="BD154" s="81">
        <v>0</v>
      </c>
      <c r="BE154" s="81" t="s">
        <v>564</v>
      </c>
      <c r="BF154" s="82"/>
      <c r="BG154" s="81">
        <v>0</v>
      </c>
      <c r="BH154" s="81">
        <v>0</v>
      </c>
      <c r="BI154" s="81">
        <v>0</v>
      </c>
      <c r="BJ154" s="81">
        <v>0</v>
      </c>
      <c r="BK154" s="81">
        <v>0</v>
      </c>
      <c r="BL154" s="81">
        <v>0</v>
      </c>
      <c r="BM154" s="82"/>
      <c r="BN154" s="81">
        <v>0</v>
      </c>
      <c r="BO154" s="81">
        <v>0</v>
      </c>
      <c r="BP154" s="81">
        <v>0</v>
      </c>
      <c r="BQ154" s="81">
        <v>0</v>
      </c>
      <c r="BR154" s="81">
        <v>0</v>
      </c>
      <c r="BS154" s="81">
        <v>0</v>
      </c>
      <c r="BT154"/>
      <c r="BU154" s="80">
        <v>0</v>
      </c>
      <c r="BV154" s="80">
        <v>0</v>
      </c>
      <c r="BW154" s="80">
        <v>0</v>
      </c>
      <c r="BX154" s="80">
        <v>0</v>
      </c>
      <c r="BY154" s="80">
        <v>0</v>
      </c>
      <c r="BZ154" s="80">
        <v>0</v>
      </c>
      <c r="CA154" s="80">
        <v>0</v>
      </c>
      <c r="CB154" s="80">
        <v>0</v>
      </c>
      <c r="CC154" s="80">
        <v>0</v>
      </c>
    </row>
    <row r="155" spans="1:81">
      <c r="A155" s="80" t="s">
        <v>1880</v>
      </c>
      <c r="B155" s="80">
        <v>235</v>
      </c>
      <c r="C155" s="80">
        <v>14</v>
      </c>
      <c r="D155" s="80">
        <v>14</v>
      </c>
      <c r="E155" s="80">
        <v>2017</v>
      </c>
      <c r="F155" s="80" t="s">
        <v>71</v>
      </c>
      <c r="G155" s="80" t="s">
        <v>1866</v>
      </c>
      <c r="H155" s="80" t="s">
        <v>1867</v>
      </c>
      <c r="I155" s="177"/>
      <c r="J155" s="81">
        <v>30.998547714721994</v>
      </c>
      <c r="K155" s="81">
        <v>2.4505647197571445</v>
      </c>
      <c r="L155" s="81">
        <v>0.10597593063668348</v>
      </c>
      <c r="M155" s="81">
        <v>43.00806927246245</v>
      </c>
      <c r="N155" s="81">
        <v>37.976373370804268</v>
      </c>
      <c r="O155" s="81">
        <v>32.760177930646698</v>
      </c>
      <c r="P155" s="81">
        <v>32.477577038459891</v>
      </c>
      <c r="Q155" s="81">
        <v>1.7433743175406033</v>
      </c>
      <c r="R155" s="81">
        <v>0</v>
      </c>
      <c r="S155" s="81">
        <v>0</v>
      </c>
      <c r="T155" s="82"/>
      <c r="U155" s="81">
        <v>3646148</v>
      </c>
      <c r="V155" s="81">
        <v>1014</v>
      </c>
      <c r="W155" s="81">
        <v>4</v>
      </c>
      <c r="X155" s="81">
        <v>11190</v>
      </c>
      <c r="Y155" s="81">
        <v>10494</v>
      </c>
      <c r="Z155" s="81">
        <v>19587</v>
      </c>
      <c r="AA155" s="81">
        <v>6727</v>
      </c>
      <c r="AB155" s="81">
        <v>25525</v>
      </c>
      <c r="AC155" s="81">
        <v>0</v>
      </c>
      <c r="AD155" s="81">
        <v>0</v>
      </c>
      <c r="AE155" s="82"/>
      <c r="AF155" s="81">
        <v>36246259.460223481</v>
      </c>
      <c r="AG155" s="81">
        <v>1833761.0094805299</v>
      </c>
      <c r="AH155" s="81">
        <v>21711.748553401991</v>
      </c>
      <c r="AI155" s="81">
        <v>67550303.652203575</v>
      </c>
      <c r="AJ155" s="81">
        <v>54012321.418852128</v>
      </c>
      <c r="AK155" s="81">
        <v>0</v>
      </c>
      <c r="AL155" s="81">
        <v>0</v>
      </c>
      <c r="AM155" s="81">
        <v>3506289.667527827</v>
      </c>
      <c r="AN155" s="81">
        <v>0</v>
      </c>
      <c r="AO155" s="81">
        <v>0</v>
      </c>
      <c r="AP155" s="82"/>
      <c r="AQ155" s="81">
        <v>453</v>
      </c>
      <c r="AR155" s="81">
        <v>283</v>
      </c>
      <c r="AS155" s="81">
        <v>0</v>
      </c>
      <c r="AT155" s="81">
        <v>0</v>
      </c>
      <c r="AU155" s="81">
        <v>0</v>
      </c>
      <c r="AV155" s="81">
        <v>0</v>
      </c>
      <c r="AW155" s="81" t="s">
        <v>564</v>
      </c>
      <c r="AX155" s="82"/>
      <c r="AY155" s="81">
        <v>2247.5</v>
      </c>
      <c r="AZ155" s="81">
        <v>5308.0000000000027</v>
      </c>
      <c r="BA155" s="81">
        <v>0</v>
      </c>
      <c r="BB155" s="81">
        <v>0</v>
      </c>
      <c r="BC155" s="81">
        <v>0</v>
      </c>
      <c r="BD155" s="81">
        <v>0</v>
      </c>
      <c r="BE155" s="81" t="s">
        <v>564</v>
      </c>
      <c r="BF155" s="82"/>
      <c r="BG155" s="81">
        <v>0</v>
      </c>
      <c r="BH155" s="81">
        <v>0</v>
      </c>
      <c r="BI155" s="81">
        <v>0</v>
      </c>
      <c r="BJ155" s="81">
        <v>0</v>
      </c>
      <c r="BK155" s="81">
        <v>0</v>
      </c>
      <c r="BL155" s="81">
        <v>0</v>
      </c>
      <c r="BM155" s="82"/>
      <c r="BN155" s="81">
        <v>0</v>
      </c>
      <c r="BO155" s="81">
        <v>0</v>
      </c>
      <c r="BP155" s="81">
        <v>0</v>
      </c>
      <c r="BQ155" s="81">
        <v>0</v>
      </c>
      <c r="BR155" s="81">
        <v>0</v>
      </c>
      <c r="BS155" s="81">
        <v>0</v>
      </c>
      <c r="BT155"/>
      <c r="BU155" s="80">
        <v>0</v>
      </c>
      <c r="BV155" s="80">
        <v>0</v>
      </c>
      <c r="BW155" s="80">
        <v>0</v>
      </c>
      <c r="BX155" s="80">
        <v>0</v>
      </c>
      <c r="BY155" s="80">
        <v>0</v>
      </c>
      <c r="BZ155" s="80">
        <v>0</v>
      </c>
      <c r="CA155" s="80">
        <v>0</v>
      </c>
      <c r="CB155" s="80">
        <v>0</v>
      </c>
      <c r="CC155" s="80">
        <v>0</v>
      </c>
    </row>
    <row r="156" spans="1:81">
      <c r="A156" s="80" t="s">
        <v>1881</v>
      </c>
      <c r="B156" s="80">
        <v>236</v>
      </c>
      <c r="C156" s="80">
        <v>15</v>
      </c>
      <c r="D156" s="80">
        <v>14</v>
      </c>
      <c r="E156" s="80">
        <v>2018</v>
      </c>
      <c r="F156" s="80" t="s">
        <v>93</v>
      </c>
      <c r="G156" s="80" t="s">
        <v>1866</v>
      </c>
      <c r="H156" s="80" t="s">
        <v>1867</v>
      </c>
      <c r="I156" s="177"/>
      <c r="J156" s="81">
        <v>29.286403268786614</v>
      </c>
      <c r="K156" s="81">
        <v>2.3084181655093365</v>
      </c>
      <c r="L156" s="81">
        <v>9.3884916800542131E-2</v>
      </c>
      <c r="M156" s="81">
        <v>44.46946325113251</v>
      </c>
      <c r="N156" s="81">
        <v>34.729073798153834</v>
      </c>
      <c r="O156" s="81">
        <v>33.103101799325195</v>
      </c>
      <c r="P156" s="81">
        <v>32.570137537493146</v>
      </c>
      <c r="Q156" s="81">
        <v>1.6279041160893022</v>
      </c>
      <c r="R156" s="81">
        <v>0</v>
      </c>
      <c r="S156" s="81">
        <v>0</v>
      </c>
      <c r="T156" s="82"/>
      <c r="U156" s="81">
        <v>3673652</v>
      </c>
      <c r="V156" s="81">
        <v>1014</v>
      </c>
      <c r="W156" s="81">
        <v>4</v>
      </c>
      <c r="X156" s="81">
        <v>11190</v>
      </c>
      <c r="Y156" s="81">
        <v>10690</v>
      </c>
      <c r="Z156" s="81">
        <v>20171</v>
      </c>
      <c r="AA156" s="81">
        <v>6814</v>
      </c>
      <c r="AB156" s="81">
        <v>25685</v>
      </c>
      <c r="AC156" s="81">
        <v>0</v>
      </c>
      <c r="AD156" s="81">
        <v>0</v>
      </c>
      <c r="AE156" s="82"/>
      <c r="AF156" s="81">
        <v>34777965.966264471</v>
      </c>
      <c r="AG156" s="81">
        <v>1636286.536642649</v>
      </c>
      <c r="AH156" s="81">
        <v>20458.88374910134</v>
      </c>
      <c r="AI156" s="81">
        <v>68794742.988747865</v>
      </c>
      <c r="AJ156" s="81">
        <v>50706418.833964393</v>
      </c>
      <c r="AK156" s="81">
        <v>0</v>
      </c>
      <c r="AL156" s="81">
        <v>0</v>
      </c>
      <c r="AM156" s="81">
        <v>3535568.7786287009</v>
      </c>
      <c r="AN156" s="81">
        <v>0</v>
      </c>
      <c r="AO156" s="81">
        <v>0</v>
      </c>
      <c r="AP156" s="82"/>
      <c r="AQ156" s="81">
        <v>499</v>
      </c>
      <c r="AR156" s="81">
        <v>307</v>
      </c>
      <c r="AS156" s="81">
        <v>0</v>
      </c>
      <c r="AT156" s="81">
        <v>0</v>
      </c>
      <c r="AU156" s="81">
        <v>0</v>
      </c>
      <c r="AV156" s="81">
        <v>0</v>
      </c>
      <c r="AW156" s="81" t="s">
        <v>564</v>
      </c>
      <c r="AX156" s="82"/>
      <c r="AY156" s="81">
        <v>2475.8000000000002</v>
      </c>
      <c r="AZ156" s="81">
        <v>5727</v>
      </c>
      <c r="BA156" s="81">
        <v>0</v>
      </c>
      <c r="BB156" s="81">
        <v>0</v>
      </c>
      <c r="BC156" s="81">
        <v>0</v>
      </c>
      <c r="BD156" s="81">
        <v>0</v>
      </c>
      <c r="BE156" s="81" t="s">
        <v>564</v>
      </c>
      <c r="BF156" s="82"/>
      <c r="BG156" s="81">
        <v>0</v>
      </c>
      <c r="BH156" s="81">
        <v>0</v>
      </c>
      <c r="BI156" s="81">
        <v>0</v>
      </c>
      <c r="BJ156" s="81">
        <v>0</v>
      </c>
      <c r="BK156" s="81">
        <v>0</v>
      </c>
      <c r="BL156" s="81">
        <v>0</v>
      </c>
      <c r="BM156" s="82"/>
      <c r="BN156" s="81">
        <v>0</v>
      </c>
      <c r="BO156" s="81">
        <v>0</v>
      </c>
      <c r="BP156" s="81">
        <v>0</v>
      </c>
      <c r="BQ156" s="81">
        <v>0</v>
      </c>
      <c r="BR156" s="81">
        <v>0</v>
      </c>
      <c r="BS156" s="81">
        <v>0</v>
      </c>
      <c r="BT156"/>
      <c r="BU156" s="80">
        <v>0</v>
      </c>
      <c r="BV156" s="80">
        <v>0</v>
      </c>
      <c r="BW156" s="80">
        <v>0</v>
      </c>
      <c r="BX156" s="80">
        <v>0</v>
      </c>
      <c r="BY156" s="80">
        <v>0</v>
      </c>
      <c r="BZ156" s="80">
        <v>0</v>
      </c>
      <c r="CA156" s="80">
        <v>0</v>
      </c>
      <c r="CB156" s="80">
        <v>0</v>
      </c>
      <c r="CC156" s="80">
        <v>0</v>
      </c>
    </row>
    <row r="157" spans="1:81">
      <c r="A157" s="80" t="s">
        <v>1882</v>
      </c>
      <c r="B157" s="80">
        <v>237</v>
      </c>
      <c r="C157" s="80">
        <v>16</v>
      </c>
      <c r="D157" s="80">
        <v>14</v>
      </c>
      <c r="E157" s="80">
        <v>2019</v>
      </c>
      <c r="F157" s="80" t="s">
        <v>73</v>
      </c>
      <c r="G157" s="80" t="s">
        <v>1866</v>
      </c>
      <c r="H157" s="80" t="s">
        <v>1867</v>
      </c>
      <c r="I157" s="177"/>
      <c r="J157" s="81">
        <v>28.214364069894994</v>
      </c>
      <c r="K157" s="81">
        <v>2.0988094328609694</v>
      </c>
      <c r="L157" s="81">
        <v>9.4312567660256044E-2</v>
      </c>
      <c r="M157" s="81">
        <v>45.660096141860642</v>
      </c>
      <c r="N157" s="81">
        <v>33.693364272265477</v>
      </c>
      <c r="O157" s="81">
        <v>32.351091426321936</v>
      </c>
      <c r="P157" s="81">
        <v>33.027646198368103</v>
      </c>
      <c r="Q157" s="81">
        <v>1.5996769611166819</v>
      </c>
      <c r="R157" s="81">
        <v>0</v>
      </c>
      <c r="S157" s="81">
        <v>0</v>
      </c>
      <c r="T157" s="82"/>
      <c r="U157" s="81">
        <v>3720076</v>
      </c>
      <c r="V157" s="81">
        <v>1014</v>
      </c>
      <c r="W157" s="81">
        <v>4</v>
      </c>
      <c r="X157" s="81">
        <v>11190</v>
      </c>
      <c r="Y157" s="81">
        <v>10917</v>
      </c>
      <c r="Z157" s="81">
        <v>20254</v>
      </c>
      <c r="AA157" s="81">
        <v>6858</v>
      </c>
      <c r="AB157" s="81">
        <v>25923</v>
      </c>
      <c r="AC157" s="81">
        <v>0</v>
      </c>
      <c r="AD157" s="81">
        <v>0</v>
      </c>
      <c r="AE157" s="82"/>
      <c r="AF157" s="81">
        <v>35427957.341290362</v>
      </c>
      <c r="AG157" s="81">
        <v>1588079.735945303</v>
      </c>
      <c r="AH157" s="81">
        <v>21565.65048126271</v>
      </c>
      <c r="AI157" s="81">
        <v>76373363.757110089</v>
      </c>
      <c r="AJ157" s="81">
        <v>50866567.804903015</v>
      </c>
      <c r="AK157" s="81">
        <v>0</v>
      </c>
      <c r="AL157" s="81">
        <v>0</v>
      </c>
      <c r="AM157" s="81">
        <v>3530517.4517604816</v>
      </c>
      <c r="AN157" s="81">
        <v>0</v>
      </c>
      <c r="AO157" s="81">
        <v>0</v>
      </c>
      <c r="AP157" s="82"/>
      <c r="AQ157" s="81">
        <v>569</v>
      </c>
      <c r="AR157" s="81">
        <v>331</v>
      </c>
      <c r="AS157" s="81">
        <v>0</v>
      </c>
      <c r="AT157" s="81">
        <v>0</v>
      </c>
      <c r="AU157" s="81">
        <v>0</v>
      </c>
      <c r="AV157" s="81">
        <v>0</v>
      </c>
      <c r="AW157" s="81" t="s">
        <v>564</v>
      </c>
      <c r="AX157" s="82"/>
      <c r="AY157" s="81">
        <v>2843.6000000000008</v>
      </c>
      <c r="AZ157" s="81">
        <v>6250.8999999999969</v>
      </c>
      <c r="BA157" s="81">
        <v>0</v>
      </c>
      <c r="BB157" s="81">
        <v>0</v>
      </c>
      <c r="BC157" s="81">
        <v>0</v>
      </c>
      <c r="BD157" s="81">
        <v>0</v>
      </c>
      <c r="BE157" s="81" t="s">
        <v>564</v>
      </c>
      <c r="BF157" s="82"/>
      <c r="BG157" s="81">
        <v>0</v>
      </c>
      <c r="BH157" s="81">
        <v>0</v>
      </c>
      <c r="BI157" s="81">
        <v>0</v>
      </c>
      <c r="BJ157" s="81">
        <v>0</v>
      </c>
      <c r="BK157" s="81">
        <v>0</v>
      </c>
      <c r="BL157" s="81">
        <v>0</v>
      </c>
      <c r="BM157" s="82"/>
      <c r="BN157" s="81">
        <v>0</v>
      </c>
      <c r="BO157" s="81">
        <v>0</v>
      </c>
      <c r="BP157" s="81">
        <v>0</v>
      </c>
      <c r="BQ157" s="81">
        <v>0</v>
      </c>
      <c r="BR157" s="81">
        <v>0</v>
      </c>
      <c r="BS157" s="81">
        <v>0</v>
      </c>
      <c r="BT157"/>
      <c r="BU157" s="80">
        <v>0</v>
      </c>
      <c r="BV157" s="80">
        <v>0</v>
      </c>
      <c r="BW157" s="80">
        <v>0</v>
      </c>
      <c r="BX157" s="80">
        <v>0</v>
      </c>
      <c r="BY157" s="80">
        <v>0</v>
      </c>
      <c r="BZ157" s="80">
        <v>0</v>
      </c>
      <c r="CA157" s="80">
        <v>0</v>
      </c>
      <c r="CB157" s="80">
        <v>0</v>
      </c>
      <c r="CC157" s="80">
        <v>0</v>
      </c>
    </row>
    <row r="158" spans="1:81">
      <c r="A158" s="80" t="s">
        <v>1883</v>
      </c>
      <c r="B158" s="80">
        <v>238</v>
      </c>
      <c r="C158" s="80">
        <v>17</v>
      </c>
      <c r="D158" s="80">
        <v>14</v>
      </c>
      <c r="E158" s="80">
        <v>2020</v>
      </c>
      <c r="F158" s="80" t="s">
        <v>218</v>
      </c>
      <c r="G158" s="174" t="s">
        <v>1866</v>
      </c>
      <c r="H158" s="80" t="s">
        <v>1867</v>
      </c>
      <c r="I158" s="177"/>
      <c r="J158" s="81">
        <v>26.834198870582838</v>
      </c>
      <c r="K158" s="81">
        <v>2.4233336314843954</v>
      </c>
      <c r="L158" s="81">
        <v>5.9951711110877839E-2</v>
      </c>
      <c r="M158" s="81">
        <v>46.098906181732517</v>
      </c>
      <c r="N158" s="81">
        <v>33.378791623714044</v>
      </c>
      <c r="O158" s="81">
        <v>28.527459656273912</v>
      </c>
      <c r="P158" s="81">
        <v>31.20540563189325</v>
      </c>
      <c r="Q158" s="81">
        <v>1.5402949173965697</v>
      </c>
      <c r="R158" s="81">
        <v>0</v>
      </c>
      <c r="S158" s="81">
        <v>0</v>
      </c>
      <c r="T158" s="82"/>
      <c r="U158" s="81">
        <v>3396639</v>
      </c>
      <c r="V158" s="81">
        <v>1062</v>
      </c>
      <c r="W158" s="81">
        <v>3</v>
      </c>
      <c r="X158" s="81">
        <v>12856</v>
      </c>
      <c r="Y158" s="81">
        <v>11145</v>
      </c>
      <c r="Z158" s="81">
        <v>20385</v>
      </c>
      <c r="AA158" s="81">
        <v>7040</v>
      </c>
      <c r="AB158" s="81">
        <v>26123</v>
      </c>
      <c r="AC158" s="81">
        <v>0</v>
      </c>
      <c r="AD158" s="81">
        <v>0</v>
      </c>
      <c r="AE158" s="82"/>
      <c r="AF158" s="81">
        <v>33691953.635243461</v>
      </c>
      <c r="AG158" s="81">
        <v>1788197.6823155999</v>
      </c>
      <c r="AH158" s="81">
        <v>14552.468580340934</v>
      </c>
      <c r="AI158" s="81">
        <v>81384116.54035002</v>
      </c>
      <c r="AJ158" s="81">
        <v>56589717.667800136</v>
      </c>
      <c r="AK158" s="81"/>
      <c r="AL158" s="81"/>
      <c r="AM158" s="81">
        <v>3409341.7325833943</v>
      </c>
      <c r="AN158" s="81"/>
      <c r="AO158" s="81"/>
      <c r="AP158" s="82"/>
      <c r="AQ158" s="81">
        <v>640</v>
      </c>
      <c r="AR158" s="81">
        <v>338</v>
      </c>
      <c r="AS158" s="81">
        <v>0</v>
      </c>
      <c r="AT158" s="81">
        <v>0</v>
      </c>
      <c r="AU158" s="81">
        <v>0</v>
      </c>
      <c r="AV158" s="81">
        <v>0</v>
      </c>
      <c r="AW158" s="81">
        <v>0</v>
      </c>
      <c r="AX158" s="82"/>
      <c r="AY158" s="81">
        <v>3229.6000000000022</v>
      </c>
      <c r="AZ158" s="81">
        <v>6379.2999999999956</v>
      </c>
      <c r="BA158" s="81">
        <v>0</v>
      </c>
      <c r="BB158" s="81">
        <v>0</v>
      </c>
      <c r="BC158" s="81">
        <v>0</v>
      </c>
      <c r="BD158" s="81">
        <v>0</v>
      </c>
      <c r="BE158" s="81">
        <v>0</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1884</v>
      </c>
      <c r="B159" s="80">
        <v>238</v>
      </c>
      <c r="C159" s="80">
        <v>18</v>
      </c>
      <c r="D159" s="80">
        <v>14</v>
      </c>
      <c r="E159" s="80">
        <v>2021</v>
      </c>
      <c r="F159" s="80" t="s">
        <v>75</v>
      </c>
      <c r="G159" s="174" t="s">
        <v>1866</v>
      </c>
      <c r="H159" s="80" t="s">
        <v>1867</v>
      </c>
      <c r="I159" s="177"/>
      <c r="J159" s="81">
        <v>26.522094179349303</v>
      </c>
      <c r="K159" s="81">
        <v>2.6421167939229808</v>
      </c>
      <c r="L159" s="81">
        <v>6.7505752064564287E-2</v>
      </c>
      <c r="M159" s="81">
        <v>52.390882443121804</v>
      </c>
      <c r="N159" s="81">
        <v>33.277423642702885</v>
      </c>
      <c r="O159" s="81">
        <v>26.801233547497159</v>
      </c>
      <c r="P159" s="81">
        <v>32.548835380260989</v>
      </c>
      <c r="Q159" s="81">
        <v>1.5676706511877352</v>
      </c>
      <c r="R159" s="81">
        <v>0</v>
      </c>
      <c r="S159" s="81">
        <v>0</v>
      </c>
      <c r="T159" s="82"/>
      <c r="U159" s="81">
        <v>3605440</v>
      </c>
      <c r="V159" s="81">
        <v>1062</v>
      </c>
      <c r="W159" s="81">
        <v>3</v>
      </c>
      <c r="X159" s="81">
        <v>12856</v>
      </c>
      <c r="Y159" s="81">
        <v>11290</v>
      </c>
      <c r="Z159" s="81">
        <v>19720</v>
      </c>
      <c r="AA159" s="81">
        <v>7161</v>
      </c>
      <c r="AB159" s="81">
        <v>26272</v>
      </c>
      <c r="AC159" s="81">
        <v>0</v>
      </c>
      <c r="AD159" s="81">
        <v>0</v>
      </c>
      <c r="AE159" s="82"/>
      <c r="AF159" s="81">
        <v>32336913.412277695</v>
      </c>
      <c r="AG159" s="81">
        <v>1823104.6665909814</v>
      </c>
      <c r="AH159" s="81">
        <v>15657.308708600711</v>
      </c>
      <c r="AI159" s="81">
        <v>80383498.896112114</v>
      </c>
      <c r="AJ159" s="81">
        <v>55046343.365631871</v>
      </c>
      <c r="AK159" s="81">
        <v>0</v>
      </c>
      <c r="AL159" s="81">
        <v>0</v>
      </c>
      <c r="AM159" s="81">
        <v>3448564.8604865982</v>
      </c>
      <c r="AN159" s="81">
        <v>0</v>
      </c>
      <c r="AO159" s="81">
        <v>0</v>
      </c>
      <c r="AP159" s="82"/>
      <c r="AQ159" s="81">
        <v>716</v>
      </c>
      <c r="AR159" s="81">
        <v>342</v>
      </c>
      <c r="AS159" s="81">
        <v>0</v>
      </c>
      <c r="AT159" s="81">
        <v>0</v>
      </c>
      <c r="AU159" s="81">
        <v>0</v>
      </c>
      <c r="AV159" s="81">
        <v>0</v>
      </c>
      <c r="AW159" s="81"/>
      <c r="AX159" s="82"/>
      <c r="AY159" s="81">
        <v>3665.7000000000021</v>
      </c>
      <c r="AZ159" s="81">
        <v>6475.1999999999962</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1885</v>
      </c>
      <c r="B160" s="80">
        <v>238</v>
      </c>
      <c r="C160" s="80">
        <v>19</v>
      </c>
      <c r="D160" s="80">
        <v>14</v>
      </c>
      <c r="E160" s="80">
        <v>2022</v>
      </c>
      <c r="F160" s="80" t="s">
        <v>568</v>
      </c>
      <c r="G160" s="80" t="s">
        <v>1866</v>
      </c>
      <c r="H160" s="80" t="s">
        <v>1867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801</v>
      </c>
      <c r="AR160" s="81">
        <v>343</v>
      </c>
      <c r="AS160" s="81">
        <v>0</v>
      </c>
      <c r="AT160" s="81">
        <v>0</v>
      </c>
      <c r="AU160" s="81">
        <v>0</v>
      </c>
      <c r="AV160" s="81">
        <v>0</v>
      </c>
      <c r="AW160" s="81"/>
      <c r="AX160" s="82"/>
      <c r="AY160" s="81">
        <v>4148.0000000000036</v>
      </c>
      <c r="AZ160" s="81">
        <v>6524.6999999999962</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1886</v>
      </c>
      <c r="B161" s="80">
        <v>18</v>
      </c>
      <c r="C161" s="80">
        <v>1</v>
      </c>
      <c r="D161" s="80">
        <v>2</v>
      </c>
      <c r="E161" s="80">
        <v>1990</v>
      </c>
      <c r="F161" s="80" t="s">
        <v>562</v>
      </c>
      <c r="G161" s="80" t="s">
        <v>1887</v>
      </c>
      <c r="H161" s="80" t="s">
        <v>1888</v>
      </c>
      <c r="I161" s="177"/>
      <c r="J161" s="81">
        <v>2221.1384799431548</v>
      </c>
      <c r="K161" s="81">
        <v>6.1259306747793874</v>
      </c>
      <c r="L161" s="81">
        <v>8.2555437322148322</v>
      </c>
      <c r="M161" s="81">
        <v>19.700312734808715</v>
      </c>
      <c r="N161" s="81">
        <v>26.136381081673772</v>
      </c>
      <c r="O161" s="81">
        <v>21.79369110187363</v>
      </c>
      <c r="P161" s="81">
        <v>38.223130044960776</v>
      </c>
      <c r="Q161" s="81">
        <v>2.1439213345718118</v>
      </c>
      <c r="R161" s="81">
        <v>42.91816061430265</v>
      </c>
      <c r="S161" s="81">
        <v>2.5788963348148841</v>
      </c>
      <c r="T161" s="82"/>
      <c r="U161" s="81">
        <v>46688889</v>
      </c>
      <c r="V161" s="81">
        <v>2486</v>
      </c>
      <c r="W161" s="81">
        <v>87</v>
      </c>
      <c r="X161" s="81">
        <v>7972</v>
      </c>
      <c r="Y161" s="81">
        <v>9771</v>
      </c>
      <c r="Z161" s="81">
        <v>8964</v>
      </c>
      <c r="AA161" s="81">
        <v>9281</v>
      </c>
      <c r="AB161" s="81">
        <v>34810</v>
      </c>
      <c r="AC161" s="81">
        <v>7433502.666666667</v>
      </c>
      <c r="AD161" s="81">
        <v>2.5788963348148841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1889</v>
      </c>
      <c r="B162" s="80">
        <v>19</v>
      </c>
      <c r="C162" s="80">
        <v>2</v>
      </c>
      <c r="D162" s="80">
        <v>2</v>
      </c>
      <c r="E162" s="80">
        <v>2005</v>
      </c>
      <c r="F162" s="80" t="s">
        <v>565</v>
      </c>
      <c r="G162" s="80" t="s">
        <v>1887</v>
      </c>
      <c r="H162" s="80" t="s">
        <v>1888</v>
      </c>
      <c r="I162" s="177"/>
      <c r="J162" s="81">
        <v>2652.8593370433155</v>
      </c>
      <c r="K162" s="81">
        <v>3.1046834013946545</v>
      </c>
      <c r="L162" s="81">
        <v>14.585321476102957</v>
      </c>
      <c r="M162" s="81">
        <v>35.953467888428001</v>
      </c>
      <c r="N162" s="81">
        <v>40.003873452339107</v>
      </c>
      <c r="O162" s="81">
        <v>33.538106021692982</v>
      </c>
      <c r="P162" s="81">
        <v>37.031078073164004</v>
      </c>
      <c r="Q162" s="81">
        <v>1.9577978149560746</v>
      </c>
      <c r="R162" s="81">
        <v>36.515335495367673</v>
      </c>
      <c r="S162" s="81">
        <v>4.2786559066804264</v>
      </c>
      <c r="T162" s="82"/>
      <c r="U162" s="81">
        <v>72043760</v>
      </c>
      <c r="V162" s="81">
        <v>1556</v>
      </c>
      <c r="W162" s="81">
        <v>142</v>
      </c>
      <c r="X162" s="81">
        <v>7109</v>
      </c>
      <c r="Y162" s="81">
        <v>11272</v>
      </c>
      <c r="Z162" s="81">
        <v>15963</v>
      </c>
      <c r="AA162" s="81">
        <v>7364</v>
      </c>
      <c r="AB162" s="81">
        <v>33231</v>
      </c>
      <c r="AC162" s="81">
        <v>6456981</v>
      </c>
      <c r="AD162" s="81">
        <v>4.2786559066804264</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1890</v>
      </c>
      <c r="B163" s="80">
        <v>20</v>
      </c>
      <c r="C163" s="80">
        <v>3</v>
      </c>
      <c r="D163" s="80">
        <v>2</v>
      </c>
      <c r="E163" s="80">
        <v>2006</v>
      </c>
      <c r="F163" s="80" t="s">
        <v>566</v>
      </c>
      <c r="G163" s="80" t="s">
        <v>1887</v>
      </c>
      <c r="H163" s="80" t="s">
        <v>1888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1891</v>
      </c>
      <c r="B164" s="80">
        <v>21</v>
      </c>
      <c r="C164" s="80">
        <v>4</v>
      </c>
      <c r="D164" s="80">
        <v>2</v>
      </c>
      <c r="E164" s="80">
        <v>2007</v>
      </c>
      <c r="F164" s="80" t="s">
        <v>567</v>
      </c>
      <c r="G164" s="80" t="s">
        <v>1887</v>
      </c>
      <c r="H164" s="80" t="s">
        <v>1888</v>
      </c>
      <c r="I164" s="177"/>
      <c r="J164" s="81">
        <v>2513.7818946839866</v>
      </c>
      <c r="K164" s="81">
        <v>3.0243637121235913</v>
      </c>
      <c r="L164" s="81">
        <v>14.951097193186733</v>
      </c>
      <c r="M164" s="81">
        <v>31.760958314837733</v>
      </c>
      <c r="N164" s="81">
        <v>44.040292545610214</v>
      </c>
      <c r="O164" s="81">
        <v>32.308572621669001</v>
      </c>
      <c r="P164" s="81">
        <v>36.64425412094274</v>
      </c>
      <c r="Q164" s="81">
        <v>2.0207756029740351</v>
      </c>
      <c r="R164" s="81">
        <v>32.826297216149705</v>
      </c>
      <c r="S164" s="81">
        <v>2.2818739032150246</v>
      </c>
      <c r="T164" s="82"/>
      <c r="U164" s="81">
        <v>79314734</v>
      </c>
      <c r="V164" s="81">
        <v>1473</v>
      </c>
      <c r="W164" s="81">
        <v>152</v>
      </c>
      <c r="X164" s="81">
        <v>8445</v>
      </c>
      <c r="Y164" s="81">
        <v>11420</v>
      </c>
      <c r="Z164" s="81">
        <v>15986</v>
      </c>
      <c r="AA164" s="81">
        <v>7176</v>
      </c>
      <c r="AB164" s="81">
        <v>32486</v>
      </c>
      <c r="AC164" s="81">
        <v>5971201.333333333</v>
      </c>
      <c r="AD164" s="81">
        <v>2.2818739032150246</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1892</v>
      </c>
      <c r="B165" s="80">
        <v>22</v>
      </c>
      <c r="C165" s="80">
        <v>5</v>
      </c>
      <c r="D165" s="80">
        <v>2</v>
      </c>
      <c r="E165" s="80">
        <v>2008</v>
      </c>
      <c r="F165" s="80" t="s">
        <v>84</v>
      </c>
      <c r="G165" s="80" t="s">
        <v>1887</v>
      </c>
      <c r="H165" s="80" t="s">
        <v>1888</v>
      </c>
      <c r="I165" s="177"/>
      <c r="J165" s="81">
        <v>2023.0561607389036</v>
      </c>
      <c r="K165" s="81">
        <v>2.1984256785478618</v>
      </c>
      <c r="L165" s="81">
        <v>13.171635293954974</v>
      </c>
      <c r="M165" s="81">
        <v>34.809085008072458</v>
      </c>
      <c r="N165" s="81">
        <v>40.503719148087853</v>
      </c>
      <c r="O165" s="81">
        <v>31.207191719730165</v>
      </c>
      <c r="P165" s="81">
        <v>35.852692345219857</v>
      </c>
      <c r="Q165" s="81">
        <v>1.9628927687538456</v>
      </c>
      <c r="R165" s="81">
        <v>29.885981310506715</v>
      </c>
      <c r="S165" s="81">
        <v>1.8903487311752372</v>
      </c>
      <c r="T165" s="82"/>
      <c r="U165" s="81">
        <v>69697581</v>
      </c>
      <c r="V165" s="81">
        <v>1473</v>
      </c>
      <c r="W165" s="81">
        <v>152</v>
      </c>
      <c r="X165" s="81">
        <v>8445</v>
      </c>
      <c r="Y165" s="81">
        <v>11494</v>
      </c>
      <c r="Z165" s="81">
        <v>15983</v>
      </c>
      <c r="AA165" s="81">
        <v>7029</v>
      </c>
      <c r="AB165" s="81">
        <v>32074</v>
      </c>
      <c r="AC165" s="81">
        <v>5645050.666666667</v>
      </c>
      <c r="AD165" s="81">
        <v>1.8903487311752372</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1893</v>
      </c>
      <c r="B166" s="80">
        <v>23</v>
      </c>
      <c r="C166" s="80">
        <v>6</v>
      </c>
      <c r="D166" s="80">
        <v>2</v>
      </c>
      <c r="E166" s="80">
        <v>2009</v>
      </c>
      <c r="F166" s="80" t="s">
        <v>85</v>
      </c>
      <c r="G166" s="80" t="s">
        <v>1887</v>
      </c>
      <c r="H166" s="80" t="s">
        <v>1888</v>
      </c>
      <c r="I166" s="177"/>
      <c r="J166" s="81">
        <v>1854.7833126191786</v>
      </c>
      <c r="K166" s="81">
        <v>1.9262563619254718</v>
      </c>
      <c r="L166" s="81">
        <v>11.311617708190576</v>
      </c>
      <c r="M166" s="81">
        <v>31.627152977776433</v>
      </c>
      <c r="N166" s="81">
        <v>33.936687012679933</v>
      </c>
      <c r="O166" s="81">
        <v>31.703710515899168</v>
      </c>
      <c r="P166" s="81">
        <v>34.302226288328427</v>
      </c>
      <c r="Q166" s="81">
        <v>1.8545246019105046</v>
      </c>
      <c r="R166" s="81">
        <v>26.4895578816773</v>
      </c>
      <c r="S166" s="81">
        <v>3.5671124403081502</v>
      </c>
      <c r="T166" s="82"/>
      <c r="U166" s="81">
        <v>48444421</v>
      </c>
      <c r="V166" s="81">
        <v>1409</v>
      </c>
      <c r="W166" s="81">
        <v>145</v>
      </c>
      <c r="X166" s="81">
        <v>8728</v>
      </c>
      <c r="Y166" s="81">
        <v>11575</v>
      </c>
      <c r="Z166" s="81">
        <v>16027</v>
      </c>
      <c r="AA166" s="81">
        <v>6904</v>
      </c>
      <c r="AB166" s="81">
        <v>31811</v>
      </c>
      <c r="AC166" s="81">
        <v>4881328</v>
      </c>
      <c r="AD166" s="81">
        <v>3.5671124403081502</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5.5529999999999999</v>
      </c>
      <c r="BJ166" s="81">
        <v>1136.68</v>
      </c>
      <c r="BK166" s="81">
        <v>0</v>
      </c>
      <c r="BL166" s="81">
        <v>0</v>
      </c>
      <c r="BM166" s="82"/>
      <c r="BN166" s="81">
        <v>0</v>
      </c>
      <c r="BO166" s="81">
        <v>0</v>
      </c>
      <c r="BP166" s="81">
        <v>1</v>
      </c>
      <c r="BQ166" s="81">
        <v>1</v>
      </c>
      <c r="BR166" s="81">
        <v>0</v>
      </c>
      <c r="BS166" s="81">
        <v>0</v>
      </c>
      <c r="BT166"/>
      <c r="BU166" s="80"/>
      <c r="BV166" s="80"/>
      <c r="BW166" s="80"/>
      <c r="BX166" s="80"/>
      <c r="BY166" s="80"/>
      <c r="BZ166" s="80"/>
      <c r="CA166" s="80"/>
      <c r="CB166" s="80"/>
      <c r="CC166" s="80"/>
    </row>
    <row r="167" spans="1:81">
      <c r="A167" s="80" t="s">
        <v>1894</v>
      </c>
      <c r="B167" s="80">
        <v>24</v>
      </c>
      <c r="C167" s="80">
        <v>7</v>
      </c>
      <c r="D167" s="80">
        <v>2</v>
      </c>
      <c r="E167" s="80">
        <v>2010</v>
      </c>
      <c r="F167" s="80" t="s">
        <v>86</v>
      </c>
      <c r="G167" s="80" t="s">
        <v>1887</v>
      </c>
      <c r="H167" s="80" t="s">
        <v>1888</v>
      </c>
      <c r="I167" s="177"/>
      <c r="J167" s="81">
        <v>2580.4843422163203</v>
      </c>
      <c r="K167" s="81">
        <v>2.1388146574901508</v>
      </c>
      <c r="L167" s="81">
        <v>11.036154225417826</v>
      </c>
      <c r="M167" s="81">
        <v>34.550595576500008</v>
      </c>
      <c r="N167" s="81">
        <v>36.488576203067318</v>
      </c>
      <c r="O167" s="81">
        <v>31.594482023590402</v>
      </c>
      <c r="P167" s="81">
        <v>34.431750985458535</v>
      </c>
      <c r="Q167" s="81">
        <v>1.910841879342857</v>
      </c>
      <c r="R167" s="81">
        <v>29.943127040038778</v>
      </c>
      <c r="S167" s="81">
        <v>5.3659095903610865</v>
      </c>
      <c r="T167" s="82"/>
      <c r="U167" s="81">
        <v>65556427</v>
      </c>
      <c r="V167" s="81">
        <v>1409</v>
      </c>
      <c r="W167" s="81">
        <v>145</v>
      </c>
      <c r="X167" s="81">
        <v>8728</v>
      </c>
      <c r="Y167" s="81">
        <v>11641</v>
      </c>
      <c r="Z167" s="81">
        <v>16046</v>
      </c>
      <c r="AA167" s="81">
        <v>6757</v>
      </c>
      <c r="AB167" s="81">
        <v>31407</v>
      </c>
      <c r="AC167" s="81">
        <v>5228925.333333333</v>
      </c>
      <c r="AD167" s="81">
        <v>5.3659095903610865</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5.5880000000000001</v>
      </c>
      <c r="BJ167" s="81">
        <v>1049.56</v>
      </c>
      <c r="BK167" s="81">
        <v>0</v>
      </c>
      <c r="BL167" s="81">
        <v>0</v>
      </c>
      <c r="BM167" s="82"/>
      <c r="BN167" s="81">
        <v>0</v>
      </c>
      <c r="BO167" s="81">
        <v>0</v>
      </c>
      <c r="BP167" s="81">
        <v>1</v>
      </c>
      <c r="BQ167" s="81">
        <v>1</v>
      </c>
      <c r="BR167" s="81">
        <v>0</v>
      </c>
      <c r="BS167" s="81">
        <v>0</v>
      </c>
      <c r="BT167"/>
      <c r="BU167" s="80">
        <v>1048.4680000000001</v>
      </c>
      <c r="BV167" s="80">
        <v>0</v>
      </c>
      <c r="BW167" s="80">
        <v>0</v>
      </c>
      <c r="BX167" s="80">
        <v>0</v>
      </c>
      <c r="BY167" s="80">
        <v>6.68</v>
      </c>
      <c r="BZ167" s="80">
        <v>0</v>
      </c>
      <c r="CA167" s="80">
        <v>0</v>
      </c>
      <c r="CB167" s="80">
        <v>0</v>
      </c>
      <c r="CC167" s="80">
        <v>0</v>
      </c>
    </row>
    <row r="168" spans="1:81">
      <c r="A168" s="80" t="s">
        <v>1895</v>
      </c>
      <c r="B168" s="80">
        <v>25</v>
      </c>
      <c r="C168" s="80">
        <v>8</v>
      </c>
      <c r="D168" s="80">
        <v>2</v>
      </c>
      <c r="E168" s="80">
        <v>2011</v>
      </c>
      <c r="F168" s="80" t="s">
        <v>87</v>
      </c>
      <c r="G168" s="80" t="s">
        <v>1887</v>
      </c>
      <c r="H168" s="80" t="s">
        <v>1888</v>
      </c>
      <c r="I168" s="177"/>
      <c r="J168" s="81">
        <v>2659.8794219761685</v>
      </c>
      <c r="K168" s="81">
        <v>3.0809220868568827</v>
      </c>
      <c r="L168" s="81">
        <v>6.017394053067938</v>
      </c>
      <c r="M168" s="81">
        <v>45.349435833802971</v>
      </c>
      <c r="N168" s="81">
        <v>47.071287958530178</v>
      </c>
      <c r="O168" s="81">
        <v>31.196338632854719</v>
      </c>
      <c r="P168" s="81">
        <v>33.411984928436503</v>
      </c>
      <c r="Q168" s="81">
        <v>2.1857036446906917</v>
      </c>
      <c r="R168" s="81">
        <v>29.952818803999769</v>
      </c>
      <c r="S168" s="81">
        <v>3.2196585010003025</v>
      </c>
      <c r="T168" s="82"/>
      <c r="U168" s="81">
        <v>70950505</v>
      </c>
      <c r="V168" s="81">
        <v>1409</v>
      </c>
      <c r="W168" s="81">
        <v>145</v>
      </c>
      <c r="X168" s="81">
        <v>8728</v>
      </c>
      <c r="Y168" s="81">
        <v>11738</v>
      </c>
      <c r="Z168" s="81">
        <v>16188</v>
      </c>
      <c r="AA168" s="81">
        <v>6752</v>
      </c>
      <c r="AB168" s="81">
        <v>31145</v>
      </c>
      <c r="AC168" s="81">
        <v>5221967</v>
      </c>
      <c r="AD168" s="81">
        <v>3.2196585010003025</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5.4240000000000004</v>
      </c>
      <c r="BJ168" s="81">
        <v>1056.0129999999999</v>
      </c>
      <c r="BK168" s="81">
        <v>0</v>
      </c>
      <c r="BL168" s="81">
        <v>0</v>
      </c>
      <c r="BM168" s="82"/>
      <c r="BN168" s="81">
        <v>0</v>
      </c>
      <c r="BO168" s="81">
        <v>0</v>
      </c>
      <c r="BP168" s="81">
        <v>1</v>
      </c>
      <c r="BQ168" s="81">
        <v>1</v>
      </c>
      <c r="BR168" s="81">
        <v>0</v>
      </c>
      <c r="BS168" s="81">
        <v>0</v>
      </c>
      <c r="BT168"/>
      <c r="BU168" s="80">
        <v>1054.4770000000001</v>
      </c>
      <c r="BV168" s="80">
        <v>0</v>
      </c>
      <c r="BW168" s="80">
        <v>0</v>
      </c>
      <c r="BX168" s="80">
        <v>0</v>
      </c>
      <c r="BY168" s="80">
        <v>6.96</v>
      </c>
      <c r="BZ168" s="80">
        <v>0</v>
      </c>
      <c r="CA168" s="80">
        <v>0</v>
      </c>
      <c r="CB168" s="80">
        <v>0</v>
      </c>
      <c r="CC168" s="80">
        <v>0</v>
      </c>
    </row>
    <row r="169" spans="1:81">
      <c r="A169" s="80" t="s">
        <v>1896</v>
      </c>
      <c r="B169" s="80">
        <v>26</v>
      </c>
      <c r="C169" s="80">
        <v>9</v>
      </c>
      <c r="D169" s="80">
        <v>2</v>
      </c>
      <c r="E169" s="80">
        <v>2012</v>
      </c>
      <c r="F169" s="80" t="s">
        <v>88</v>
      </c>
      <c r="G169" s="80" t="s">
        <v>1887</v>
      </c>
      <c r="H169" s="80" t="s">
        <v>1888</v>
      </c>
      <c r="I169" s="177"/>
      <c r="J169" s="81">
        <v>2578.5894964707736</v>
      </c>
      <c r="K169" s="81">
        <v>2.9839043094990312</v>
      </c>
      <c r="L169" s="81">
        <v>6.1969211498373555</v>
      </c>
      <c r="M169" s="81">
        <v>47.406831519382123</v>
      </c>
      <c r="N169" s="81">
        <v>51.459380762572309</v>
      </c>
      <c r="O169" s="81">
        <v>31.264410497682114</v>
      </c>
      <c r="P169" s="81">
        <v>33.328372908545838</v>
      </c>
      <c r="Q169" s="81">
        <v>2.3538230723035265</v>
      </c>
      <c r="R169" s="81">
        <v>32.289728442078172</v>
      </c>
      <c r="S169" s="81">
        <v>3.1321937823555452</v>
      </c>
      <c r="T169" s="82"/>
      <c r="U169" s="81">
        <v>70120847</v>
      </c>
      <c r="V169" s="81">
        <v>1409</v>
      </c>
      <c r="W169" s="81">
        <v>145</v>
      </c>
      <c r="X169" s="81">
        <v>8728</v>
      </c>
      <c r="Y169" s="81">
        <v>11838</v>
      </c>
      <c r="Z169" s="81">
        <v>16352</v>
      </c>
      <c r="AA169" s="81">
        <v>6697</v>
      </c>
      <c r="AB169" s="81">
        <v>30871</v>
      </c>
      <c r="AC169" s="81">
        <v>5483577.666666667</v>
      </c>
      <c r="AD169" s="81">
        <v>3.1321937823555452</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6.2569999999999997</v>
      </c>
      <c r="BJ169" s="81">
        <v>1056.97</v>
      </c>
      <c r="BK169" s="81">
        <v>0</v>
      </c>
      <c r="BL169" s="81">
        <v>0</v>
      </c>
      <c r="BM169" s="82"/>
      <c r="BN169" s="81">
        <v>0</v>
      </c>
      <c r="BO169" s="81">
        <v>0</v>
      </c>
      <c r="BP169" s="81">
        <v>1</v>
      </c>
      <c r="BQ169" s="81">
        <v>1</v>
      </c>
      <c r="BR169" s="81">
        <v>0</v>
      </c>
      <c r="BS169" s="81">
        <v>0</v>
      </c>
      <c r="BT169"/>
      <c r="BU169" s="80">
        <v>1055.587</v>
      </c>
      <c r="BV169" s="80">
        <v>0</v>
      </c>
      <c r="BW169" s="80">
        <v>0</v>
      </c>
      <c r="BX169" s="80">
        <v>0</v>
      </c>
      <c r="BY169" s="80">
        <v>7.64</v>
      </c>
      <c r="BZ169" s="80">
        <v>0</v>
      </c>
      <c r="CA169" s="80">
        <v>0</v>
      </c>
      <c r="CB169" s="80">
        <v>0</v>
      </c>
      <c r="CC169" s="80">
        <v>0</v>
      </c>
    </row>
    <row r="170" spans="1:81">
      <c r="A170" s="80" t="s">
        <v>1897</v>
      </c>
      <c r="B170" s="80">
        <v>27</v>
      </c>
      <c r="C170" s="80">
        <v>10</v>
      </c>
      <c r="D170" s="80">
        <v>2</v>
      </c>
      <c r="E170" s="80">
        <v>2013</v>
      </c>
      <c r="F170" s="80" t="s">
        <v>89</v>
      </c>
      <c r="G170" s="80" t="s">
        <v>1887</v>
      </c>
      <c r="H170" s="80" t="s">
        <v>1888</v>
      </c>
      <c r="I170" s="177"/>
      <c r="J170" s="81">
        <v>2898.6482378834685</v>
      </c>
      <c r="K170" s="81">
        <v>2.851063319600768</v>
      </c>
      <c r="L170" s="81">
        <v>5.5374265227760979</v>
      </c>
      <c r="M170" s="81">
        <v>48.755880919544218</v>
      </c>
      <c r="N170" s="81">
        <v>48.607966940425364</v>
      </c>
      <c r="O170" s="81">
        <v>29.849472078092269</v>
      </c>
      <c r="P170" s="81">
        <v>32.894469899654837</v>
      </c>
      <c r="Q170" s="81">
        <v>2.3673322669503563</v>
      </c>
      <c r="R170" s="81">
        <v>32.789057091591886</v>
      </c>
      <c r="S170" s="81">
        <v>3.3278501506472398</v>
      </c>
      <c r="T170" s="82"/>
      <c r="U170" s="81">
        <v>74543332</v>
      </c>
      <c r="V170" s="81">
        <v>1409</v>
      </c>
      <c r="W170" s="81">
        <v>145</v>
      </c>
      <c r="X170" s="81">
        <v>8728</v>
      </c>
      <c r="Y170" s="81">
        <v>11866</v>
      </c>
      <c r="Z170" s="81">
        <v>16309</v>
      </c>
      <c r="AA170" s="81">
        <v>6585</v>
      </c>
      <c r="AB170" s="81">
        <v>30603</v>
      </c>
      <c r="AC170" s="81">
        <v>5435501.333333333</v>
      </c>
      <c r="AD170" s="81">
        <v>3.3278501506472398</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7.24</v>
      </c>
      <c r="BJ170" s="81">
        <v>1073.135</v>
      </c>
      <c r="BK170" s="81">
        <v>0</v>
      </c>
      <c r="BL170" s="81">
        <v>0</v>
      </c>
      <c r="BM170" s="82"/>
      <c r="BN170" s="81">
        <v>0</v>
      </c>
      <c r="BO170" s="81">
        <v>0</v>
      </c>
      <c r="BP170" s="81">
        <v>1</v>
      </c>
      <c r="BQ170" s="81">
        <v>1</v>
      </c>
      <c r="BR170" s="81">
        <v>0</v>
      </c>
      <c r="BS170" s="81">
        <v>0</v>
      </c>
      <c r="BT170"/>
      <c r="BU170" s="80">
        <v>1073.405</v>
      </c>
      <c r="BV170" s="80">
        <v>0</v>
      </c>
      <c r="BW170" s="80">
        <v>0</v>
      </c>
      <c r="BX170" s="80">
        <v>0</v>
      </c>
      <c r="BY170" s="80">
        <v>6.97</v>
      </c>
      <c r="BZ170" s="80">
        <v>0</v>
      </c>
      <c r="CA170" s="80">
        <v>0</v>
      </c>
      <c r="CB170" s="80">
        <v>0</v>
      </c>
      <c r="CC170" s="80">
        <v>0</v>
      </c>
    </row>
    <row r="171" spans="1:81">
      <c r="A171" s="80" t="s">
        <v>1898</v>
      </c>
      <c r="B171" s="80">
        <v>28</v>
      </c>
      <c r="C171" s="80">
        <v>11</v>
      </c>
      <c r="D171" s="80">
        <v>2</v>
      </c>
      <c r="E171" s="80">
        <v>2014</v>
      </c>
      <c r="F171" s="80" t="s">
        <v>90</v>
      </c>
      <c r="G171" s="80" t="s">
        <v>1887</v>
      </c>
      <c r="H171" s="80" t="s">
        <v>1888</v>
      </c>
      <c r="I171" s="177"/>
      <c r="J171" s="81">
        <v>2448.6585035150151</v>
      </c>
      <c r="K171" s="81">
        <v>2.6340027219357625</v>
      </c>
      <c r="L171" s="81">
        <v>7.1457827935503042</v>
      </c>
      <c r="M171" s="81">
        <v>47.351356358757513</v>
      </c>
      <c r="N171" s="81">
        <v>49.8205037027004</v>
      </c>
      <c r="O171" s="81">
        <v>28.688947246033162</v>
      </c>
      <c r="P171" s="81">
        <v>32.789382854283858</v>
      </c>
      <c r="Q171" s="81">
        <v>2.2425511306564432</v>
      </c>
      <c r="R171" s="81">
        <v>31.954278287382063</v>
      </c>
      <c r="S171" s="81">
        <v>3.2228741123230136</v>
      </c>
      <c r="T171" s="82"/>
      <c r="U171" s="81">
        <v>64450553</v>
      </c>
      <c r="V171" s="81">
        <v>1153</v>
      </c>
      <c r="W171" s="81">
        <v>146</v>
      </c>
      <c r="X171" s="81">
        <v>8207</v>
      </c>
      <c r="Y171" s="81">
        <v>11904</v>
      </c>
      <c r="Z171" s="81">
        <v>16509</v>
      </c>
      <c r="AA171" s="81">
        <v>6530</v>
      </c>
      <c r="AB171" s="81">
        <v>30215</v>
      </c>
      <c r="AC171" s="81">
        <v>5313774.666666667</v>
      </c>
      <c r="AD171" s="81">
        <v>3.2228741123230136</v>
      </c>
      <c r="AE171" s="82"/>
      <c r="AF171" s="81">
        <v>543107417.88148606</v>
      </c>
      <c r="AG171" s="81">
        <v>2231698.5272679646</v>
      </c>
      <c r="AH171" s="81">
        <v>1574931.8461205349</v>
      </c>
      <c r="AI171" s="81">
        <v>59380671.211083815</v>
      </c>
      <c r="AJ171" s="81">
        <v>71382555.668679357</v>
      </c>
      <c r="AK171" s="81">
        <v>0</v>
      </c>
      <c r="AL171" s="81">
        <v>0</v>
      </c>
      <c r="AM171" s="81">
        <v>4148067.9907597564</v>
      </c>
      <c r="AN171" s="81">
        <v>0</v>
      </c>
      <c r="AO171" s="81">
        <v>0</v>
      </c>
      <c r="AP171" s="82"/>
      <c r="AQ171" s="81">
        <v>520</v>
      </c>
      <c r="AR171" s="81">
        <v>150</v>
      </c>
      <c r="AS171" s="81">
        <v>1</v>
      </c>
      <c r="AT171" s="81">
        <v>0</v>
      </c>
      <c r="AU171" s="81">
        <v>0</v>
      </c>
      <c r="AV171" s="81">
        <v>0</v>
      </c>
      <c r="AW171" s="81" t="s">
        <v>564</v>
      </c>
      <c r="AX171" s="82"/>
      <c r="AY171" s="81">
        <v>2295.3000000000002</v>
      </c>
      <c r="AZ171" s="81">
        <v>3006.8</v>
      </c>
      <c r="BA171" s="81">
        <v>1990</v>
      </c>
      <c r="BB171" s="81">
        <v>0</v>
      </c>
      <c r="BC171" s="81">
        <v>0</v>
      </c>
      <c r="BD171" s="81">
        <v>0</v>
      </c>
      <c r="BE171" s="81" t="s">
        <v>564</v>
      </c>
      <c r="BF171" s="82"/>
      <c r="BG171" s="81">
        <v>0</v>
      </c>
      <c r="BH171" s="81">
        <v>0</v>
      </c>
      <c r="BI171" s="81">
        <v>7.4729999999999999</v>
      </c>
      <c r="BJ171" s="81">
        <v>1070.1110000000001</v>
      </c>
      <c r="BK171" s="81">
        <v>0</v>
      </c>
      <c r="BL171" s="81">
        <v>0</v>
      </c>
      <c r="BM171" s="82"/>
      <c r="BN171" s="81">
        <v>0</v>
      </c>
      <c r="BO171" s="81">
        <v>0</v>
      </c>
      <c r="BP171" s="81">
        <v>1</v>
      </c>
      <c r="BQ171" s="81">
        <v>1</v>
      </c>
      <c r="BR171" s="81">
        <v>0</v>
      </c>
      <c r="BS171" s="81">
        <v>0</v>
      </c>
      <c r="BT171"/>
      <c r="BU171" s="80">
        <v>1070.5340000000001</v>
      </c>
      <c r="BV171" s="80">
        <v>0</v>
      </c>
      <c r="BW171" s="80">
        <v>0</v>
      </c>
      <c r="BX171" s="80">
        <v>0</v>
      </c>
      <c r="BY171" s="80">
        <v>7.05</v>
      </c>
      <c r="BZ171" s="80">
        <v>0</v>
      </c>
      <c r="CA171" s="80">
        <v>0</v>
      </c>
      <c r="CB171" s="80">
        <v>0</v>
      </c>
      <c r="CC171" s="80">
        <v>0</v>
      </c>
    </row>
    <row r="172" spans="1:81">
      <c r="A172" s="80" t="s">
        <v>1899</v>
      </c>
      <c r="B172" s="80">
        <v>29</v>
      </c>
      <c r="C172" s="80">
        <v>12</v>
      </c>
      <c r="D172" s="80">
        <v>2</v>
      </c>
      <c r="E172" s="80">
        <v>2015</v>
      </c>
      <c r="F172" s="80" t="s">
        <v>91</v>
      </c>
      <c r="G172" s="80" t="s">
        <v>1887</v>
      </c>
      <c r="H172" s="80" t="s">
        <v>1888</v>
      </c>
      <c r="I172" s="177"/>
      <c r="J172" s="81">
        <v>1854.3734949675479</v>
      </c>
      <c r="K172" s="81">
        <v>2.3830865277776021</v>
      </c>
      <c r="L172" s="81">
        <v>8.2179554127365648</v>
      </c>
      <c r="M172" s="81">
        <v>39.384170372318962</v>
      </c>
      <c r="N172" s="81">
        <v>42.42993865372533</v>
      </c>
      <c r="O172" s="81">
        <v>28.330835392286669</v>
      </c>
      <c r="P172" s="81">
        <v>32.36793075773631</v>
      </c>
      <c r="Q172" s="81">
        <v>2.1601073435697669</v>
      </c>
      <c r="R172" s="81">
        <v>30.129671898543652</v>
      </c>
      <c r="S172" s="81">
        <v>3.5586271537237373</v>
      </c>
      <c r="T172" s="82"/>
      <c r="U172" s="81">
        <v>47764590</v>
      </c>
      <c r="V172" s="81">
        <v>1153</v>
      </c>
      <c r="W172" s="81">
        <v>146</v>
      </c>
      <c r="X172" s="81">
        <v>8207</v>
      </c>
      <c r="Y172" s="81">
        <v>11888</v>
      </c>
      <c r="Z172" s="81">
        <v>16460</v>
      </c>
      <c r="AA172" s="81">
        <v>6441</v>
      </c>
      <c r="AB172" s="81">
        <v>29730</v>
      </c>
      <c r="AC172" s="81">
        <v>5161297</v>
      </c>
      <c r="AD172" s="81">
        <v>3.5586271537237373</v>
      </c>
      <c r="AE172" s="82"/>
      <c r="AF172" s="81">
        <v>446281722.3409006</v>
      </c>
      <c r="AG172" s="81">
        <v>1826045.4663291445</v>
      </c>
      <c r="AH172" s="81">
        <v>1487115.5627084558</v>
      </c>
      <c r="AI172" s="81">
        <v>51684799.432590842</v>
      </c>
      <c r="AJ172" s="81">
        <v>65057189.204902746</v>
      </c>
      <c r="AK172" s="81">
        <v>0</v>
      </c>
      <c r="AL172" s="81">
        <v>0</v>
      </c>
      <c r="AM172" s="81">
        <v>4074371.787340533</v>
      </c>
      <c r="AN172" s="81">
        <v>0</v>
      </c>
      <c r="AO172" s="81">
        <v>0</v>
      </c>
      <c r="AP172" s="82"/>
      <c r="AQ172" s="81">
        <v>560</v>
      </c>
      <c r="AR172" s="81">
        <v>199</v>
      </c>
      <c r="AS172" s="81">
        <v>1</v>
      </c>
      <c r="AT172" s="81">
        <v>0</v>
      </c>
      <c r="AU172" s="81">
        <v>0</v>
      </c>
      <c r="AV172" s="81">
        <v>0</v>
      </c>
      <c r="AW172" s="81" t="s">
        <v>564</v>
      </c>
      <c r="AX172" s="82"/>
      <c r="AY172" s="81">
        <v>2522.1999999999998</v>
      </c>
      <c r="AZ172" s="81">
        <v>33939.199999999997</v>
      </c>
      <c r="BA172" s="81">
        <v>1990</v>
      </c>
      <c r="BB172" s="81">
        <v>0</v>
      </c>
      <c r="BC172" s="81">
        <v>0</v>
      </c>
      <c r="BD172" s="81">
        <v>0</v>
      </c>
      <c r="BE172" s="81" t="s">
        <v>564</v>
      </c>
      <c r="BF172" s="82"/>
      <c r="BG172" s="81">
        <v>0</v>
      </c>
      <c r="BH172" s="81">
        <v>0</v>
      </c>
      <c r="BI172" s="81">
        <v>7.758</v>
      </c>
      <c r="BJ172" s="81">
        <v>1022.798</v>
      </c>
      <c r="BK172" s="81">
        <v>0</v>
      </c>
      <c r="BL172" s="81">
        <v>0</v>
      </c>
      <c r="BM172" s="82"/>
      <c r="BN172" s="81">
        <v>0</v>
      </c>
      <c r="BO172" s="81">
        <v>0</v>
      </c>
      <c r="BP172" s="81">
        <v>1</v>
      </c>
      <c r="BQ172" s="81">
        <v>1</v>
      </c>
      <c r="BR172" s="81">
        <v>0</v>
      </c>
      <c r="BS172" s="81">
        <v>0</v>
      </c>
      <c r="BT172"/>
      <c r="BU172" s="80">
        <v>1024.7560000000001</v>
      </c>
      <c r="BV172" s="80">
        <v>0</v>
      </c>
      <c r="BW172" s="80">
        <v>0</v>
      </c>
      <c r="BX172" s="80">
        <v>0</v>
      </c>
      <c r="BY172" s="80">
        <v>5.8</v>
      </c>
      <c r="BZ172" s="80">
        <v>0</v>
      </c>
      <c r="CA172" s="80">
        <v>0</v>
      </c>
      <c r="CB172" s="80">
        <v>0</v>
      </c>
      <c r="CC172" s="80">
        <v>0</v>
      </c>
    </row>
    <row r="173" spans="1:81">
      <c r="A173" s="80" t="s">
        <v>1900</v>
      </c>
      <c r="B173" s="80">
        <v>30</v>
      </c>
      <c r="C173" s="80">
        <v>13</v>
      </c>
      <c r="D173" s="80">
        <v>2</v>
      </c>
      <c r="E173" s="80">
        <v>2016</v>
      </c>
      <c r="F173" s="80" t="s">
        <v>92</v>
      </c>
      <c r="G173" s="80" t="s">
        <v>1887</v>
      </c>
      <c r="H173" s="80" t="s">
        <v>1888</v>
      </c>
      <c r="I173" s="177"/>
      <c r="J173" s="81">
        <v>1998.6084191760608</v>
      </c>
      <c r="K173" s="81">
        <v>2.418823194961877</v>
      </c>
      <c r="L173" s="81">
        <v>11.45130160802119</v>
      </c>
      <c r="M173" s="81">
        <v>40.454734494111293</v>
      </c>
      <c r="N173" s="81">
        <v>43.001947889402956</v>
      </c>
      <c r="O173" s="81">
        <v>27.830374563900843</v>
      </c>
      <c r="P173" s="81">
        <v>31.178418650867634</v>
      </c>
      <c r="Q173" s="81">
        <v>2.065986814650703</v>
      </c>
      <c r="R173" s="81">
        <v>29.830822988194097</v>
      </c>
      <c r="S173" s="81">
        <v>4.5918944280283815</v>
      </c>
      <c r="T173" s="82"/>
      <c r="U173" s="81">
        <v>47636290</v>
      </c>
      <c r="V173" s="81">
        <v>1153</v>
      </c>
      <c r="W173" s="81">
        <v>146</v>
      </c>
      <c r="X173" s="81">
        <v>8207</v>
      </c>
      <c r="Y173" s="81">
        <v>11870</v>
      </c>
      <c r="Z173" s="81">
        <v>16368</v>
      </c>
      <c r="AA173" s="81">
        <v>6417</v>
      </c>
      <c r="AB173" s="81">
        <v>29250</v>
      </c>
      <c r="AC173" s="81">
        <v>5094810.92727267</v>
      </c>
      <c r="AD173" s="81">
        <v>4.5918944280283824</v>
      </c>
      <c r="AE173" s="82"/>
      <c r="AF173" s="81">
        <v>448412473.96741247</v>
      </c>
      <c r="AG173" s="81">
        <v>1769253.769559446</v>
      </c>
      <c r="AH173" s="81">
        <v>1757233.626521759</v>
      </c>
      <c r="AI173" s="81">
        <v>61296741.193398133</v>
      </c>
      <c r="AJ173" s="81">
        <v>62095818.620432891</v>
      </c>
      <c r="AK173" s="81">
        <v>0</v>
      </c>
      <c r="AL173" s="81">
        <v>0</v>
      </c>
      <c r="AM173" s="81">
        <v>4011704.0818207688</v>
      </c>
      <c r="AN173" s="81">
        <v>0</v>
      </c>
      <c r="AO173" s="81">
        <v>0</v>
      </c>
      <c r="AP173" s="82"/>
      <c r="AQ173" s="81">
        <v>599</v>
      </c>
      <c r="AR173" s="81">
        <v>225</v>
      </c>
      <c r="AS173" s="81">
        <v>1</v>
      </c>
      <c r="AT173" s="81">
        <v>0</v>
      </c>
      <c r="AU173" s="81">
        <v>0</v>
      </c>
      <c r="AV173" s="81">
        <v>0</v>
      </c>
      <c r="AW173" s="81" t="s">
        <v>564</v>
      </c>
      <c r="AX173" s="82"/>
      <c r="AY173" s="81">
        <v>2743.7</v>
      </c>
      <c r="AZ173" s="81">
        <v>35691.5</v>
      </c>
      <c r="BA173" s="81">
        <v>1990</v>
      </c>
      <c r="BB173" s="81">
        <v>0</v>
      </c>
      <c r="BC173" s="81">
        <v>0</v>
      </c>
      <c r="BD173" s="81">
        <v>0</v>
      </c>
      <c r="BE173" s="81" t="s">
        <v>564</v>
      </c>
      <c r="BF173" s="82"/>
      <c r="BG173" s="81">
        <v>0</v>
      </c>
      <c r="BH173" s="81">
        <v>0</v>
      </c>
      <c r="BI173" s="81">
        <v>7.8440000000000003</v>
      </c>
      <c r="BJ173" s="81">
        <v>0</v>
      </c>
      <c r="BK173" s="81">
        <v>0</v>
      </c>
      <c r="BL173" s="81">
        <v>0</v>
      </c>
      <c r="BM173" s="82"/>
      <c r="BN173" s="81">
        <v>0</v>
      </c>
      <c r="BO173" s="81">
        <v>0</v>
      </c>
      <c r="BP173" s="81">
        <v>1</v>
      </c>
      <c r="BQ173" s="81">
        <v>0</v>
      </c>
      <c r="BR173" s="81">
        <v>0</v>
      </c>
      <c r="BS173" s="81">
        <v>0</v>
      </c>
      <c r="BT173"/>
      <c r="BU173" s="80">
        <v>7.8440000000000003</v>
      </c>
      <c r="BV173" s="80">
        <v>0</v>
      </c>
      <c r="BW173" s="80">
        <v>0</v>
      </c>
      <c r="BX173" s="80">
        <v>0</v>
      </c>
      <c r="BY173" s="80">
        <v>0</v>
      </c>
      <c r="BZ173" s="80">
        <v>0</v>
      </c>
      <c r="CA173" s="80">
        <v>0</v>
      </c>
      <c r="CB173" s="80">
        <v>0</v>
      </c>
      <c r="CC173" s="80">
        <v>0</v>
      </c>
    </row>
    <row r="174" spans="1:81">
      <c r="A174" s="80" t="s">
        <v>1901</v>
      </c>
      <c r="B174" s="80">
        <v>31</v>
      </c>
      <c r="C174" s="80">
        <v>14</v>
      </c>
      <c r="D174" s="80">
        <v>2</v>
      </c>
      <c r="E174" s="80">
        <v>2017</v>
      </c>
      <c r="F174" s="80" t="s">
        <v>71</v>
      </c>
      <c r="G174" s="80" t="s">
        <v>1887</v>
      </c>
      <c r="H174" s="80" t="s">
        <v>1888</v>
      </c>
      <c r="I174" s="177"/>
      <c r="J174" s="81">
        <v>1749.8324797690784</v>
      </c>
      <c r="K174" s="81">
        <v>2.2948071364607836</v>
      </c>
      <c r="L174" s="81">
        <v>10.609902533473299</v>
      </c>
      <c r="M174" s="81">
        <v>29.54004901011394</v>
      </c>
      <c r="N174" s="81">
        <v>37.836927910573436</v>
      </c>
      <c r="O174" s="81">
        <v>27.334435488873179</v>
      </c>
      <c r="P174" s="81">
        <v>30.681581994858426</v>
      </c>
      <c r="Q174" s="81">
        <v>1.9629609357930242</v>
      </c>
      <c r="R174" s="81">
        <v>28.315294320242415</v>
      </c>
      <c r="S174" s="81">
        <v>3.1335479283964101</v>
      </c>
      <c r="T174" s="82"/>
      <c r="U174" s="81">
        <v>43750963</v>
      </c>
      <c r="V174" s="81">
        <v>1153</v>
      </c>
      <c r="W174" s="81">
        <v>146</v>
      </c>
      <c r="X174" s="81">
        <v>8207</v>
      </c>
      <c r="Y174" s="81">
        <v>11833</v>
      </c>
      <c r="Z174" s="81">
        <v>16343</v>
      </c>
      <c r="AA174" s="81">
        <v>6355</v>
      </c>
      <c r="AB174" s="81">
        <v>28740</v>
      </c>
      <c r="AC174" s="81">
        <v>4931929.3333333312</v>
      </c>
      <c r="AD174" s="81">
        <v>3.1335479283964101</v>
      </c>
      <c r="AE174" s="82"/>
      <c r="AF174" s="81">
        <v>398391589.79166102</v>
      </c>
      <c r="AG174" s="81">
        <v>1768825.2919959759</v>
      </c>
      <c r="AH174" s="81">
        <v>2175478.162529049</v>
      </c>
      <c r="AI174" s="81">
        <v>50227140.72778371</v>
      </c>
      <c r="AJ174" s="81">
        <v>66218309.41616454</v>
      </c>
      <c r="AK174" s="81">
        <v>0</v>
      </c>
      <c r="AL174" s="81">
        <v>0</v>
      </c>
      <c r="AM174" s="81">
        <v>3947924.1937218318</v>
      </c>
      <c r="AN174" s="81">
        <v>0</v>
      </c>
      <c r="AO174" s="81">
        <v>0</v>
      </c>
      <c r="AP174" s="82"/>
      <c r="AQ174" s="81">
        <v>633</v>
      </c>
      <c r="AR174" s="81">
        <v>243</v>
      </c>
      <c r="AS174" s="81">
        <v>1</v>
      </c>
      <c r="AT174" s="81">
        <v>0</v>
      </c>
      <c r="AU174" s="81">
        <v>0</v>
      </c>
      <c r="AV174" s="81">
        <v>0</v>
      </c>
      <c r="AW174" s="81" t="s">
        <v>564</v>
      </c>
      <c r="AX174" s="82"/>
      <c r="AY174" s="81">
        <v>2937.3</v>
      </c>
      <c r="AZ174" s="81">
        <v>36369.599999999999</v>
      </c>
      <c r="BA174" s="81">
        <v>1990</v>
      </c>
      <c r="BB174" s="81">
        <v>0</v>
      </c>
      <c r="BC174" s="81">
        <v>0</v>
      </c>
      <c r="BD174" s="81">
        <v>0</v>
      </c>
      <c r="BE174" s="81" t="s">
        <v>564</v>
      </c>
      <c r="BF174" s="82"/>
      <c r="BG174" s="81">
        <v>0</v>
      </c>
      <c r="BH174" s="81">
        <v>0</v>
      </c>
      <c r="BI174" s="81">
        <v>8.4220000000000006</v>
      </c>
      <c r="BJ174" s="81">
        <v>1028.5150000000001</v>
      </c>
      <c r="BK174" s="81">
        <v>0</v>
      </c>
      <c r="BL174" s="81">
        <v>0</v>
      </c>
      <c r="BM174" s="82"/>
      <c r="BN174" s="81">
        <v>0</v>
      </c>
      <c r="BO174" s="81">
        <v>0</v>
      </c>
      <c r="BP174" s="81">
        <v>1</v>
      </c>
      <c r="BQ174" s="81">
        <v>1</v>
      </c>
      <c r="BR174" s="81">
        <v>0</v>
      </c>
      <c r="BS174" s="81">
        <v>0</v>
      </c>
      <c r="BT174"/>
      <c r="BU174" s="80">
        <v>1030.5450000000001</v>
      </c>
      <c r="BV174" s="80">
        <v>0</v>
      </c>
      <c r="BW174" s="80">
        <v>0</v>
      </c>
      <c r="BX174" s="80">
        <v>0</v>
      </c>
      <c r="BY174" s="80">
        <v>6.3920000000000003</v>
      </c>
      <c r="BZ174" s="80">
        <v>0</v>
      </c>
      <c r="CA174" s="80">
        <v>0</v>
      </c>
      <c r="CB174" s="80">
        <v>0</v>
      </c>
      <c r="CC174" s="80">
        <v>0</v>
      </c>
    </row>
    <row r="175" spans="1:81">
      <c r="A175" s="80" t="s">
        <v>1902</v>
      </c>
      <c r="B175" s="80">
        <v>32</v>
      </c>
      <c r="C175" s="80">
        <v>15</v>
      </c>
      <c r="D175" s="80">
        <v>2</v>
      </c>
      <c r="E175" s="80">
        <v>2018</v>
      </c>
      <c r="F175" s="80" t="s">
        <v>93</v>
      </c>
      <c r="G175" s="80" t="s">
        <v>1887</v>
      </c>
      <c r="H175" s="80" t="s">
        <v>1888</v>
      </c>
      <c r="I175" s="177"/>
      <c r="J175" s="81">
        <v>2006.8753836921967</v>
      </c>
      <c r="K175" s="81">
        <v>2.0614699377988996</v>
      </c>
      <c r="L175" s="81">
        <v>9.6250840228604506</v>
      </c>
      <c r="M175" s="81">
        <v>25.814739289624789</v>
      </c>
      <c r="N175" s="81">
        <v>28.479647134888673</v>
      </c>
      <c r="O175" s="81">
        <v>26.835651213254948</v>
      </c>
      <c r="P175" s="81">
        <v>30.357050704522887</v>
      </c>
      <c r="Q175" s="81">
        <v>1.7900924218347771</v>
      </c>
      <c r="R175" s="81">
        <v>28.077346472878233</v>
      </c>
      <c r="S175" s="81">
        <v>3.1299282189118314</v>
      </c>
      <c r="T175" s="82"/>
      <c r="U175" s="81">
        <v>53849374</v>
      </c>
      <c r="V175" s="81">
        <v>1153</v>
      </c>
      <c r="W175" s="81">
        <v>146</v>
      </c>
      <c r="X175" s="81">
        <v>8207</v>
      </c>
      <c r="Y175" s="81">
        <v>11772</v>
      </c>
      <c r="Z175" s="81">
        <v>16352</v>
      </c>
      <c r="AA175" s="81">
        <v>6351</v>
      </c>
      <c r="AB175" s="81">
        <v>28244</v>
      </c>
      <c r="AC175" s="81">
        <v>4871317.333333333</v>
      </c>
      <c r="AD175" s="81">
        <v>3.1299282189118309</v>
      </c>
      <c r="AE175" s="82"/>
      <c r="AF175" s="81">
        <v>476664866.8738907</v>
      </c>
      <c r="AG175" s="81">
        <v>1574388.7109817921</v>
      </c>
      <c r="AH175" s="81">
        <v>2018856.38238454</v>
      </c>
      <c r="AI175" s="81">
        <v>49052502.352114297</v>
      </c>
      <c r="AJ175" s="81">
        <v>60861018.890870191</v>
      </c>
      <c r="AK175" s="81">
        <v>0</v>
      </c>
      <c r="AL175" s="81">
        <v>0</v>
      </c>
      <c r="AM175" s="81">
        <v>3887817.9709398109</v>
      </c>
      <c r="AN175" s="81">
        <v>0</v>
      </c>
      <c r="AO175" s="81">
        <v>0</v>
      </c>
      <c r="AP175" s="82"/>
      <c r="AQ175" s="81">
        <v>674</v>
      </c>
      <c r="AR175" s="81">
        <v>274</v>
      </c>
      <c r="AS175" s="81">
        <v>1</v>
      </c>
      <c r="AT175" s="81">
        <v>0</v>
      </c>
      <c r="AU175" s="81">
        <v>0</v>
      </c>
      <c r="AV175" s="81">
        <v>0</v>
      </c>
      <c r="AW175" s="81" t="s">
        <v>564</v>
      </c>
      <c r="AX175" s="82"/>
      <c r="AY175" s="81">
        <v>3149.4</v>
      </c>
      <c r="AZ175" s="81">
        <v>37253</v>
      </c>
      <c r="BA175" s="81">
        <v>1990</v>
      </c>
      <c r="BB175" s="81">
        <v>0</v>
      </c>
      <c r="BC175" s="81">
        <v>0</v>
      </c>
      <c r="BD175" s="81">
        <v>0</v>
      </c>
      <c r="BE175" s="81" t="s">
        <v>564</v>
      </c>
      <c r="BF175" s="82"/>
      <c r="BG175" s="81">
        <v>0</v>
      </c>
      <c r="BH175" s="81">
        <v>0</v>
      </c>
      <c r="BI175" s="81">
        <v>7.0510000000000002</v>
      </c>
      <c r="BJ175" s="81">
        <v>1049.654</v>
      </c>
      <c r="BK175" s="81">
        <v>0</v>
      </c>
      <c r="BL175" s="81">
        <v>0</v>
      </c>
      <c r="BM175" s="82"/>
      <c r="BN175" s="81">
        <v>0</v>
      </c>
      <c r="BO175" s="81">
        <v>0</v>
      </c>
      <c r="BP175" s="81">
        <v>1</v>
      </c>
      <c r="BQ175" s="81">
        <v>1</v>
      </c>
      <c r="BR175" s="81">
        <v>0</v>
      </c>
      <c r="BS175" s="81">
        <v>0</v>
      </c>
      <c r="BT175"/>
      <c r="BU175" s="80">
        <v>1050.2170000000001</v>
      </c>
      <c r="BV175" s="80">
        <v>0</v>
      </c>
      <c r="BW175" s="80">
        <v>0</v>
      </c>
      <c r="BX175" s="80">
        <v>0.56399999999999995</v>
      </c>
      <c r="BY175" s="80">
        <v>5.8719999999999999</v>
      </c>
      <c r="BZ175" s="80">
        <v>5.1999999999999998E-2</v>
      </c>
      <c r="CA175" s="80">
        <v>0</v>
      </c>
      <c r="CB175" s="80">
        <v>0</v>
      </c>
      <c r="CC175" s="80">
        <v>0</v>
      </c>
    </row>
    <row r="176" spans="1:81">
      <c r="A176" s="80" t="s">
        <v>1903</v>
      </c>
      <c r="B176" s="80">
        <v>33</v>
      </c>
      <c r="C176" s="80">
        <v>16</v>
      </c>
      <c r="D176" s="80">
        <v>2</v>
      </c>
      <c r="E176" s="80">
        <v>2019</v>
      </c>
      <c r="F176" s="80" t="s">
        <v>73</v>
      </c>
      <c r="G176" s="80" t="s">
        <v>1887</v>
      </c>
      <c r="H176" s="80" t="s">
        <v>1888</v>
      </c>
      <c r="I176" s="177"/>
      <c r="J176" s="81">
        <v>2132.0702669957018</v>
      </c>
      <c r="K176" s="81">
        <v>1.8888036780993671</v>
      </c>
      <c r="L176" s="81">
        <v>9.7148355423873873</v>
      </c>
      <c r="M176" s="81">
        <v>24.915895249929275</v>
      </c>
      <c r="N176" s="81">
        <v>28.227795307263229</v>
      </c>
      <c r="O176" s="81">
        <v>25.97798711156808</v>
      </c>
      <c r="P176" s="81">
        <v>30.50409901144117</v>
      </c>
      <c r="Q176" s="81">
        <v>1.711554997243077</v>
      </c>
      <c r="R176" s="81">
        <v>29.896806435969186</v>
      </c>
      <c r="S176" s="81">
        <v>3.1760415942795799</v>
      </c>
      <c r="T176" s="82"/>
      <c r="U176" s="81">
        <v>51782096</v>
      </c>
      <c r="V176" s="81">
        <v>1153</v>
      </c>
      <c r="W176" s="81">
        <v>146</v>
      </c>
      <c r="X176" s="81">
        <v>8207</v>
      </c>
      <c r="Y176" s="81">
        <v>11748</v>
      </c>
      <c r="Z176" s="81">
        <v>16264</v>
      </c>
      <c r="AA176" s="81">
        <v>6334</v>
      </c>
      <c r="AB176" s="81">
        <v>27736</v>
      </c>
      <c r="AC176" s="81">
        <v>5271943.666666666</v>
      </c>
      <c r="AD176" s="81">
        <v>3.1760415942795799</v>
      </c>
      <c r="AE176" s="82"/>
      <c r="AF176" s="81">
        <v>475731845.0220952</v>
      </c>
      <c r="AG176" s="81">
        <v>1527562.233113203</v>
      </c>
      <c r="AH176" s="81">
        <v>2222683.715999776</v>
      </c>
      <c r="AI176" s="81">
        <v>48130447.79827702</v>
      </c>
      <c r="AJ176" s="81">
        <v>55562482.662677869</v>
      </c>
      <c r="AK176" s="81">
        <v>0</v>
      </c>
      <c r="AL176" s="81">
        <v>0</v>
      </c>
      <c r="AM176" s="81">
        <v>3777434.4035037891</v>
      </c>
      <c r="AN176" s="81">
        <v>0</v>
      </c>
      <c r="AO176" s="81">
        <v>0</v>
      </c>
      <c r="AP176" s="82"/>
      <c r="AQ176" s="81">
        <v>705</v>
      </c>
      <c r="AR176" s="81">
        <v>292</v>
      </c>
      <c r="AS176" s="81">
        <v>1</v>
      </c>
      <c r="AT176" s="81">
        <v>0</v>
      </c>
      <c r="AU176" s="81">
        <v>0</v>
      </c>
      <c r="AV176" s="81">
        <v>0</v>
      </c>
      <c r="AW176" s="81" t="s">
        <v>564</v>
      </c>
      <c r="AX176" s="82"/>
      <c r="AY176" s="81">
        <v>3303.8000000000011</v>
      </c>
      <c r="AZ176" s="81">
        <v>37728.5</v>
      </c>
      <c r="BA176" s="81">
        <v>1990</v>
      </c>
      <c r="BB176" s="81">
        <v>0</v>
      </c>
      <c r="BC176" s="81">
        <v>0</v>
      </c>
      <c r="BD176" s="81">
        <v>0</v>
      </c>
      <c r="BE176" s="81" t="s">
        <v>564</v>
      </c>
      <c r="BF176" s="82"/>
      <c r="BG176" s="81">
        <v>0</v>
      </c>
      <c r="BH176" s="81">
        <v>0</v>
      </c>
      <c r="BI176" s="81">
        <v>5.5579999999999998</v>
      </c>
      <c r="BJ176" s="81">
        <v>623.649</v>
      </c>
      <c r="BK176" s="81">
        <v>0</v>
      </c>
      <c r="BL176" s="81">
        <v>0</v>
      </c>
      <c r="BM176" s="82"/>
      <c r="BN176" s="81">
        <v>0</v>
      </c>
      <c r="BO176" s="81">
        <v>0</v>
      </c>
      <c r="BP176" s="81">
        <v>1</v>
      </c>
      <c r="BQ176" s="81">
        <v>1</v>
      </c>
      <c r="BR176" s="81">
        <v>0</v>
      </c>
      <c r="BS176" s="81">
        <v>0</v>
      </c>
      <c r="BT176"/>
      <c r="BU176" s="80">
        <v>623.53</v>
      </c>
      <c r="BV176" s="80">
        <v>0</v>
      </c>
      <c r="BW176" s="80">
        <v>0</v>
      </c>
      <c r="BX176" s="80">
        <v>0.49399999999999999</v>
      </c>
      <c r="BY176" s="80">
        <v>5.1150000000000002</v>
      </c>
      <c r="BZ176" s="80">
        <v>6.8000000000000005E-2</v>
      </c>
      <c r="CA176" s="80">
        <v>0</v>
      </c>
      <c r="CB176" s="80">
        <v>0</v>
      </c>
      <c r="CC176" s="80">
        <v>0</v>
      </c>
    </row>
    <row r="177" spans="1:81">
      <c r="A177" s="80" t="s">
        <v>1904</v>
      </c>
      <c r="B177" s="80">
        <v>34</v>
      </c>
      <c r="C177" s="80">
        <v>17</v>
      </c>
      <c r="D177" s="80">
        <v>2</v>
      </c>
      <c r="E177" s="80">
        <v>2020</v>
      </c>
      <c r="F177" s="80" t="s">
        <v>218</v>
      </c>
      <c r="G177" s="80" t="s">
        <v>1887</v>
      </c>
      <c r="H177" s="80" t="s">
        <v>1888</v>
      </c>
      <c r="I177" s="177"/>
      <c r="J177" s="81">
        <v>1344.0746270490081</v>
      </c>
      <c r="K177" s="81">
        <v>2.0739837086893251</v>
      </c>
      <c r="L177" s="81">
        <v>25.073477474501392</v>
      </c>
      <c r="M177" s="81">
        <v>21.347478379992019</v>
      </c>
      <c r="N177" s="81">
        <v>25.101478077587252</v>
      </c>
      <c r="O177" s="81">
        <v>22.753395464869143</v>
      </c>
      <c r="P177" s="81">
        <v>28.337522472257607</v>
      </c>
      <c r="Q177" s="81">
        <v>1.6061567794618747</v>
      </c>
      <c r="R177" s="81">
        <v>29.682529167740586</v>
      </c>
      <c r="S177" s="81">
        <v>3.7761003022649642</v>
      </c>
      <c r="T177" s="82"/>
      <c r="U177" s="81">
        <v>41121116</v>
      </c>
      <c r="V177" s="81">
        <v>1045</v>
      </c>
      <c r="W177" s="81">
        <v>397</v>
      </c>
      <c r="X177" s="81">
        <v>7436</v>
      </c>
      <c r="Y177" s="81">
        <v>11726</v>
      </c>
      <c r="Z177" s="81">
        <v>16259</v>
      </c>
      <c r="AA177" s="81">
        <v>6393</v>
      </c>
      <c r="AB177" s="81">
        <v>27240</v>
      </c>
      <c r="AC177" s="81">
        <v>5261464.666666667</v>
      </c>
      <c r="AD177" s="81">
        <v>3.7761003022649642</v>
      </c>
      <c r="AE177" s="82"/>
      <c r="AF177" s="81">
        <v>370444149.77546561</v>
      </c>
      <c r="AG177" s="81">
        <v>1531474.6330949543</v>
      </c>
      <c r="AH177" s="81">
        <v>6166823.4486423777</v>
      </c>
      <c r="AI177" s="81">
        <v>40179923.581025697</v>
      </c>
      <c r="AJ177" s="81">
        <v>46145656.377359562</v>
      </c>
      <c r="AK177" s="81"/>
      <c r="AL177" s="81"/>
      <c r="AM177" s="81">
        <v>3555122.6427122331</v>
      </c>
      <c r="AN177" s="81"/>
      <c r="AO177" s="81"/>
      <c r="AP177" s="82"/>
      <c r="AQ177" s="81">
        <v>727</v>
      </c>
      <c r="AR177" s="81">
        <v>300</v>
      </c>
      <c r="AS177" s="81">
        <v>1</v>
      </c>
      <c r="AT177" s="81">
        <v>0</v>
      </c>
      <c r="AU177" s="81">
        <v>0</v>
      </c>
      <c r="AV177" s="81">
        <v>0</v>
      </c>
      <c r="AW177" s="81">
        <v>1</v>
      </c>
      <c r="AX177" s="82"/>
      <c r="AY177" s="81">
        <v>3438.7000000000021</v>
      </c>
      <c r="AZ177" s="81">
        <v>38010.30000000001</v>
      </c>
      <c r="BA177" s="81">
        <v>1990</v>
      </c>
      <c r="BB177" s="81">
        <v>0</v>
      </c>
      <c r="BC177" s="81">
        <v>0</v>
      </c>
      <c r="BD177" s="81">
        <v>0</v>
      </c>
      <c r="BE177" s="81">
        <v>1990</v>
      </c>
      <c r="BF177" s="82"/>
      <c r="BG177" s="81">
        <v>0</v>
      </c>
      <c r="BH177" s="81">
        <v>0</v>
      </c>
      <c r="BI177" s="81">
        <v>4.8550000000000004</v>
      </c>
      <c r="BJ177" s="81">
        <v>959.32600000000002</v>
      </c>
      <c r="BK177" s="81">
        <v>0</v>
      </c>
      <c r="BL177" s="81">
        <v>0</v>
      </c>
      <c r="BM177" s="82"/>
      <c r="BN177" s="81">
        <v>0</v>
      </c>
      <c r="BO177" s="81">
        <v>0</v>
      </c>
      <c r="BP177" s="81">
        <v>1</v>
      </c>
      <c r="BQ177" s="81">
        <v>1</v>
      </c>
      <c r="BR177" s="81">
        <v>0</v>
      </c>
      <c r="BS177" s="81">
        <v>0</v>
      </c>
      <c r="BT177"/>
      <c r="BU177" s="80">
        <v>964.18100000000004</v>
      </c>
      <c r="BV177" s="80">
        <v>0</v>
      </c>
      <c r="BW177" s="80">
        <v>0</v>
      </c>
      <c r="BX177" s="80">
        <v>0</v>
      </c>
      <c r="BY177" s="80">
        <v>0</v>
      </c>
      <c r="BZ177" s="80">
        <v>0</v>
      </c>
      <c r="CA177" s="80">
        <v>0</v>
      </c>
      <c r="CB177" s="80">
        <v>0</v>
      </c>
      <c r="CC177" s="80">
        <v>0</v>
      </c>
    </row>
    <row r="178" spans="1:81">
      <c r="A178" s="80" t="s">
        <v>1905</v>
      </c>
      <c r="B178" s="80">
        <v>34</v>
      </c>
      <c r="C178" s="80">
        <v>18</v>
      </c>
      <c r="D178" s="80">
        <v>2</v>
      </c>
      <c r="E178" s="80">
        <v>2021</v>
      </c>
      <c r="F178" s="80" t="s">
        <v>75</v>
      </c>
      <c r="G178" s="174" t="s">
        <v>1887</v>
      </c>
      <c r="H178" s="80" t="s">
        <v>1888</v>
      </c>
      <c r="I178" s="177"/>
      <c r="J178" s="81">
        <v>1134.1879224218992</v>
      </c>
      <c r="K178" s="81">
        <v>2.1290822448831492</v>
      </c>
      <c r="L178" s="81">
        <v>20.145138592876158</v>
      </c>
      <c r="M178" s="81">
        <v>20.687164407405497</v>
      </c>
      <c r="N178" s="81">
        <v>23.703853821647467</v>
      </c>
      <c r="O178" s="81">
        <v>21.897640715886116</v>
      </c>
      <c r="P178" s="81">
        <v>28.712609006718147</v>
      </c>
      <c r="Q178" s="81">
        <v>1.5939854638085402</v>
      </c>
      <c r="R178" s="81">
        <v>29.093211661471063</v>
      </c>
      <c r="S178" s="81">
        <v>3.9614806627339529</v>
      </c>
      <c r="T178" s="82"/>
      <c r="U178" s="81">
        <v>37602885</v>
      </c>
      <c r="V178" s="81">
        <v>1045</v>
      </c>
      <c r="W178" s="81">
        <v>397</v>
      </c>
      <c r="X178" s="81">
        <v>7436</v>
      </c>
      <c r="Y178" s="81">
        <v>11734</v>
      </c>
      <c r="Z178" s="81">
        <v>16112</v>
      </c>
      <c r="AA178" s="81">
        <v>6317</v>
      </c>
      <c r="AB178" s="81">
        <v>26713</v>
      </c>
      <c r="AC178" s="81">
        <v>4998496.666666666</v>
      </c>
      <c r="AD178" s="81">
        <v>3.9614806627339529</v>
      </c>
      <c r="AE178" s="82"/>
      <c r="AF178" s="81">
        <v>297991182.16036248</v>
      </c>
      <c r="AG178" s="81">
        <v>1636820.5502565284</v>
      </c>
      <c r="AH178" s="81">
        <v>4790392.9497325551</v>
      </c>
      <c r="AI178" s="81">
        <v>45204324.460469909</v>
      </c>
      <c r="AJ178" s="81">
        <v>53102454.05821497</v>
      </c>
      <c r="AK178" s="81">
        <v>0</v>
      </c>
      <c r="AL178" s="81">
        <v>0</v>
      </c>
      <c r="AM178" s="81">
        <v>3506452.2350098393</v>
      </c>
      <c r="AN178" s="81">
        <v>0</v>
      </c>
      <c r="AO178" s="81">
        <v>0</v>
      </c>
      <c r="AP178" s="82"/>
      <c r="AQ178" s="81">
        <v>756</v>
      </c>
      <c r="AR178" s="81">
        <v>303</v>
      </c>
      <c r="AS178" s="81">
        <v>1</v>
      </c>
      <c r="AT178" s="81">
        <v>0</v>
      </c>
      <c r="AU178" s="81">
        <v>0</v>
      </c>
      <c r="AV178" s="81">
        <v>0</v>
      </c>
      <c r="AW178" s="81"/>
      <c r="AX178" s="82"/>
      <c r="AY178" s="81">
        <v>3585.7000000000012</v>
      </c>
      <c r="AZ178" s="81">
        <v>38242.600000000013</v>
      </c>
      <c r="BA178" s="81">
        <v>1990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1906</v>
      </c>
      <c r="B179" s="80">
        <v>34</v>
      </c>
      <c r="C179" s="80">
        <v>19</v>
      </c>
      <c r="D179" s="80">
        <v>2</v>
      </c>
      <c r="E179" s="80">
        <v>2022</v>
      </c>
      <c r="F179" s="80" t="s">
        <v>568</v>
      </c>
      <c r="G179" s="174" t="s">
        <v>1887</v>
      </c>
      <c r="H179" s="80" t="s">
        <v>1888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788</v>
      </c>
      <c r="AR179" s="81">
        <v>304</v>
      </c>
      <c r="AS179" s="81">
        <v>1</v>
      </c>
      <c r="AT179" s="81">
        <v>0</v>
      </c>
      <c r="AU179" s="81">
        <v>0</v>
      </c>
      <c r="AV179" s="81">
        <v>0</v>
      </c>
      <c r="AW179" s="81"/>
      <c r="AX179" s="82"/>
      <c r="AY179" s="81">
        <v>3805.8000000000015</v>
      </c>
      <c r="AZ179" s="81">
        <v>38259.100000000013</v>
      </c>
      <c r="BA179" s="81">
        <v>1990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1907</v>
      </c>
      <c r="B180" s="80">
        <v>35</v>
      </c>
      <c r="C180" s="80">
        <v>1</v>
      </c>
      <c r="D180" s="80">
        <v>3</v>
      </c>
      <c r="E180" s="80">
        <v>1990</v>
      </c>
      <c r="F180" s="80" t="s">
        <v>562</v>
      </c>
      <c r="G180" s="80" t="s">
        <v>1908</v>
      </c>
      <c r="H180" s="80" t="s">
        <v>1909</v>
      </c>
      <c r="I180" s="177"/>
      <c r="J180" s="81">
        <v>995.85134821737017</v>
      </c>
      <c r="K180" s="81">
        <v>8.7330526992372537</v>
      </c>
      <c r="L180" s="81">
        <v>12.358294573208642</v>
      </c>
      <c r="M180" s="81">
        <v>22.218136181602684</v>
      </c>
      <c r="N180" s="81">
        <v>31.38228472793454</v>
      </c>
      <c r="O180" s="81">
        <v>23.763000538789925</v>
      </c>
      <c r="P180" s="81">
        <v>42.992269641131948</v>
      </c>
      <c r="Q180" s="81">
        <v>2.3262870648696325</v>
      </c>
      <c r="R180" s="81">
        <v>13.927667041764309</v>
      </c>
      <c r="S180" s="81">
        <v>2.2926533039220915</v>
      </c>
      <c r="T180" s="82"/>
      <c r="U180" s="81">
        <v>7800797</v>
      </c>
      <c r="V180" s="81">
        <v>1774</v>
      </c>
      <c r="W180" s="81">
        <v>149</v>
      </c>
      <c r="X180" s="81">
        <v>8625</v>
      </c>
      <c r="Y180" s="81">
        <v>12190</v>
      </c>
      <c r="Z180" s="81">
        <v>9774</v>
      </c>
      <c r="AA180" s="81">
        <v>10439</v>
      </c>
      <c r="AB180" s="81">
        <v>37771</v>
      </c>
      <c r="AC180" s="81">
        <v>2412297</v>
      </c>
      <c r="AD180" s="81">
        <v>2.2926533039220915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1910</v>
      </c>
      <c r="B181" s="80">
        <v>36</v>
      </c>
      <c r="C181" s="80">
        <v>2</v>
      </c>
      <c r="D181" s="80">
        <v>3</v>
      </c>
      <c r="E181" s="80">
        <v>2005</v>
      </c>
      <c r="F181" s="80" t="s">
        <v>565</v>
      </c>
      <c r="G181" s="80" t="s">
        <v>1908</v>
      </c>
      <c r="H181" s="80" t="s">
        <v>1909</v>
      </c>
      <c r="I181" s="177"/>
      <c r="J181" s="81">
        <v>1542.3131759988867</v>
      </c>
      <c r="K181" s="81">
        <v>4.3293932885919899</v>
      </c>
      <c r="L181" s="81">
        <v>11.628137806544425</v>
      </c>
      <c r="M181" s="81">
        <v>30.370872246837493</v>
      </c>
      <c r="N181" s="81">
        <v>40.067619996975267</v>
      </c>
      <c r="O181" s="81">
        <v>36.658076418373689</v>
      </c>
      <c r="P181" s="81">
        <v>44.624359970295679</v>
      </c>
      <c r="Q181" s="81">
        <v>2.0458754452819545</v>
      </c>
      <c r="R181" s="81">
        <v>5.6999435814484363</v>
      </c>
      <c r="S181" s="81">
        <v>3.3659544439999998</v>
      </c>
      <c r="T181" s="82"/>
      <c r="U181" s="81">
        <v>25988657</v>
      </c>
      <c r="V181" s="81">
        <v>1240</v>
      </c>
      <c r="W181" s="81">
        <v>127</v>
      </c>
      <c r="X181" s="81">
        <v>6493</v>
      </c>
      <c r="Y181" s="81">
        <v>13475</v>
      </c>
      <c r="Z181" s="81">
        <v>17448</v>
      </c>
      <c r="AA181" s="81">
        <v>8874</v>
      </c>
      <c r="AB181" s="81">
        <v>34726</v>
      </c>
      <c r="AC181" s="81">
        <v>1007917</v>
      </c>
      <c r="AD181" s="81">
        <v>3.3659544439999998</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1911</v>
      </c>
      <c r="B182" s="80">
        <v>37</v>
      </c>
      <c r="C182" s="80">
        <v>3</v>
      </c>
      <c r="D182" s="80">
        <v>3</v>
      </c>
      <c r="E182" s="80">
        <v>2006</v>
      </c>
      <c r="F182" s="80" t="s">
        <v>566</v>
      </c>
      <c r="G182" s="80" t="s">
        <v>1908</v>
      </c>
      <c r="H182" s="80" t="s">
        <v>1909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1912</v>
      </c>
      <c r="B183" s="80">
        <v>38</v>
      </c>
      <c r="C183" s="80">
        <v>4</v>
      </c>
      <c r="D183" s="80">
        <v>3</v>
      </c>
      <c r="E183" s="80">
        <v>2007</v>
      </c>
      <c r="F183" s="80" t="s">
        <v>567</v>
      </c>
      <c r="G183" s="80" t="s">
        <v>1908</v>
      </c>
      <c r="H183" s="80" t="s">
        <v>1909</v>
      </c>
      <c r="I183" s="177"/>
      <c r="J183" s="81">
        <v>2006.4695055437649</v>
      </c>
      <c r="K183" s="81">
        <v>3.3841612730862085</v>
      </c>
      <c r="L183" s="81">
        <v>15.894589133689283</v>
      </c>
      <c r="M183" s="81">
        <v>33.070398523456106</v>
      </c>
      <c r="N183" s="81">
        <v>40.060510444299346</v>
      </c>
      <c r="O183" s="81">
        <v>36.389081074261881</v>
      </c>
      <c r="P183" s="81">
        <v>43.512498517914317</v>
      </c>
      <c r="Q183" s="81">
        <v>2.1130870908399921</v>
      </c>
      <c r="R183" s="81">
        <v>4.993321125346208</v>
      </c>
      <c r="S183" s="81">
        <v>3.9773238954499996</v>
      </c>
      <c r="T183" s="82"/>
      <c r="U183" s="81">
        <v>39061307</v>
      </c>
      <c r="V183" s="81">
        <v>1176</v>
      </c>
      <c r="W183" s="81">
        <v>204</v>
      </c>
      <c r="X183" s="81">
        <v>8414</v>
      </c>
      <c r="Y183" s="81">
        <v>13697</v>
      </c>
      <c r="Z183" s="81">
        <v>18005</v>
      </c>
      <c r="AA183" s="81">
        <v>8521</v>
      </c>
      <c r="AB183" s="81">
        <v>33970</v>
      </c>
      <c r="AC183" s="81">
        <v>908300</v>
      </c>
      <c r="AD183" s="81">
        <v>3.9773238954499996</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1913</v>
      </c>
      <c r="B184" s="80">
        <v>39</v>
      </c>
      <c r="C184" s="80">
        <v>5</v>
      </c>
      <c r="D184" s="80">
        <v>3</v>
      </c>
      <c r="E184" s="80">
        <v>2008</v>
      </c>
      <c r="F184" s="80" t="s">
        <v>84</v>
      </c>
      <c r="G184" s="80" t="s">
        <v>1908</v>
      </c>
      <c r="H184" s="80" t="s">
        <v>1909</v>
      </c>
      <c r="I184" s="177"/>
      <c r="J184" s="81">
        <v>1595.2186676755496</v>
      </c>
      <c r="K184" s="81">
        <v>3.1782064426970278</v>
      </c>
      <c r="L184" s="81">
        <v>13.663564314364589</v>
      </c>
      <c r="M184" s="81">
        <v>35.365366688334518</v>
      </c>
      <c r="N184" s="81">
        <v>36.415548675550461</v>
      </c>
      <c r="O184" s="81">
        <v>35.776097971633355</v>
      </c>
      <c r="P184" s="81">
        <v>42.412169135083666</v>
      </c>
      <c r="Q184" s="81">
        <v>2.052181929744425</v>
      </c>
      <c r="R184" s="81">
        <v>4.7569849212363042</v>
      </c>
      <c r="S184" s="81">
        <v>3.0438767520000005</v>
      </c>
      <c r="T184" s="82"/>
      <c r="U184" s="81">
        <v>35628366</v>
      </c>
      <c r="V184" s="81">
        <v>1176</v>
      </c>
      <c r="W184" s="81">
        <v>204</v>
      </c>
      <c r="X184" s="81">
        <v>8414</v>
      </c>
      <c r="Y184" s="81">
        <v>13688</v>
      </c>
      <c r="Z184" s="81">
        <v>18323</v>
      </c>
      <c r="AA184" s="81">
        <v>8315</v>
      </c>
      <c r="AB184" s="81">
        <v>33533</v>
      </c>
      <c r="AC184" s="81">
        <v>898529</v>
      </c>
      <c r="AD184" s="81">
        <v>3.0438767520000005</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1914</v>
      </c>
      <c r="B185" s="80">
        <v>40</v>
      </c>
      <c r="C185" s="80">
        <v>6</v>
      </c>
      <c r="D185" s="80">
        <v>3</v>
      </c>
      <c r="E185" s="80">
        <v>2009</v>
      </c>
      <c r="F185" s="80" t="s">
        <v>85</v>
      </c>
      <c r="G185" s="80" t="s">
        <v>1908</v>
      </c>
      <c r="H185" s="80" t="s">
        <v>1909</v>
      </c>
      <c r="I185" s="177"/>
      <c r="J185" s="81">
        <v>1691.768047006356</v>
      </c>
      <c r="K185" s="81">
        <v>2.8814767421127496</v>
      </c>
      <c r="L185" s="81">
        <v>14.073431900598271</v>
      </c>
      <c r="M185" s="81">
        <v>31.247033540736162</v>
      </c>
      <c r="N185" s="81">
        <v>34.298284847689636</v>
      </c>
      <c r="O185" s="81">
        <v>35.992326251749262</v>
      </c>
      <c r="P185" s="81">
        <v>40.527702756937281</v>
      </c>
      <c r="Q185" s="81">
        <v>1.9304288813008879</v>
      </c>
      <c r="R185" s="81">
        <v>5.0040193424239421</v>
      </c>
      <c r="S185" s="81">
        <v>3.016661595</v>
      </c>
      <c r="T185" s="82"/>
      <c r="U185" s="81">
        <v>26839590</v>
      </c>
      <c r="V185" s="81">
        <v>927</v>
      </c>
      <c r="W185" s="81">
        <v>374</v>
      </c>
      <c r="X185" s="81">
        <v>8073</v>
      </c>
      <c r="Y185" s="81">
        <v>13662</v>
      </c>
      <c r="Z185" s="81">
        <v>18195</v>
      </c>
      <c r="AA185" s="81">
        <v>8157</v>
      </c>
      <c r="AB185" s="81">
        <v>33113</v>
      </c>
      <c r="AC185" s="81">
        <v>922109</v>
      </c>
      <c r="AD185" s="81">
        <v>3.016661595</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23.3</v>
      </c>
      <c r="BJ185" s="81">
        <v>0</v>
      </c>
      <c r="BK185" s="81">
        <v>0</v>
      </c>
      <c r="BL185" s="81">
        <v>0</v>
      </c>
      <c r="BM185" s="82"/>
      <c r="BN185" s="81">
        <v>0</v>
      </c>
      <c r="BO185" s="81">
        <v>0</v>
      </c>
      <c r="BP185" s="81">
        <v>2</v>
      </c>
      <c r="BQ185" s="81">
        <v>0</v>
      </c>
      <c r="BR185" s="81">
        <v>0</v>
      </c>
      <c r="BS185" s="81">
        <v>0</v>
      </c>
      <c r="BT185"/>
      <c r="BU185" s="80"/>
      <c r="BV185" s="80"/>
      <c r="BW185" s="80"/>
      <c r="BX185" s="80"/>
      <c r="BY185" s="80"/>
      <c r="BZ185" s="80"/>
      <c r="CA185" s="80"/>
      <c r="CB185" s="80"/>
      <c r="CC185" s="80"/>
    </row>
    <row r="186" spans="1:81">
      <c r="A186" s="80" t="s">
        <v>1915</v>
      </c>
      <c r="B186" s="80">
        <v>41</v>
      </c>
      <c r="C186" s="80">
        <v>7</v>
      </c>
      <c r="D186" s="80">
        <v>3</v>
      </c>
      <c r="E186" s="80">
        <v>2010</v>
      </c>
      <c r="F186" s="80" t="s">
        <v>86</v>
      </c>
      <c r="G186" s="80" t="s">
        <v>1908</v>
      </c>
      <c r="H186" s="80" t="s">
        <v>1909</v>
      </c>
      <c r="I186" s="177"/>
      <c r="J186" s="81">
        <v>1373.2904191386956</v>
      </c>
      <c r="K186" s="81">
        <v>2.3803846789482237</v>
      </c>
      <c r="L186" s="81">
        <v>12.668445095869563</v>
      </c>
      <c r="M186" s="81">
        <v>33.587536542903258</v>
      </c>
      <c r="N186" s="81">
        <v>44.986724231879116</v>
      </c>
      <c r="O186" s="81">
        <v>36.546502607494794</v>
      </c>
      <c r="P186" s="81">
        <v>40.806491326261941</v>
      </c>
      <c r="Q186" s="81">
        <v>1.971074740187555</v>
      </c>
      <c r="R186" s="81">
        <v>5.2910873732409698</v>
      </c>
      <c r="S186" s="81">
        <v>2.7818647859100003</v>
      </c>
      <c r="T186" s="82"/>
      <c r="U186" s="81">
        <v>25055246</v>
      </c>
      <c r="V186" s="81">
        <v>927</v>
      </c>
      <c r="W186" s="81">
        <v>374</v>
      </c>
      <c r="X186" s="81">
        <v>8073</v>
      </c>
      <c r="Y186" s="81">
        <v>13531</v>
      </c>
      <c r="Z186" s="81">
        <v>18561</v>
      </c>
      <c r="AA186" s="81">
        <v>8008</v>
      </c>
      <c r="AB186" s="81">
        <v>32397</v>
      </c>
      <c r="AC186" s="81">
        <v>923975</v>
      </c>
      <c r="AD186" s="81">
        <v>2.7818647859100003</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24.315999999999999</v>
      </c>
      <c r="BJ186" s="81">
        <v>0</v>
      </c>
      <c r="BK186" s="81">
        <v>0</v>
      </c>
      <c r="BL186" s="81">
        <v>0</v>
      </c>
      <c r="BM186" s="82"/>
      <c r="BN186" s="81">
        <v>0</v>
      </c>
      <c r="BO186" s="81">
        <v>0</v>
      </c>
      <c r="BP186" s="81">
        <v>2</v>
      </c>
      <c r="BQ186" s="81">
        <v>0</v>
      </c>
      <c r="BR186" s="81">
        <v>0</v>
      </c>
      <c r="BS186" s="81">
        <v>0</v>
      </c>
      <c r="BT186"/>
      <c r="BU186" s="80">
        <v>24.315999999999999</v>
      </c>
      <c r="BV186" s="80">
        <v>0</v>
      </c>
      <c r="BW186" s="80">
        <v>0</v>
      </c>
      <c r="BX186" s="80">
        <v>0</v>
      </c>
      <c r="BY186" s="80">
        <v>0</v>
      </c>
      <c r="BZ186" s="80">
        <v>0</v>
      </c>
      <c r="CA186" s="80">
        <v>0</v>
      </c>
      <c r="CB186" s="80">
        <v>0</v>
      </c>
      <c r="CC186" s="80">
        <v>0</v>
      </c>
    </row>
    <row r="187" spans="1:81">
      <c r="A187" s="80" t="s">
        <v>1916</v>
      </c>
      <c r="B187" s="80">
        <v>42</v>
      </c>
      <c r="C187" s="80">
        <v>8</v>
      </c>
      <c r="D187" s="80">
        <v>3</v>
      </c>
      <c r="E187" s="80">
        <v>2011</v>
      </c>
      <c r="F187" s="80" t="s">
        <v>87</v>
      </c>
      <c r="G187" s="80" t="s">
        <v>1908</v>
      </c>
      <c r="H187" s="80" t="s">
        <v>1909</v>
      </c>
      <c r="I187" s="177"/>
      <c r="J187" s="81">
        <v>1329.6526001745231</v>
      </c>
      <c r="K187" s="81">
        <v>3.648857062385666</v>
      </c>
      <c r="L187" s="81">
        <v>17.116340733767611</v>
      </c>
      <c r="M187" s="81">
        <v>42.010040076589185</v>
      </c>
      <c r="N187" s="81">
        <v>54.811424072785904</v>
      </c>
      <c r="O187" s="81">
        <v>35.900456658725631</v>
      </c>
      <c r="P187" s="81">
        <v>38.909721192579426</v>
      </c>
      <c r="Q187" s="81">
        <v>2.2276000992060343</v>
      </c>
      <c r="R187" s="81">
        <v>5.3385816469139495</v>
      </c>
      <c r="S187" s="81">
        <v>3.0138512806999995</v>
      </c>
      <c r="T187" s="82"/>
      <c r="U187" s="81">
        <v>23054479</v>
      </c>
      <c r="V187" s="81">
        <v>927</v>
      </c>
      <c r="W187" s="81">
        <v>374</v>
      </c>
      <c r="X187" s="81">
        <v>8073</v>
      </c>
      <c r="Y187" s="81">
        <v>13367</v>
      </c>
      <c r="Z187" s="81">
        <v>18629</v>
      </c>
      <c r="AA187" s="81">
        <v>7863</v>
      </c>
      <c r="AB187" s="81">
        <v>31742</v>
      </c>
      <c r="AC187" s="81">
        <v>930727</v>
      </c>
      <c r="AD187" s="81">
        <v>3.0138512806999995</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24.693000000000001</v>
      </c>
      <c r="BJ187" s="81">
        <v>0</v>
      </c>
      <c r="BK187" s="81">
        <v>0</v>
      </c>
      <c r="BL187" s="81">
        <v>0</v>
      </c>
      <c r="BM187" s="82"/>
      <c r="BN187" s="81">
        <v>0</v>
      </c>
      <c r="BO187" s="81">
        <v>0</v>
      </c>
      <c r="BP187" s="81">
        <v>3</v>
      </c>
      <c r="BQ187" s="81">
        <v>0</v>
      </c>
      <c r="BR187" s="81">
        <v>0</v>
      </c>
      <c r="BS187" s="81">
        <v>0</v>
      </c>
      <c r="BT187"/>
      <c r="BU187" s="80">
        <v>24.693000000000001</v>
      </c>
      <c r="BV187" s="80">
        <v>0</v>
      </c>
      <c r="BW187" s="80">
        <v>0</v>
      </c>
      <c r="BX187" s="80">
        <v>0</v>
      </c>
      <c r="BY187" s="80">
        <v>0</v>
      </c>
      <c r="BZ187" s="80">
        <v>0</v>
      </c>
      <c r="CA187" s="80">
        <v>0</v>
      </c>
      <c r="CB187" s="80">
        <v>0</v>
      </c>
      <c r="CC187" s="80">
        <v>0</v>
      </c>
    </row>
    <row r="188" spans="1:81">
      <c r="A188" s="80" t="s">
        <v>1917</v>
      </c>
      <c r="B188" s="80">
        <v>43</v>
      </c>
      <c r="C188" s="80">
        <v>9</v>
      </c>
      <c r="D188" s="80">
        <v>3</v>
      </c>
      <c r="E188" s="80">
        <v>2012</v>
      </c>
      <c r="F188" s="80" t="s">
        <v>88</v>
      </c>
      <c r="G188" s="80" t="s">
        <v>1908</v>
      </c>
      <c r="H188" s="80" t="s">
        <v>1909</v>
      </c>
      <c r="I188" s="177"/>
      <c r="J188" s="81">
        <v>1085.9262548548761</v>
      </c>
      <c r="K188" s="81">
        <v>3.8779472197544429</v>
      </c>
      <c r="L188" s="81">
        <v>16.854453900905622</v>
      </c>
      <c r="M188" s="81">
        <v>44.696757135302725</v>
      </c>
      <c r="N188" s="81">
        <v>53.829325643446069</v>
      </c>
      <c r="O188" s="81">
        <v>35.958278389793762</v>
      </c>
      <c r="P188" s="81">
        <v>38.718044083692192</v>
      </c>
      <c r="Q188" s="81">
        <v>2.3901929212066646</v>
      </c>
      <c r="R188" s="81">
        <v>5.4837587215529577</v>
      </c>
      <c r="S188" s="81">
        <v>2.7858768533999996</v>
      </c>
      <c r="T188" s="82"/>
      <c r="U188" s="81">
        <v>18683788</v>
      </c>
      <c r="V188" s="81">
        <v>927</v>
      </c>
      <c r="W188" s="81">
        <v>374</v>
      </c>
      <c r="X188" s="81">
        <v>8073</v>
      </c>
      <c r="Y188" s="81">
        <v>13384</v>
      </c>
      <c r="Z188" s="81">
        <v>18807</v>
      </c>
      <c r="AA188" s="81">
        <v>7780</v>
      </c>
      <c r="AB188" s="81">
        <v>31348</v>
      </c>
      <c r="AC188" s="81">
        <v>931275</v>
      </c>
      <c r="AD188" s="81">
        <v>2.7858768533999996</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31.038</v>
      </c>
      <c r="BJ188" s="81">
        <v>0</v>
      </c>
      <c r="BK188" s="81">
        <v>0</v>
      </c>
      <c r="BL188" s="81">
        <v>0</v>
      </c>
      <c r="BM188" s="82"/>
      <c r="BN188" s="81">
        <v>0</v>
      </c>
      <c r="BO188" s="81">
        <v>0</v>
      </c>
      <c r="BP188" s="81">
        <v>3</v>
      </c>
      <c r="BQ188" s="81">
        <v>0</v>
      </c>
      <c r="BR188" s="81">
        <v>0</v>
      </c>
      <c r="BS188" s="81">
        <v>0</v>
      </c>
      <c r="BT188"/>
      <c r="BU188" s="80">
        <v>31.038</v>
      </c>
      <c r="BV188" s="80">
        <v>0</v>
      </c>
      <c r="BW188" s="80">
        <v>0</v>
      </c>
      <c r="BX188" s="80">
        <v>0</v>
      </c>
      <c r="BY188" s="80">
        <v>0</v>
      </c>
      <c r="BZ188" s="80">
        <v>0</v>
      </c>
      <c r="CA188" s="80">
        <v>0</v>
      </c>
      <c r="CB188" s="80">
        <v>0</v>
      </c>
      <c r="CC188" s="80">
        <v>0</v>
      </c>
    </row>
    <row r="189" spans="1:81">
      <c r="A189" s="80" t="s">
        <v>1918</v>
      </c>
      <c r="B189" s="80">
        <v>44</v>
      </c>
      <c r="C189" s="80">
        <v>10</v>
      </c>
      <c r="D189" s="80">
        <v>3</v>
      </c>
      <c r="E189" s="80">
        <v>2013</v>
      </c>
      <c r="F189" s="80" t="s">
        <v>89</v>
      </c>
      <c r="G189" s="80" t="s">
        <v>1908</v>
      </c>
      <c r="H189" s="80" t="s">
        <v>1909</v>
      </c>
      <c r="I189" s="177"/>
      <c r="J189" s="81">
        <v>813.95817597770474</v>
      </c>
      <c r="K189" s="81">
        <v>2.772014263469738</v>
      </c>
      <c r="L189" s="81">
        <v>15.656575483037765</v>
      </c>
      <c r="M189" s="81">
        <v>43.477974678933272</v>
      </c>
      <c r="N189" s="81">
        <v>56.19648023533729</v>
      </c>
      <c r="O189" s="81">
        <v>34.447048499710256</v>
      </c>
      <c r="P189" s="81">
        <v>38.384374595132535</v>
      </c>
      <c r="Q189" s="81">
        <v>2.3975785472620115</v>
      </c>
      <c r="R189" s="81">
        <v>5.5136817381807601</v>
      </c>
      <c r="S189" s="81">
        <v>2.6846651177500003</v>
      </c>
      <c r="T189" s="82"/>
      <c r="U189" s="81">
        <v>14036427</v>
      </c>
      <c r="V189" s="81">
        <v>927</v>
      </c>
      <c r="W189" s="81">
        <v>374</v>
      </c>
      <c r="X189" s="81">
        <v>8073</v>
      </c>
      <c r="Y189" s="81">
        <v>13369</v>
      </c>
      <c r="Z189" s="81">
        <v>18821</v>
      </c>
      <c r="AA189" s="81">
        <v>7684</v>
      </c>
      <c r="AB189" s="81">
        <v>30994</v>
      </c>
      <c r="AC189" s="81">
        <v>914013</v>
      </c>
      <c r="AD189" s="81">
        <v>2.6846651177500003</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31.605</v>
      </c>
      <c r="BJ189" s="81">
        <v>0</v>
      </c>
      <c r="BK189" s="81">
        <v>0</v>
      </c>
      <c r="BL189" s="81">
        <v>0</v>
      </c>
      <c r="BM189" s="82"/>
      <c r="BN189" s="81">
        <v>0</v>
      </c>
      <c r="BO189" s="81">
        <v>0</v>
      </c>
      <c r="BP189" s="81">
        <v>3</v>
      </c>
      <c r="BQ189" s="81">
        <v>0</v>
      </c>
      <c r="BR189" s="81">
        <v>0</v>
      </c>
      <c r="BS189" s="81">
        <v>0</v>
      </c>
      <c r="BT189"/>
      <c r="BU189" s="80">
        <v>31.605</v>
      </c>
      <c r="BV189" s="80">
        <v>0</v>
      </c>
      <c r="BW189" s="80">
        <v>0</v>
      </c>
      <c r="BX189" s="80">
        <v>0</v>
      </c>
      <c r="BY189" s="80">
        <v>0</v>
      </c>
      <c r="BZ189" s="80">
        <v>0</v>
      </c>
      <c r="CA189" s="80">
        <v>0</v>
      </c>
      <c r="CB189" s="80">
        <v>0</v>
      </c>
      <c r="CC189" s="80">
        <v>0</v>
      </c>
    </row>
    <row r="190" spans="1:81">
      <c r="A190" s="80" t="s">
        <v>1919</v>
      </c>
      <c r="B190" s="80">
        <v>45</v>
      </c>
      <c r="C190" s="80">
        <v>11</v>
      </c>
      <c r="D190" s="80">
        <v>3</v>
      </c>
      <c r="E190" s="80">
        <v>2014</v>
      </c>
      <c r="F190" s="80" t="s">
        <v>90</v>
      </c>
      <c r="G190" s="80" t="s">
        <v>1908</v>
      </c>
      <c r="H190" s="80" t="s">
        <v>1909</v>
      </c>
      <c r="I190" s="177"/>
      <c r="J190" s="81">
        <v>660.71282684756795</v>
      </c>
      <c r="K190" s="81">
        <v>3.1428284965582356</v>
      </c>
      <c r="L190" s="81">
        <v>14.568654063445811</v>
      </c>
      <c r="M190" s="81">
        <v>40.516261616680282</v>
      </c>
      <c r="N190" s="81">
        <v>50.27838491169549</v>
      </c>
      <c r="O190" s="81">
        <v>32.944761153934017</v>
      </c>
      <c r="P190" s="81">
        <v>37.906133409952346</v>
      </c>
      <c r="Q190" s="81">
        <v>2.2572466502285091</v>
      </c>
      <c r="R190" s="81">
        <v>5.5580071030497544</v>
      </c>
      <c r="S190" s="81">
        <v>4.1143049000000005</v>
      </c>
      <c r="T190" s="82"/>
      <c r="U190" s="81">
        <v>12394294</v>
      </c>
      <c r="V190" s="81">
        <v>799</v>
      </c>
      <c r="W190" s="81">
        <v>353</v>
      </c>
      <c r="X190" s="81">
        <v>7745</v>
      </c>
      <c r="Y190" s="81">
        <v>13266</v>
      </c>
      <c r="Z190" s="81">
        <v>18958</v>
      </c>
      <c r="AA190" s="81">
        <v>7549</v>
      </c>
      <c r="AB190" s="81">
        <v>30413</v>
      </c>
      <c r="AC190" s="81">
        <v>924258</v>
      </c>
      <c r="AD190" s="81">
        <v>4.1143049000000005</v>
      </c>
      <c r="AE190" s="82"/>
      <c r="AF190" s="81">
        <v>175791197.81890824</v>
      </c>
      <c r="AG190" s="81">
        <v>2966748.5978243877</v>
      </c>
      <c r="AH190" s="81">
        <v>3271300.9951405404</v>
      </c>
      <c r="AI190" s="81">
        <v>46883748.164243363</v>
      </c>
      <c r="AJ190" s="81">
        <v>69588897.429819018</v>
      </c>
      <c r="AK190" s="81">
        <v>0</v>
      </c>
      <c r="AL190" s="81">
        <v>0</v>
      </c>
      <c r="AM190" s="81">
        <v>4175250.4320031931</v>
      </c>
      <c r="AN190" s="81">
        <v>0</v>
      </c>
      <c r="AO190" s="81">
        <v>0</v>
      </c>
      <c r="AP190" s="82"/>
      <c r="AQ190" s="81">
        <v>897</v>
      </c>
      <c r="AR190" s="81">
        <v>425</v>
      </c>
      <c r="AS190" s="81">
        <v>0</v>
      </c>
      <c r="AT190" s="81">
        <v>0</v>
      </c>
      <c r="AU190" s="81">
        <v>0</v>
      </c>
      <c r="AV190" s="81">
        <v>0</v>
      </c>
      <c r="AW190" s="81" t="s">
        <v>564</v>
      </c>
      <c r="AX190" s="82"/>
      <c r="AY190" s="81">
        <v>4178.4279999999999</v>
      </c>
      <c r="AZ190" s="81">
        <v>30437.4</v>
      </c>
      <c r="BA190" s="81">
        <v>0</v>
      </c>
      <c r="BB190" s="81">
        <v>0</v>
      </c>
      <c r="BC190" s="81">
        <v>0</v>
      </c>
      <c r="BD190" s="81">
        <v>0</v>
      </c>
      <c r="BE190" s="81" t="s">
        <v>564</v>
      </c>
      <c r="BF190" s="82"/>
      <c r="BG190" s="81">
        <v>0</v>
      </c>
      <c r="BH190" s="81">
        <v>0</v>
      </c>
      <c r="BI190" s="81">
        <v>29.481999999999999</v>
      </c>
      <c r="BJ190" s="81">
        <v>0</v>
      </c>
      <c r="BK190" s="81">
        <v>0</v>
      </c>
      <c r="BL190" s="81">
        <v>0</v>
      </c>
      <c r="BM190" s="82"/>
      <c r="BN190" s="81">
        <v>0</v>
      </c>
      <c r="BO190" s="81">
        <v>0</v>
      </c>
      <c r="BP190" s="81">
        <v>3</v>
      </c>
      <c r="BQ190" s="81">
        <v>0</v>
      </c>
      <c r="BR190" s="81">
        <v>0</v>
      </c>
      <c r="BS190" s="81">
        <v>0</v>
      </c>
      <c r="BT190"/>
      <c r="BU190" s="80">
        <v>29.481999999999999</v>
      </c>
      <c r="BV190" s="80">
        <v>0</v>
      </c>
      <c r="BW190" s="80">
        <v>0</v>
      </c>
      <c r="BX190" s="80">
        <v>0</v>
      </c>
      <c r="BY190" s="80">
        <v>0</v>
      </c>
      <c r="BZ190" s="80">
        <v>0</v>
      </c>
      <c r="CA190" s="80">
        <v>0</v>
      </c>
      <c r="CB190" s="80">
        <v>0</v>
      </c>
      <c r="CC190" s="80">
        <v>0</v>
      </c>
    </row>
    <row r="191" spans="1:81">
      <c r="A191" s="80" t="s">
        <v>1920</v>
      </c>
      <c r="B191" s="80">
        <v>46</v>
      </c>
      <c r="C191" s="80">
        <v>12</v>
      </c>
      <c r="D191" s="80">
        <v>3</v>
      </c>
      <c r="E191" s="80">
        <v>2015</v>
      </c>
      <c r="F191" s="80" t="s">
        <v>91</v>
      </c>
      <c r="G191" s="80" t="s">
        <v>1908</v>
      </c>
      <c r="H191" s="80" t="s">
        <v>1909</v>
      </c>
      <c r="I191" s="177"/>
      <c r="J191" s="81">
        <v>811.86913768973375</v>
      </c>
      <c r="K191" s="81">
        <v>3.357653389228354</v>
      </c>
      <c r="L191" s="81">
        <v>16.035611049980922</v>
      </c>
      <c r="M191" s="81">
        <v>44.156415561721261</v>
      </c>
      <c r="N191" s="81">
        <v>43.7024303627907</v>
      </c>
      <c r="O191" s="81">
        <v>32.57701831529829</v>
      </c>
      <c r="P191" s="81">
        <v>37.046481221243923</v>
      </c>
      <c r="Q191" s="81">
        <v>2.1641035058266231</v>
      </c>
      <c r="R191" s="81">
        <v>5.3811264524055362</v>
      </c>
      <c r="S191" s="81">
        <v>3.7659661138749998</v>
      </c>
      <c r="T191" s="82"/>
      <c r="U191" s="81">
        <v>15366326</v>
      </c>
      <c r="V191" s="81">
        <v>799</v>
      </c>
      <c r="W191" s="81">
        <v>353</v>
      </c>
      <c r="X191" s="81">
        <v>7745</v>
      </c>
      <c r="Y191" s="81">
        <v>13208</v>
      </c>
      <c r="Z191" s="81">
        <v>18927</v>
      </c>
      <c r="AA191" s="81">
        <v>7372</v>
      </c>
      <c r="AB191" s="81">
        <v>29785</v>
      </c>
      <c r="AC191" s="81">
        <v>921802</v>
      </c>
      <c r="AD191" s="81">
        <v>3.7659661138749998</v>
      </c>
      <c r="AE191" s="82"/>
      <c r="AF191" s="81">
        <v>231415199.04284757</v>
      </c>
      <c r="AG191" s="81">
        <v>3251722.0328096193</v>
      </c>
      <c r="AH191" s="81">
        <v>2941412.5942662875</v>
      </c>
      <c r="AI191" s="81">
        <v>51253032.290563025</v>
      </c>
      <c r="AJ191" s="81">
        <v>66922458.638412863</v>
      </c>
      <c r="AK191" s="81">
        <v>0</v>
      </c>
      <c r="AL191" s="81">
        <v>0</v>
      </c>
      <c r="AM191" s="81">
        <v>4081909.3066242104</v>
      </c>
      <c r="AN191" s="81">
        <v>0</v>
      </c>
      <c r="AO191" s="81">
        <v>0</v>
      </c>
      <c r="AP191" s="82"/>
      <c r="AQ191" s="81">
        <v>946</v>
      </c>
      <c r="AR191" s="81">
        <v>538</v>
      </c>
      <c r="AS191" s="81">
        <v>1</v>
      </c>
      <c r="AT191" s="81">
        <v>0</v>
      </c>
      <c r="AU191" s="81">
        <v>0</v>
      </c>
      <c r="AV191" s="81">
        <v>0</v>
      </c>
      <c r="AW191" s="81" t="s">
        <v>564</v>
      </c>
      <c r="AX191" s="82"/>
      <c r="AY191" s="81">
        <v>4484.1180000000004</v>
      </c>
      <c r="AZ191" s="81">
        <v>39539</v>
      </c>
      <c r="BA191" s="81">
        <v>6.4</v>
      </c>
      <c r="BB191" s="81">
        <v>0</v>
      </c>
      <c r="BC191" s="81">
        <v>0</v>
      </c>
      <c r="BD191" s="81">
        <v>0</v>
      </c>
      <c r="BE191" s="81" t="s">
        <v>564</v>
      </c>
      <c r="BF191" s="82"/>
      <c r="BG191" s="81">
        <v>0</v>
      </c>
      <c r="BH191" s="81">
        <v>0</v>
      </c>
      <c r="BI191" s="81">
        <v>29.28</v>
      </c>
      <c r="BJ191" s="81">
        <v>0</v>
      </c>
      <c r="BK191" s="81">
        <v>0</v>
      </c>
      <c r="BL191" s="81">
        <v>0</v>
      </c>
      <c r="BM191" s="82"/>
      <c r="BN191" s="81">
        <v>0</v>
      </c>
      <c r="BO191" s="81">
        <v>0</v>
      </c>
      <c r="BP191" s="81">
        <v>3</v>
      </c>
      <c r="BQ191" s="81">
        <v>0</v>
      </c>
      <c r="BR191" s="81">
        <v>0</v>
      </c>
      <c r="BS191" s="81">
        <v>0</v>
      </c>
      <c r="BT191"/>
      <c r="BU191" s="80">
        <v>29.28</v>
      </c>
      <c r="BV191" s="80">
        <v>0</v>
      </c>
      <c r="BW191" s="80">
        <v>0</v>
      </c>
      <c r="BX191" s="80">
        <v>0</v>
      </c>
      <c r="BY191" s="80">
        <v>0</v>
      </c>
      <c r="BZ191" s="80">
        <v>0</v>
      </c>
      <c r="CA191" s="80">
        <v>0</v>
      </c>
      <c r="CB191" s="80">
        <v>0</v>
      </c>
      <c r="CC191" s="80">
        <v>0</v>
      </c>
    </row>
    <row r="192" spans="1:81">
      <c r="A192" s="80" t="s">
        <v>1921</v>
      </c>
      <c r="B192" s="80">
        <v>47</v>
      </c>
      <c r="C192" s="80">
        <v>13</v>
      </c>
      <c r="D192" s="80">
        <v>3</v>
      </c>
      <c r="E192" s="80">
        <v>2016</v>
      </c>
      <c r="F192" s="80" t="s">
        <v>92</v>
      </c>
      <c r="G192" s="80" t="s">
        <v>1908</v>
      </c>
      <c r="H192" s="80" t="s">
        <v>1909</v>
      </c>
      <c r="I192" s="177"/>
      <c r="J192" s="81">
        <v>789.58332480646914</v>
      </c>
      <c r="K192" s="81">
        <v>3.1897534428497671</v>
      </c>
      <c r="L192" s="81">
        <v>16.80610577662236</v>
      </c>
      <c r="M192" s="81">
        <v>30.118095090070526</v>
      </c>
      <c r="N192" s="81">
        <v>42.015522460938662</v>
      </c>
      <c r="O192" s="81">
        <v>32.155916651545255</v>
      </c>
      <c r="P192" s="81">
        <v>35.570703279258517</v>
      </c>
      <c r="Q192" s="81">
        <v>2.0716373768788072</v>
      </c>
      <c r="R192" s="81">
        <v>5.1438284326611887</v>
      </c>
      <c r="S192" s="81">
        <v>2.7184652110000007</v>
      </c>
      <c r="T192" s="82"/>
      <c r="U192" s="81">
        <v>13607046</v>
      </c>
      <c r="V192" s="81">
        <v>799</v>
      </c>
      <c r="W192" s="81">
        <v>353</v>
      </c>
      <c r="X192" s="81">
        <v>7745</v>
      </c>
      <c r="Y192" s="81">
        <v>13226</v>
      </c>
      <c r="Z192" s="81">
        <v>18912</v>
      </c>
      <c r="AA192" s="81">
        <v>7321</v>
      </c>
      <c r="AB192" s="81">
        <v>29330</v>
      </c>
      <c r="AC192" s="81">
        <v>878515.26312598679</v>
      </c>
      <c r="AD192" s="81">
        <v>2.7184652110000012</v>
      </c>
      <c r="AE192" s="82"/>
      <c r="AF192" s="81">
        <v>236666997.73597059</v>
      </c>
      <c r="AG192" s="81">
        <v>3232823.8915104428</v>
      </c>
      <c r="AH192" s="81">
        <v>2629692.2964150868</v>
      </c>
      <c r="AI192" s="81">
        <v>46598744.420340247</v>
      </c>
      <c r="AJ192" s="81">
        <v>68374858.779598907</v>
      </c>
      <c r="AK192" s="81">
        <v>0</v>
      </c>
      <c r="AL192" s="81">
        <v>0</v>
      </c>
      <c r="AM192" s="81">
        <v>4022676.2639248939</v>
      </c>
      <c r="AN192" s="81">
        <v>0</v>
      </c>
      <c r="AO192" s="81">
        <v>0</v>
      </c>
      <c r="AP192" s="82"/>
      <c r="AQ192" s="81">
        <v>982</v>
      </c>
      <c r="AR192" s="81">
        <v>609</v>
      </c>
      <c r="AS192" s="81">
        <v>2</v>
      </c>
      <c r="AT192" s="81">
        <v>0</v>
      </c>
      <c r="AU192" s="81">
        <v>0</v>
      </c>
      <c r="AV192" s="81">
        <v>0</v>
      </c>
      <c r="AW192" s="81" t="s">
        <v>564</v>
      </c>
      <c r="AX192" s="82"/>
      <c r="AY192" s="81">
        <v>4697.4380000000001</v>
      </c>
      <c r="AZ192" s="81">
        <v>42530.3</v>
      </c>
      <c r="BA192" s="81">
        <v>12.8</v>
      </c>
      <c r="BB192" s="81">
        <v>0</v>
      </c>
      <c r="BC192" s="81">
        <v>0</v>
      </c>
      <c r="BD192" s="81">
        <v>0</v>
      </c>
      <c r="BE192" s="81" t="s">
        <v>564</v>
      </c>
      <c r="BF192" s="82"/>
      <c r="BG192" s="81">
        <v>0</v>
      </c>
      <c r="BH192" s="81">
        <v>0</v>
      </c>
      <c r="BI192" s="81">
        <v>21.123999999999999</v>
      </c>
      <c r="BJ192" s="81">
        <v>0</v>
      </c>
      <c r="BK192" s="81">
        <v>0</v>
      </c>
      <c r="BL192" s="81">
        <v>0</v>
      </c>
      <c r="BM192" s="82"/>
      <c r="BN192" s="81">
        <v>0</v>
      </c>
      <c r="BO192" s="81">
        <v>0</v>
      </c>
      <c r="BP192" s="81">
        <v>3</v>
      </c>
      <c r="BQ192" s="81">
        <v>0</v>
      </c>
      <c r="BR192" s="81">
        <v>0</v>
      </c>
      <c r="BS192" s="81">
        <v>0</v>
      </c>
      <c r="BT192"/>
      <c r="BU192" s="80">
        <v>21.123999999999999</v>
      </c>
      <c r="BV192" s="80">
        <v>0</v>
      </c>
      <c r="BW192" s="80">
        <v>0</v>
      </c>
      <c r="BX192" s="80">
        <v>0</v>
      </c>
      <c r="BY192" s="80">
        <v>0</v>
      </c>
      <c r="BZ192" s="80">
        <v>0</v>
      </c>
      <c r="CA192" s="80">
        <v>0</v>
      </c>
      <c r="CB192" s="80">
        <v>0</v>
      </c>
      <c r="CC192" s="80">
        <v>0</v>
      </c>
    </row>
    <row r="193" spans="1:81">
      <c r="A193" s="80" t="s">
        <v>1922</v>
      </c>
      <c r="B193" s="80">
        <v>48</v>
      </c>
      <c r="C193" s="80">
        <v>14</v>
      </c>
      <c r="D193" s="80">
        <v>3</v>
      </c>
      <c r="E193" s="80">
        <v>2017</v>
      </c>
      <c r="F193" s="80" t="s">
        <v>71</v>
      </c>
      <c r="G193" s="80" t="s">
        <v>1908</v>
      </c>
      <c r="H193" s="80" t="s">
        <v>1909</v>
      </c>
      <c r="I193" s="177"/>
      <c r="J193" s="81">
        <v>743.27863475352672</v>
      </c>
      <c r="K193" s="81">
        <v>3.172021046564407</v>
      </c>
      <c r="L193" s="81">
        <v>15.180724798924951</v>
      </c>
      <c r="M193" s="81">
        <v>29.181600971716321</v>
      </c>
      <c r="N193" s="81">
        <v>41.085005175024975</v>
      </c>
      <c r="O193" s="81">
        <v>31.803481051271088</v>
      </c>
      <c r="P193" s="81">
        <v>34.988107744569476</v>
      </c>
      <c r="Q193" s="81">
        <v>1.9626877331575625</v>
      </c>
      <c r="R193" s="81">
        <v>5.3699588351217837</v>
      </c>
      <c r="S193" s="81">
        <v>3.8160290073500001</v>
      </c>
      <c r="T193" s="82"/>
      <c r="U193" s="81">
        <v>14538792</v>
      </c>
      <c r="V193" s="81">
        <v>799</v>
      </c>
      <c r="W193" s="81">
        <v>353</v>
      </c>
      <c r="X193" s="81">
        <v>7745</v>
      </c>
      <c r="Y193" s="81">
        <v>13189</v>
      </c>
      <c r="Z193" s="81">
        <v>19015</v>
      </c>
      <c r="AA193" s="81">
        <v>7247</v>
      </c>
      <c r="AB193" s="81">
        <v>28736</v>
      </c>
      <c r="AC193" s="81">
        <v>935333.99999999977</v>
      </c>
      <c r="AD193" s="81">
        <v>3.8160290073500001</v>
      </c>
      <c r="AE193" s="82"/>
      <c r="AF193" s="81">
        <v>221836779.30638221</v>
      </c>
      <c r="AG193" s="81">
        <v>2879823.9993071659</v>
      </c>
      <c r="AH193" s="81">
        <v>3033039.6267862581</v>
      </c>
      <c r="AI193" s="81">
        <v>47880447.022681363</v>
      </c>
      <c r="AJ193" s="81">
        <v>73033288.547197506</v>
      </c>
      <c r="AK193" s="81">
        <v>0</v>
      </c>
      <c r="AL193" s="81">
        <v>0</v>
      </c>
      <c r="AM193" s="81">
        <v>3947374.72619313</v>
      </c>
      <c r="AN193" s="81">
        <v>0</v>
      </c>
      <c r="AO193" s="81">
        <v>0</v>
      </c>
      <c r="AP193" s="82"/>
      <c r="AQ193" s="81">
        <v>1014</v>
      </c>
      <c r="AR193" s="81">
        <v>642</v>
      </c>
      <c r="AS193" s="81">
        <v>2</v>
      </c>
      <c r="AT193" s="81">
        <v>0</v>
      </c>
      <c r="AU193" s="81">
        <v>0</v>
      </c>
      <c r="AV193" s="81">
        <v>0</v>
      </c>
      <c r="AW193" s="81" t="s">
        <v>564</v>
      </c>
      <c r="AX193" s="82"/>
      <c r="AY193" s="81">
        <v>4893.9380000000001</v>
      </c>
      <c r="AZ193" s="81">
        <v>43850.799999999988</v>
      </c>
      <c r="BA193" s="81">
        <v>12.8</v>
      </c>
      <c r="BB193" s="81">
        <v>0</v>
      </c>
      <c r="BC193" s="81">
        <v>0</v>
      </c>
      <c r="BD193" s="81">
        <v>0</v>
      </c>
      <c r="BE193" s="81" t="s">
        <v>564</v>
      </c>
      <c r="BF193" s="82"/>
      <c r="BG193" s="81">
        <v>0</v>
      </c>
      <c r="BH193" s="81">
        <v>0</v>
      </c>
      <c r="BI193" s="81">
        <v>21.72</v>
      </c>
      <c r="BJ193" s="81">
        <v>0</v>
      </c>
      <c r="BK193" s="81">
        <v>0</v>
      </c>
      <c r="BL193" s="81">
        <v>0</v>
      </c>
      <c r="BM193" s="82"/>
      <c r="BN193" s="81">
        <v>0</v>
      </c>
      <c r="BO193" s="81">
        <v>0</v>
      </c>
      <c r="BP193" s="81">
        <v>3</v>
      </c>
      <c r="BQ193" s="81">
        <v>0</v>
      </c>
      <c r="BR193" s="81">
        <v>0</v>
      </c>
      <c r="BS193" s="81">
        <v>0</v>
      </c>
      <c r="BT193"/>
      <c r="BU193" s="80">
        <v>21.72</v>
      </c>
      <c r="BV193" s="80">
        <v>0</v>
      </c>
      <c r="BW193" s="80">
        <v>0</v>
      </c>
      <c r="BX193" s="80">
        <v>0</v>
      </c>
      <c r="BY193" s="80">
        <v>0</v>
      </c>
      <c r="BZ193" s="80">
        <v>0</v>
      </c>
      <c r="CA193" s="80">
        <v>0</v>
      </c>
      <c r="CB193" s="80">
        <v>0</v>
      </c>
      <c r="CC193" s="80">
        <v>0</v>
      </c>
    </row>
    <row r="194" spans="1:81">
      <c r="A194" s="80" t="s">
        <v>1923</v>
      </c>
      <c r="B194" s="80">
        <v>49</v>
      </c>
      <c r="C194" s="80">
        <v>15</v>
      </c>
      <c r="D194" s="80">
        <v>3</v>
      </c>
      <c r="E194" s="80">
        <v>2018</v>
      </c>
      <c r="F194" s="80" t="s">
        <v>93</v>
      </c>
      <c r="G194" s="80" t="s">
        <v>1908</v>
      </c>
      <c r="H194" s="80" t="s">
        <v>1909</v>
      </c>
      <c r="I194" s="177"/>
      <c r="J194" s="81">
        <v>625.65938532381642</v>
      </c>
      <c r="K194" s="81">
        <v>2.8523342879499878</v>
      </c>
      <c r="L194" s="81">
        <v>13.5041128182443</v>
      </c>
      <c r="M194" s="81">
        <v>26.571790839587372</v>
      </c>
      <c r="N194" s="81">
        <v>29.37606378828438</v>
      </c>
      <c r="O194" s="81">
        <v>31.204321928132924</v>
      </c>
      <c r="P194" s="81">
        <v>34.252657116770749</v>
      </c>
      <c r="Q194" s="81">
        <v>1.785782611443729</v>
      </c>
      <c r="R194" s="81">
        <v>5.2973907622523972</v>
      </c>
      <c r="S194" s="81">
        <v>3.5575596223999995</v>
      </c>
      <c r="T194" s="82"/>
      <c r="U194" s="81">
        <v>13738866</v>
      </c>
      <c r="V194" s="81">
        <v>799</v>
      </c>
      <c r="W194" s="81">
        <v>353</v>
      </c>
      <c r="X194" s="81">
        <v>7745</v>
      </c>
      <c r="Y194" s="81">
        <v>13115</v>
      </c>
      <c r="Z194" s="81">
        <v>19014</v>
      </c>
      <c r="AA194" s="81">
        <v>7166</v>
      </c>
      <c r="AB194" s="81">
        <v>28176</v>
      </c>
      <c r="AC194" s="81">
        <v>919078</v>
      </c>
      <c r="AD194" s="81">
        <v>3.557559622399999</v>
      </c>
      <c r="AE194" s="82"/>
      <c r="AF194" s="81">
        <v>195090440.63304839</v>
      </c>
      <c r="AG194" s="81">
        <v>3101157.8371410961</v>
      </c>
      <c r="AH194" s="81">
        <v>2754620.3383908472</v>
      </c>
      <c r="AI194" s="81">
        <v>45994100.632709019</v>
      </c>
      <c r="AJ194" s="81">
        <v>66405049.172901087</v>
      </c>
      <c r="AK194" s="81">
        <v>0</v>
      </c>
      <c r="AL194" s="81">
        <v>0</v>
      </c>
      <c r="AM194" s="81">
        <v>3878457.695411419</v>
      </c>
      <c r="AN194" s="81">
        <v>0</v>
      </c>
      <c r="AO194" s="81">
        <v>0</v>
      </c>
      <c r="AP194" s="82"/>
      <c r="AQ194" s="81">
        <v>1048</v>
      </c>
      <c r="AR194" s="81">
        <v>694</v>
      </c>
      <c r="AS194" s="81">
        <v>4</v>
      </c>
      <c r="AT194" s="81">
        <v>0</v>
      </c>
      <c r="AU194" s="81">
        <v>0</v>
      </c>
      <c r="AV194" s="81">
        <v>0</v>
      </c>
      <c r="AW194" s="81" t="s">
        <v>564</v>
      </c>
      <c r="AX194" s="82"/>
      <c r="AY194" s="81">
        <v>5111.9580000000042</v>
      </c>
      <c r="AZ194" s="81">
        <v>47861.2</v>
      </c>
      <c r="BA194" s="81">
        <v>48</v>
      </c>
      <c r="BB194" s="81">
        <v>0</v>
      </c>
      <c r="BC194" s="81">
        <v>0</v>
      </c>
      <c r="BD194" s="81">
        <v>0</v>
      </c>
      <c r="BE194" s="81" t="s">
        <v>564</v>
      </c>
      <c r="BF194" s="82"/>
      <c r="BG194" s="81">
        <v>0</v>
      </c>
      <c r="BH194" s="81">
        <v>0</v>
      </c>
      <c r="BI194" s="81">
        <v>22.951000000000001</v>
      </c>
      <c r="BJ194" s="81">
        <v>0</v>
      </c>
      <c r="BK194" s="81">
        <v>0</v>
      </c>
      <c r="BL194" s="81">
        <v>0</v>
      </c>
      <c r="BM194" s="82"/>
      <c r="BN194" s="81">
        <v>0</v>
      </c>
      <c r="BO194" s="81">
        <v>0</v>
      </c>
      <c r="BP194" s="81">
        <v>3</v>
      </c>
      <c r="BQ194" s="81">
        <v>0</v>
      </c>
      <c r="BR194" s="81">
        <v>0</v>
      </c>
      <c r="BS194" s="81">
        <v>0</v>
      </c>
      <c r="BT194"/>
      <c r="BU194" s="80">
        <v>22.951000000000001</v>
      </c>
      <c r="BV194" s="80">
        <v>0</v>
      </c>
      <c r="BW194" s="80">
        <v>0</v>
      </c>
      <c r="BX194" s="80">
        <v>0</v>
      </c>
      <c r="BY194" s="80">
        <v>0</v>
      </c>
      <c r="BZ194" s="80">
        <v>0</v>
      </c>
      <c r="CA194" s="80">
        <v>0</v>
      </c>
      <c r="CB194" s="80">
        <v>0</v>
      </c>
      <c r="CC194" s="80">
        <v>0</v>
      </c>
    </row>
    <row r="195" spans="1:81">
      <c r="A195" s="80" t="s">
        <v>1924</v>
      </c>
      <c r="B195" s="80">
        <v>50</v>
      </c>
      <c r="C195" s="80">
        <v>16</v>
      </c>
      <c r="D195" s="80">
        <v>3</v>
      </c>
      <c r="E195" s="80">
        <v>2019</v>
      </c>
      <c r="F195" s="80" t="s">
        <v>73</v>
      </c>
      <c r="G195" s="80" t="s">
        <v>1908</v>
      </c>
      <c r="H195" s="80" t="s">
        <v>1909</v>
      </c>
      <c r="I195" s="177"/>
      <c r="J195" s="81">
        <v>633.74320815192266</v>
      </c>
      <c r="K195" s="81">
        <v>2.8938788321962856</v>
      </c>
      <c r="L195" s="81">
        <v>13.748350767075355</v>
      </c>
      <c r="M195" s="81">
        <v>30.307895055824222</v>
      </c>
      <c r="N195" s="81">
        <v>32.882247126696086</v>
      </c>
      <c r="O195" s="81">
        <v>29.99991108764582</v>
      </c>
      <c r="P195" s="81">
        <v>33.639269276115662</v>
      </c>
      <c r="Q195" s="81">
        <v>1.7082227225873545</v>
      </c>
      <c r="R195" s="81">
        <v>4.9015237750268845</v>
      </c>
      <c r="S195" s="81">
        <v>3.3108994977199995</v>
      </c>
      <c r="T195" s="82"/>
      <c r="U195" s="81">
        <v>13294083</v>
      </c>
      <c r="V195" s="81">
        <v>799</v>
      </c>
      <c r="W195" s="81">
        <v>353</v>
      </c>
      <c r="X195" s="81">
        <v>7745</v>
      </c>
      <c r="Y195" s="81">
        <v>13129</v>
      </c>
      <c r="Z195" s="81">
        <v>18782</v>
      </c>
      <c r="AA195" s="81">
        <v>6985</v>
      </c>
      <c r="AB195" s="81">
        <v>27682</v>
      </c>
      <c r="AC195" s="81">
        <v>864325</v>
      </c>
      <c r="AD195" s="81">
        <v>3.310899497719999</v>
      </c>
      <c r="AE195" s="82"/>
      <c r="AF195" s="81">
        <v>185417710.41951391</v>
      </c>
      <c r="AG195" s="81">
        <v>3074765.641618615</v>
      </c>
      <c r="AH195" s="81">
        <v>3065789.1662566452</v>
      </c>
      <c r="AI195" s="81">
        <v>47309342.549942717</v>
      </c>
      <c r="AJ195" s="81">
        <v>68412358.62695311</v>
      </c>
      <c r="AK195" s="81">
        <v>0</v>
      </c>
      <c r="AL195" s="81">
        <v>0</v>
      </c>
      <c r="AM195" s="81">
        <v>3770080.010015571</v>
      </c>
      <c r="AN195" s="81">
        <v>0</v>
      </c>
      <c r="AO195" s="81">
        <v>0</v>
      </c>
      <c r="AP195" s="82"/>
      <c r="AQ195" s="81">
        <v>1088</v>
      </c>
      <c r="AR195" s="81">
        <v>731</v>
      </c>
      <c r="AS195" s="81">
        <v>4</v>
      </c>
      <c r="AT195" s="81">
        <v>0</v>
      </c>
      <c r="AU195" s="81">
        <v>0</v>
      </c>
      <c r="AV195" s="81">
        <v>0</v>
      </c>
      <c r="AW195" s="81" t="s">
        <v>564</v>
      </c>
      <c r="AX195" s="82"/>
      <c r="AY195" s="81">
        <v>5363.9180000000006</v>
      </c>
      <c r="AZ195" s="81">
        <v>49502.2</v>
      </c>
      <c r="BA195" s="81">
        <v>48.3</v>
      </c>
      <c r="BB195" s="81">
        <v>0</v>
      </c>
      <c r="BC195" s="81">
        <v>0</v>
      </c>
      <c r="BD195" s="81">
        <v>0</v>
      </c>
      <c r="BE195" s="81" t="s">
        <v>564</v>
      </c>
      <c r="BF195" s="82"/>
      <c r="BG195" s="81">
        <v>0</v>
      </c>
      <c r="BH195" s="81">
        <v>0</v>
      </c>
      <c r="BI195" s="81">
        <v>22.734000000000002</v>
      </c>
      <c r="BJ195" s="81">
        <v>0</v>
      </c>
      <c r="BK195" s="81">
        <v>0</v>
      </c>
      <c r="BL195" s="81">
        <v>0</v>
      </c>
      <c r="BM195" s="82"/>
      <c r="BN195" s="81">
        <v>0</v>
      </c>
      <c r="BO195" s="81">
        <v>0</v>
      </c>
      <c r="BP195" s="81">
        <v>3</v>
      </c>
      <c r="BQ195" s="81">
        <v>0</v>
      </c>
      <c r="BR195" s="81">
        <v>0</v>
      </c>
      <c r="BS195" s="81">
        <v>0</v>
      </c>
      <c r="BT195"/>
      <c r="BU195" s="80">
        <v>22.734000000000002</v>
      </c>
      <c r="BV195" s="80">
        <v>0</v>
      </c>
      <c r="BW195" s="80">
        <v>0</v>
      </c>
      <c r="BX195" s="80">
        <v>0</v>
      </c>
      <c r="BY195" s="80">
        <v>0</v>
      </c>
      <c r="BZ195" s="80">
        <v>0</v>
      </c>
      <c r="CA195" s="80">
        <v>0</v>
      </c>
      <c r="CB195" s="80">
        <v>0</v>
      </c>
      <c r="CC195" s="80">
        <v>0</v>
      </c>
    </row>
    <row r="196" spans="1:81">
      <c r="A196" s="80" t="s">
        <v>1925</v>
      </c>
      <c r="B196" s="80">
        <v>51</v>
      </c>
      <c r="C196" s="80">
        <v>17</v>
      </c>
      <c r="D196" s="80">
        <v>3</v>
      </c>
      <c r="E196" s="80">
        <v>2020</v>
      </c>
      <c r="F196" s="80" t="s">
        <v>218</v>
      </c>
      <c r="G196" s="80" t="s">
        <v>1908</v>
      </c>
      <c r="H196" s="80" t="s">
        <v>1909</v>
      </c>
      <c r="I196" s="177"/>
      <c r="J196" s="81">
        <v>494.89660944433871</v>
      </c>
      <c r="K196" s="81">
        <v>2.4839711274213023</v>
      </c>
      <c r="L196" s="81">
        <v>23.665141282530325</v>
      </c>
      <c r="M196" s="81">
        <v>25.5730172209323</v>
      </c>
      <c r="N196" s="81">
        <v>30.502312154018853</v>
      </c>
      <c r="O196" s="81">
        <v>25.727192461169466</v>
      </c>
      <c r="P196" s="81">
        <v>30.966045986421342</v>
      </c>
      <c r="Q196" s="81">
        <v>1.6016166152908555</v>
      </c>
      <c r="R196" s="81">
        <v>5.080268232231548</v>
      </c>
      <c r="S196" s="81">
        <v>2.9940687667199999</v>
      </c>
      <c r="T196" s="82"/>
      <c r="U196" s="81">
        <v>9956771</v>
      </c>
      <c r="V196" s="81">
        <v>670</v>
      </c>
      <c r="W196" s="81">
        <v>571</v>
      </c>
      <c r="X196" s="81">
        <v>6979</v>
      </c>
      <c r="Y196" s="81">
        <v>13108</v>
      </c>
      <c r="Z196" s="81">
        <v>18384</v>
      </c>
      <c r="AA196" s="81">
        <v>6986</v>
      </c>
      <c r="AB196" s="81">
        <v>27163</v>
      </c>
      <c r="AC196" s="81">
        <v>900518.00000000012</v>
      </c>
      <c r="AD196" s="81">
        <v>2.9940687667199999</v>
      </c>
      <c r="AE196" s="82"/>
      <c r="AF196" s="81">
        <v>157190061.86430019</v>
      </c>
      <c r="AG196" s="81">
        <v>2524185.7154032816</v>
      </c>
      <c r="AH196" s="81">
        <v>5843073.447777018</v>
      </c>
      <c r="AI196" s="81">
        <v>38145477.096954197</v>
      </c>
      <c r="AJ196" s="81">
        <v>62560607.967266902</v>
      </c>
      <c r="AK196" s="81"/>
      <c r="AL196" s="81"/>
      <c r="AM196" s="81">
        <v>3545073.2872243901</v>
      </c>
      <c r="AN196" s="81"/>
      <c r="AO196" s="81"/>
      <c r="AP196" s="82"/>
      <c r="AQ196" s="81">
        <v>1117</v>
      </c>
      <c r="AR196" s="81">
        <v>764</v>
      </c>
      <c r="AS196" s="81">
        <v>4</v>
      </c>
      <c r="AT196" s="81">
        <v>0</v>
      </c>
      <c r="AU196" s="81">
        <v>0</v>
      </c>
      <c r="AV196" s="81">
        <v>0</v>
      </c>
      <c r="AW196" s="81">
        <v>4</v>
      </c>
      <c r="AX196" s="82"/>
      <c r="AY196" s="81">
        <v>5546.8080000000064</v>
      </c>
      <c r="AZ196" s="81">
        <v>52863.699999999873</v>
      </c>
      <c r="BA196" s="81">
        <v>48.3</v>
      </c>
      <c r="BB196" s="81">
        <v>0</v>
      </c>
      <c r="BC196" s="81">
        <v>0</v>
      </c>
      <c r="BD196" s="81">
        <v>0</v>
      </c>
      <c r="BE196" s="81">
        <v>48.3</v>
      </c>
      <c r="BF196" s="82"/>
      <c r="BG196" s="81">
        <v>0</v>
      </c>
      <c r="BH196" s="81">
        <v>0</v>
      </c>
      <c r="BI196" s="81">
        <v>31.01</v>
      </c>
      <c r="BJ196" s="81">
        <v>0</v>
      </c>
      <c r="BK196" s="81">
        <v>0</v>
      </c>
      <c r="BL196" s="81">
        <v>0</v>
      </c>
      <c r="BM196" s="82"/>
      <c r="BN196" s="81">
        <v>0</v>
      </c>
      <c r="BO196" s="81">
        <v>0</v>
      </c>
      <c r="BP196" s="81">
        <v>3</v>
      </c>
      <c r="BQ196" s="81">
        <v>0</v>
      </c>
      <c r="BR196" s="81">
        <v>0</v>
      </c>
      <c r="BS196" s="81">
        <v>0</v>
      </c>
      <c r="BT196"/>
      <c r="BU196" s="80">
        <v>31.01</v>
      </c>
      <c r="BV196" s="80">
        <v>0</v>
      </c>
      <c r="BW196" s="80">
        <v>0</v>
      </c>
      <c r="BX196" s="80">
        <v>0</v>
      </c>
      <c r="BY196" s="80">
        <v>0</v>
      </c>
      <c r="BZ196" s="80">
        <v>0</v>
      </c>
      <c r="CA196" s="80">
        <v>0</v>
      </c>
      <c r="CB196" s="80">
        <v>0</v>
      </c>
      <c r="CC196" s="80">
        <v>0</v>
      </c>
    </row>
    <row r="197" spans="1:81">
      <c r="A197" s="80" t="s">
        <v>1926</v>
      </c>
      <c r="B197" s="80">
        <v>51</v>
      </c>
      <c r="C197" s="80">
        <v>18</v>
      </c>
      <c r="D197" s="80">
        <v>3</v>
      </c>
      <c r="E197" s="80">
        <v>2021</v>
      </c>
      <c r="F197" s="80" t="s">
        <v>75</v>
      </c>
      <c r="G197" s="174" t="s">
        <v>1908</v>
      </c>
      <c r="H197" s="80" t="s">
        <v>1909</v>
      </c>
      <c r="I197" s="177"/>
      <c r="J197" s="81">
        <v>513.72922240137757</v>
      </c>
      <c r="K197" s="81">
        <v>2.5656066732994045</v>
      </c>
      <c r="L197" s="81">
        <v>21.111839891380619</v>
      </c>
      <c r="M197" s="81">
        <v>24.519301922925997</v>
      </c>
      <c r="N197" s="81">
        <v>25.743209200660633</v>
      </c>
      <c r="O197" s="81">
        <v>24.894431789528671</v>
      </c>
      <c r="P197" s="81">
        <v>31.453420029521862</v>
      </c>
      <c r="Q197" s="81">
        <v>1.5838414317324929</v>
      </c>
      <c r="R197" s="81">
        <v>5.2512278050638823</v>
      </c>
      <c r="S197" s="81">
        <v>2.86016552304</v>
      </c>
      <c r="T197" s="82"/>
      <c r="U197" s="81">
        <v>11837068</v>
      </c>
      <c r="V197" s="81">
        <v>670</v>
      </c>
      <c r="W197" s="81">
        <v>571</v>
      </c>
      <c r="X197" s="81">
        <v>6979</v>
      </c>
      <c r="Y197" s="81">
        <v>12967</v>
      </c>
      <c r="Z197" s="81">
        <v>18317</v>
      </c>
      <c r="AA197" s="81">
        <v>6920</v>
      </c>
      <c r="AB197" s="81">
        <v>26543</v>
      </c>
      <c r="AC197" s="81">
        <v>902211.99999999988</v>
      </c>
      <c r="AD197" s="81">
        <v>2.86016552304</v>
      </c>
      <c r="AE197" s="82"/>
      <c r="AF197" s="81">
        <v>151945337.64653462</v>
      </c>
      <c r="AG197" s="81">
        <v>2990715.6546716914</v>
      </c>
      <c r="AH197" s="81">
        <v>5431169.2924654018</v>
      </c>
      <c r="AI197" s="81">
        <v>44187405.014285959</v>
      </c>
      <c r="AJ197" s="81">
        <v>62231509.081730634</v>
      </c>
      <c r="AK197" s="81">
        <v>0</v>
      </c>
      <c r="AL197" s="81">
        <v>0</v>
      </c>
      <c r="AM197" s="81">
        <v>3484137.3740825132</v>
      </c>
      <c r="AN197" s="81">
        <v>0</v>
      </c>
      <c r="AO197" s="81">
        <v>0</v>
      </c>
      <c r="AP197" s="82"/>
      <c r="AQ197" s="81">
        <v>1147</v>
      </c>
      <c r="AR197" s="81">
        <v>821</v>
      </c>
      <c r="AS197" s="81">
        <v>4</v>
      </c>
      <c r="AT197" s="81">
        <v>0</v>
      </c>
      <c r="AU197" s="81">
        <v>0</v>
      </c>
      <c r="AV197" s="81">
        <v>0</v>
      </c>
      <c r="AW197" s="81"/>
      <c r="AX197" s="82"/>
      <c r="AY197" s="81">
        <v>5721.5480000000061</v>
      </c>
      <c r="AZ197" s="81">
        <v>55548.199999999873</v>
      </c>
      <c r="BA197" s="81">
        <v>48.3</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1927</v>
      </c>
      <c r="B198" s="80">
        <v>51</v>
      </c>
      <c r="C198" s="80">
        <v>19</v>
      </c>
      <c r="D198" s="80">
        <v>3</v>
      </c>
      <c r="E198" s="80">
        <v>2022</v>
      </c>
      <c r="F198" s="80" t="s">
        <v>568</v>
      </c>
      <c r="G198" s="174" t="s">
        <v>1908</v>
      </c>
      <c r="H198" s="80" t="s">
        <v>1909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1187</v>
      </c>
      <c r="AR198" s="81">
        <v>828</v>
      </c>
      <c r="AS198" s="81">
        <v>4</v>
      </c>
      <c r="AT198" s="81">
        <v>0</v>
      </c>
      <c r="AU198" s="81">
        <v>0</v>
      </c>
      <c r="AV198" s="81">
        <v>0</v>
      </c>
      <c r="AW198" s="81"/>
      <c r="AX198" s="82"/>
      <c r="AY198" s="81">
        <v>5938.458000000006</v>
      </c>
      <c r="AZ198" s="81">
        <v>64675.599999999875</v>
      </c>
      <c r="BA198" s="81">
        <v>48.3</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1928</v>
      </c>
      <c r="B199" s="80">
        <v>392</v>
      </c>
      <c r="C199" s="80">
        <v>1</v>
      </c>
      <c r="D199" s="80">
        <v>24</v>
      </c>
      <c r="E199" s="80">
        <v>1990</v>
      </c>
      <c r="F199" s="80" t="s">
        <v>562</v>
      </c>
      <c r="G199" s="80" t="s">
        <v>1929</v>
      </c>
      <c r="H199" s="80" t="s">
        <v>1930</v>
      </c>
      <c r="I199" s="177"/>
      <c r="J199" s="81">
        <v>10.271071689684325</v>
      </c>
      <c r="K199" s="81">
        <v>1.6625342938439505</v>
      </c>
      <c r="L199" s="81">
        <v>2.3076513703540202</v>
      </c>
      <c r="M199" s="81">
        <v>15.682695036058947</v>
      </c>
      <c r="N199" s="81">
        <v>25.647419841116555</v>
      </c>
      <c r="O199" s="81">
        <v>18.834864454062362</v>
      </c>
      <c r="P199" s="81">
        <v>14.554524467071586</v>
      </c>
      <c r="Q199" s="81">
        <v>1.5205150792274889</v>
      </c>
      <c r="R199" s="81">
        <v>0</v>
      </c>
      <c r="S199" s="81">
        <v>1.7732347610395764</v>
      </c>
      <c r="T199" s="82"/>
      <c r="U199" s="81">
        <v>1290351</v>
      </c>
      <c r="V199" s="81">
        <v>590</v>
      </c>
      <c r="W199" s="81">
        <v>20</v>
      </c>
      <c r="X199" s="81">
        <v>5879</v>
      </c>
      <c r="Y199" s="81">
        <v>7715</v>
      </c>
      <c r="Z199" s="81">
        <v>7747</v>
      </c>
      <c r="AA199" s="81">
        <v>3534</v>
      </c>
      <c r="AB199" s="81">
        <v>24688</v>
      </c>
      <c r="AC199" s="81">
        <v>0</v>
      </c>
      <c r="AD199" s="81">
        <v>1.7732347610395764</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1931</v>
      </c>
      <c r="B200" s="80">
        <v>393</v>
      </c>
      <c r="C200" s="80">
        <v>2</v>
      </c>
      <c r="D200" s="80">
        <v>24</v>
      </c>
      <c r="E200" s="80">
        <v>2005</v>
      </c>
      <c r="F200" s="80" t="s">
        <v>565</v>
      </c>
      <c r="G200" s="80" t="s">
        <v>1929</v>
      </c>
      <c r="H200" s="80" t="s">
        <v>1930</v>
      </c>
      <c r="I200" s="177"/>
      <c r="J200" s="81">
        <v>4.4197994921799699</v>
      </c>
      <c r="K200" s="81">
        <v>1.8567033198671403</v>
      </c>
      <c r="L200" s="81">
        <v>5.3504786903352661</v>
      </c>
      <c r="M200" s="81">
        <v>24.677625658208918</v>
      </c>
      <c r="N200" s="81">
        <v>42.026947018556058</v>
      </c>
      <c r="O200" s="81">
        <v>31.479135658900329</v>
      </c>
      <c r="P200" s="81">
        <v>11.45026680779392</v>
      </c>
      <c r="Q200" s="81">
        <v>1.5829229241443175</v>
      </c>
      <c r="R200" s="81">
        <v>0</v>
      </c>
      <c r="S200" s="81">
        <v>2.9109333423803241</v>
      </c>
      <c r="T200" s="82"/>
      <c r="U200" s="81">
        <v>610771</v>
      </c>
      <c r="V200" s="81">
        <v>803</v>
      </c>
      <c r="W200" s="81">
        <v>38</v>
      </c>
      <c r="X200" s="81">
        <v>4936</v>
      </c>
      <c r="Y200" s="81">
        <v>9567</v>
      </c>
      <c r="Z200" s="81">
        <v>14983</v>
      </c>
      <c r="AA200" s="81">
        <v>2277</v>
      </c>
      <c r="AB200" s="81">
        <v>26868</v>
      </c>
      <c r="AC200" s="81">
        <v>0</v>
      </c>
      <c r="AD200" s="81">
        <v>2.9109333423803241</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1932</v>
      </c>
      <c r="B201" s="80">
        <v>394</v>
      </c>
      <c r="C201" s="80">
        <v>3</v>
      </c>
      <c r="D201" s="80">
        <v>24</v>
      </c>
      <c r="E201" s="80">
        <v>2006</v>
      </c>
      <c r="F201" s="80" t="s">
        <v>566</v>
      </c>
      <c r="G201" s="80" t="s">
        <v>1929</v>
      </c>
      <c r="H201" s="80" t="s">
        <v>1930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1933</v>
      </c>
      <c r="B202" s="80">
        <v>395</v>
      </c>
      <c r="C202" s="80">
        <v>4</v>
      </c>
      <c r="D202" s="80">
        <v>24</v>
      </c>
      <c r="E202" s="80">
        <v>2007</v>
      </c>
      <c r="F202" s="80" t="s">
        <v>567</v>
      </c>
      <c r="G202" s="80" t="s">
        <v>1929</v>
      </c>
      <c r="H202" s="80" t="s">
        <v>1930</v>
      </c>
      <c r="I202" s="177"/>
      <c r="J202" s="81">
        <v>4.8138133437624893</v>
      </c>
      <c r="K202" s="81">
        <v>2.1780781060607355</v>
      </c>
      <c r="L202" s="81">
        <v>5.0747539584203167</v>
      </c>
      <c r="M202" s="81">
        <v>30.737328594196992</v>
      </c>
      <c r="N202" s="81">
        <v>58.787979056114565</v>
      </c>
      <c r="O202" s="81">
        <v>30.711939794750542</v>
      </c>
      <c r="P202" s="81">
        <v>11.341539632471269</v>
      </c>
      <c r="Q202" s="81">
        <v>1.6690091178783582</v>
      </c>
      <c r="R202" s="81">
        <v>0</v>
      </c>
      <c r="S202" s="81">
        <v>2.8007755858234478</v>
      </c>
      <c r="T202" s="82"/>
      <c r="U202" s="81">
        <v>534837</v>
      </c>
      <c r="V202" s="81">
        <v>753</v>
      </c>
      <c r="W202" s="81">
        <v>42</v>
      </c>
      <c r="X202" s="81">
        <v>5350</v>
      </c>
      <c r="Y202" s="81">
        <v>9781</v>
      </c>
      <c r="Z202" s="81">
        <v>15196</v>
      </c>
      <c r="AA202" s="81">
        <v>2221</v>
      </c>
      <c r="AB202" s="81">
        <v>26831</v>
      </c>
      <c r="AC202" s="81">
        <v>0</v>
      </c>
      <c r="AD202" s="81">
        <v>2.8007755858234478</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1934</v>
      </c>
      <c r="B203" s="80">
        <v>396</v>
      </c>
      <c r="C203" s="80">
        <v>5</v>
      </c>
      <c r="D203" s="80">
        <v>24</v>
      </c>
      <c r="E203" s="80">
        <v>2008</v>
      </c>
      <c r="F203" s="80" t="s">
        <v>84</v>
      </c>
      <c r="G203" s="80" t="s">
        <v>1929</v>
      </c>
      <c r="H203" s="80" t="s">
        <v>1930</v>
      </c>
      <c r="I203" s="177"/>
      <c r="J203" s="81">
        <v>3.4810712451439851</v>
      </c>
      <c r="K203" s="81">
        <v>1.5056283857813535</v>
      </c>
      <c r="L203" s="81">
        <v>4.0923939313929774</v>
      </c>
      <c r="M203" s="81">
        <v>29.00109654364023</v>
      </c>
      <c r="N203" s="81">
        <v>47.827313459199353</v>
      </c>
      <c r="O203" s="81">
        <v>29.832614796080662</v>
      </c>
      <c r="P203" s="81">
        <v>10.889955634805006</v>
      </c>
      <c r="Q203" s="81">
        <v>1.6362131653489682</v>
      </c>
      <c r="R203" s="81">
        <v>0</v>
      </c>
      <c r="S203" s="81">
        <v>2.660369175016037</v>
      </c>
      <c r="T203" s="82"/>
      <c r="U203" s="81">
        <v>484570</v>
      </c>
      <c r="V203" s="81">
        <v>753</v>
      </c>
      <c r="W203" s="81">
        <v>42</v>
      </c>
      <c r="X203" s="81">
        <v>5350</v>
      </c>
      <c r="Y203" s="81">
        <v>9860</v>
      </c>
      <c r="Z203" s="81">
        <v>15279</v>
      </c>
      <c r="AA203" s="81">
        <v>2135</v>
      </c>
      <c r="AB203" s="81">
        <v>26736</v>
      </c>
      <c r="AC203" s="81">
        <v>0</v>
      </c>
      <c r="AD203" s="81">
        <v>2.660369175016037</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1935</v>
      </c>
      <c r="B204" s="80">
        <v>397</v>
      </c>
      <c r="C204" s="80">
        <v>6</v>
      </c>
      <c r="D204" s="80">
        <v>24</v>
      </c>
      <c r="E204" s="80">
        <v>2009</v>
      </c>
      <c r="F204" s="80" t="s">
        <v>85</v>
      </c>
      <c r="G204" s="80" t="s">
        <v>1929</v>
      </c>
      <c r="H204" s="80" t="s">
        <v>1930</v>
      </c>
      <c r="I204" s="177"/>
      <c r="J204" s="81">
        <v>2.9153578331972416</v>
      </c>
      <c r="K204" s="81">
        <v>1.1903122832415778</v>
      </c>
      <c r="L204" s="81">
        <v>3.4539056265707297</v>
      </c>
      <c r="M204" s="81">
        <v>24.859133447763558</v>
      </c>
      <c r="N204" s="81">
        <v>36.611824771833007</v>
      </c>
      <c r="O204" s="81">
        <v>30.758157784470971</v>
      </c>
      <c r="P204" s="81">
        <v>10.453633272109359</v>
      </c>
      <c r="Q204" s="81">
        <v>1.5605849884801577</v>
      </c>
      <c r="R204" s="81">
        <v>0</v>
      </c>
      <c r="S204" s="81">
        <v>2.0093297892659283</v>
      </c>
      <c r="T204" s="82"/>
      <c r="U204" s="81">
        <v>410653</v>
      </c>
      <c r="V204" s="81">
        <v>710</v>
      </c>
      <c r="W204" s="81">
        <v>53</v>
      </c>
      <c r="X204" s="81">
        <v>6234</v>
      </c>
      <c r="Y204" s="81">
        <v>10003</v>
      </c>
      <c r="Z204" s="81">
        <v>15549</v>
      </c>
      <c r="AA204" s="81">
        <v>2104</v>
      </c>
      <c r="AB204" s="81">
        <v>26769</v>
      </c>
      <c r="AC204" s="81">
        <v>0</v>
      </c>
      <c r="AD204" s="81">
        <v>2.0093297892659283</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27.3</v>
      </c>
      <c r="BL204" s="81">
        <v>0</v>
      </c>
      <c r="BM204" s="82"/>
      <c r="BN204" s="81">
        <v>0</v>
      </c>
      <c r="BO204" s="81">
        <v>0</v>
      </c>
      <c r="BP204" s="81">
        <v>0</v>
      </c>
      <c r="BQ204" s="81">
        <v>0</v>
      </c>
      <c r="BR204" s="81">
        <v>1</v>
      </c>
      <c r="BS204" s="81">
        <v>0</v>
      </c>
      <c r="BT204"/>
      <c r="BU204" s="80"/>
      <c r="BV204" s="80"/>
      <c r="BW204" s="80"/>
      <c r="BX204" s="80"/>
      <c r="BY204" s="80"/>
      <c r="BZ204" s="80"/>
      <c r="CA204" s="80"/>
      <c r="CB204" s="80"/>
      <c r="CC204" s="80"/>
    </row>
    <row r="205" spans="1:81">
      <c r="A205" s="80" t="s">
        <v>1936</v>
      </c>
      <c r="B205" s="80">
        <v>398</v>
      </c>
      <c r="C205" s="80">
        <v>7</v>
      </c>
      <c r="D205" s="80">
        <v>24</v>
      </c>
      <c r="E205" s="80">
        <v>2010</v>
      </c>
      <c r="F205" s="80" t="s">
        <v>86</v>
      </c>
      <c r="G205" s="80" t="s">
        <v>1929</v>
      </c>
      <c r="H205" s="80" t="s">
        <v>1930</v>
      </c>
      <c r="I205" s="177"/>
      <c r="J205" s="81">
        <v>2.358392256905427</v>
      </c>
      <c r="K205" s="81">
        <v>1.3518895497650274</v>
      </c>
      <c r="L205" s="81">
        <v>3.1044696291418119</v>
      </c>
      <c r="M205" s="81">
        <v>27.299306308690575</v>
      </c>
      <c r="N205" s="81">
        <v>45.840938890174513</v>
      </c>
      <c r="O205" s="81">
        <v>31.023473685883737</v>
      </c>
      <c r="P205" s="81">
        <v>10.614375803272182</v>
      </c>
      <c r="Q205" s="81">
        <v>1.6349267036552761</v>
      </c>
      <c r="R205" s="81">
        <v>0</v>
      </c>
      <c r="S205" s="81">
        <v>2.4033701430933165</v>
      </c>
      <c r="T205" s="82"/>
      <c r="U205" s="81">
        <v>345964</v>
      </c>
      <c r="V205" s="81">
        <v>710</v>
      </c>
      <c r="W205" s="81">
        <v>53</v>
      </c>
      <c r="X205" s="81">
        <v>6234</v>
      </c>
      <c r="Y205" s="81">
        <v>10108</v>
      </c>
      <c r="Z205" s="81">
        <v>15756</v>
      </c>
      <c r="AA205" s="81">
        <v>2083</v>
      </c>
      <c r="AB205" s="81">
        <v>26872</v>
      </c>
      <c r="AC205" s="81">
        <v>0</v>
      </c>
      <c r="AD205" s="81">
        <v>2.4033701430933165</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23.93</v>
      </c>
      <c r="BL205" s="81">
        <v>0</v>
      </c>
      <c r="BM205" s="82"/>
      <c r="BN205" s="81">
        <v>0</v>
      </c>
      <c r="BO205" s="81">
        <v>0</v>
      </c>
      <c r="BP205" s="81">
        <v>0</v>
      </c>
      <c r="BQ205" s="81">
        <v>0</v>
      </c>
      <c r="BR205" s="81">
        <v>1</v>
      </c>
      <c r="BS205" s="81">
        <v>0</v>
      </c>
      <c r="BT205"/>
      <c r="BU205" s="80">
        <v>23.93</v>
      </c>
      <c r="BV205" s="80">
        <v>0</v>
      </c>
      <c r="BW205" s="80">
        <v>0</v>
      </c>
      <c r="BX205" s="80">
        <v>0</v>
      </c>
      <c r="BY205" s="80">
        <v>0</v>
      </c>
      <c r="BZ205" s="80">
        <v>0</v>
      </c>
      <c r="CA205" s="80">
        <v>0</v>
      </c>
      <c r="CB205" s="80">
        <v>0</v>
      </c>
      <c r="CC205" s="80">
        <v>0</v>
      </c>
    </row>
    <row r="206" spans="1:81">
      <c r="A206" s="80" t="s">
        <v>1937</v>
      </c>
      <c r="B206" s="80">
        <v>399</v>
      </c>
      <c r="C206" s="80">
        <v>8</v>
      </c>
      <c r="D206" s="80">
        <v>24</v>
      </c>
      <c r="E206" s="80">
        <v>2011</v>
      </c>
      <c r="F206" s="80" t="s">
        <v>87</v>
      </c>
      <c r="G206" s="80" t="s">
        <v>1929</v>
      </c>
      <c r="H206" s="80" t="s">
        <v>1930</v>
      </c>
      <c r="I206" s="177"/>
      <c r="J206" s="81">
        <v>2.3928026006881011</v>
      </c>
      <c r="K206" s="81">
        <v>1.9776599085621589</v>
      </c>
      <c r="L206" s="81">
        <v>3.7025156999038211</v>
      </c>
      <c r="M206" s="81">
        <v>37.009129239200924</v>
      </c>
      <c r="N206" s="81">
        <v>63.993348419379203</v>
      </c>
      <c r="O206" s="81">
        <v>30.782006238113937</v>
      </c>
      <c r="P206" s="81">
        <v>10.2284616183469</v>
      </c>
      <c r="Q206" s="81">
        <v>1.8865334845585224</v>
      </c>
      <c r="R206" s="81">
        <v>0</v>
      </c>
      <c r="S206" s="81">
        <v>1.1091973519779592</v>
      </c>
      <c r="T206" s="82"/>
      <c r="U206" s="81">
        <v>302163</v>
      </c>
      <c r="V206" s="81">
        <v>710</v>
      </c>
      <c r="W206" s="81">
        <v>53</v>
      </c>
      <c r="X206" s="81">
        <v>6234</v>
      </c>
      <c r="Y206" s="81">
        <v>10185</v>
      </c>
      <c r="Z206" s="81">
        <v>15973</v>
      </c>
      <c r="AA206" s="81">
        <v>2067</v>
      </c>
      <c r="AB206" s="81">
        <v>26882</v>
      </c>
      <c r="AC206" s="81">
        <v>0</v>
      </c>
      <c r="AD206" s="81">
        <v>1.1091973519779592</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24.044</v>
      </c>
      <c r="BL206" s="81">
        <v>0</v>
      </c>
      <c r="BM206" s="82"/>
      <c r="BN206" s="81">
        <v>0</v>
      </c>
      <c r="BO206" s="81">
        <v>0</v>
      </c>
      <c r="BP206" s="81">
        <v>0</v>
      </c>
      <c r="BQ206" s="81">
        <v>0</v>
      </c>
      <c r="BR206" s="81">
        <v>1</v>
      </c>
      <c r="BS206" s="81">
        <v>0</v>
      </c>
      <c r="BT206"/>
      <c r="BU206" s="80">
        <v>24.044</v>
      </c>
      <c r="BV206" s="80">
        <v>0</v>
      </c>
      <c r="BW206" s="80">
        <v>0</v>
      </c>
      <c r="BX206" s="80">
        <v>0</v>
      </c>
      <c r="BY206" s="80">
        <v>0</v>
      </c>
      <c r="BZ206" s="80">
        <v>0</v>
      </c>
      <c r="CA206" s="80">
        <v>0</v>
      </c>
      <c r="CB206" s="80">
        <v>0</v>
      </c>
      <c r="CC206" s="80">
        <v>0</v>
      </c>
    </row>
    <row r="207" spans="1:81">
      <c r="A207" s="80" t="s">
        <v>1938</v>
      </c>
      <c r="B207" s="80">
        <v>400</v>
      </c>
      <c r="C207" s="80">
        <v>9</v>
      </c>
      <c r="D207" s="80">
        <v>24</v>
      </c>
      <c r="E207" s="80">
        <v>2012</v>
      </c>
      <c r="F207" s="80" t="s">
        <v>88</v>
      </c>
      <c r="G207" s="80" t="s">
        <v>1929</v>
      </c>
      <c r="H207" s="80" t="s">
        <v>1930</v>
      </c>
      <c r="I207" s="177"/>
      <c r="J207" s="81">
        <v>2.7570379861456313</v>
      </c>
      <c r="K207" s="81">
        <v>1.7909259568781759</v>
      </c>
      <c r="L207" s="81">
        <v>3.5615454060954259</v>
      </c>
      <c r="M207" s="81">
        <v>37.097287185263646</v>
      </c>
      <c r="N207" s="81">
        <v>67.852041319795006</v>
      </c>
      <c r="O207" s="81">
        <v>31.07703817449395</v>
      </c>
      <c r="P207" s="81">
        <v>10.177172255931946</v>
      </c>
      <c r="Q207" s="81">
        <v>2.0635505046426301</v>
      </c>
      <c r="R207" s="81">
        <v>0</v>
      </c>
      <c r="S207" s="81">
        <v>2.3178647706284488</v>
      </c>
      <c r="T207" s="82"/>
      <c r="U207" s="81">
        <v>353896</v>
      </c>
      <c r="V207" s="81">
        <v>710</v>
      </c>
      <c r="W207" s="81">
        <v>53</v>
      </c>
      <c r="X207" s="81">
        <v>6234</v>
      </c>
      <c r="Y207" s="81">
        <v>10376</v>
      </c>
      <c r="Z207" s="81">
        <v>16254</v>
      </c>
      <c r="AA207" s="81">
        <v>2045</v>
      </c>
      <c r="AB207" s="81">
        <v>27064</v>
      </c>
      <c r="AC207" s="81">
        <v>0</v>
      </c>
      <c r="AD207" s="81">
        <v>2.3178647706284488</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29.608000000000001</v>
      </c>
      <c r="BL207" s="81">
        <v>0</v>
      </c>
      <c r="BM207" s="82"/>
      <c r="BN207" s="81">
        <v>0</v>
      </c>
      <c r="BO207" s="81">
        <v>0</v>
      </c>
      <c r="BP207" s="81">
        <v>0</v>
      </c>
      <c r="BQ207" s="81">
        <v>0</v>
      </c>
      <c r="BR207" s="81">
        <v>1</v>
      </c>
      <c r="BS207" s="81">
        <v>0</v>
      </c>
      <c r="BT207"/>
      <c r="BU207" s="80">
        <v>29.608000000000001</v>
      </c>
      <c r="BV207" s="80">
        <v>0</v>
      </c>
      <c r="BW207" s="80">
        <v>0</v>
      </c>
      <c r="BX207" s="80">
        <v>0</v>
      </c>
      <c r="BY207" s="80">
        <v>0</v>
      </c>
      <c r="BZ207" s="80">
        <v>0</v>
      </c>
      <c r="CA207" s="80">
        <v>0</v>
      </c>
      <c r="CB207" s="80">
        <v>0</v>
      </c>
      <c r="CC207" s="80">
        <v>0</v>
      </c>
    </row>
    <row r="208" spans="1:81">
      <c r="A208" s="80" t="s">
        <v>1939</v>
      </c>
      <c r="B208" s="80">
        <v>401</v>
      </c>
      <c r="C208" s="80">
        <v>10</v>
      </c>
      <c r="D208" s="80">
        <v>24</v>
      </c>
      <c r="E208" s="80">
        <v>2013</v>
      </c>
      <c r="F208" s="80" t="s">
        <v>89</v>
      </c>
      <c r="G208" s="80" t="s">
        <v>1929</v>
      </c>
      <c r="H208" s="80" t="s">
        <v>1930</v>
      </c>
      <c r="I208" s="177"/>
      <c r="J208" s="81">
        <v>2.7450649511892982</v>
      </c>
      <c r="K208" s="81">
        <v>1.3805452551888036</v>
      </c>
      <c r="L208" s="81">
        <v>3.2397291390558616</v>
      </c>
      <c r="M208" s="81">
        <v>37.630070118847598</v>
      </c>
      <c r="N208" s="81">
        <v>58.835122565040756</v>
      </c>
      <c r="O208" s="81">
        <v>30.279579744923574</v>
      </c>
      <c r="P208" s="81">
        <v>10.120606836249156</v>
      </c>
      <c r="Q208" s="81">
        <v>2.0998344732989387</v>
      </c>
      <c r="R208" s="81">
        <v>0</v>
      </c>
      <c r="S208" s="81">
        <v>2.0954197068874603</v>
      </c>
      <c r="T208" s="82"/>
      <c r="U208" s="81">
        <v>346952</v>
      </c>
      <c r="V208" s="81">
        <v>710</v>
      </c>
      <c r="W208" s="81">
        <v>53</v>
      </c>
      <c r="X208" s="81">
        <v>6234</v>
      </c>
      <c r="Y208" s="81">
        <v>10446</v>
      </c>
      <c r="Z208" s="81">
        <v>16544</v>
      </c>
      <c r="AA208" s="81">
        <v>2026</v>
      </c>
      <c r="AB208" s="81">
        <v>27145</v>
      </c>
      <c r="AC208" s="81">
        <v>0</v>
      </c>
      <c r="AD208" s="81">
        <v>2.0954197068874603</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30.427</v>
      </c>
      <c r="BL208" s="81">
        <v>0</v>
      </c>
      <c r="BM208" s="82"/>
      <c r="BN208" s="81">
        <v>0</v>
      </c>
      <c r="BO208" s="81">
        <v>0</v>
      </c>
      <c r="BP208" s="81">
        <v>0</v>
      </c>
      <c r="BQ208" s="81">
        <v>0</v>
      </c>
      <c r="BR208" s="81">
        <v>1</v>
      </c>
      <c r="BS208" s="81">
        <v>0</v>
      </c>
      <c r="BT208"/>
      <c r="BU208" s="80">
        <v>30.427</v>
      </c>
      <c r="BV208" s="80">
        <v>0</v>
      </c>
      <c r="BW208" s="80">
        <v>0</v>
      </c>
      <c r="BX208" s="80">
        <v>0</v>
      </c>
      <c r="BY208" s="80">
        <v>0</v>
      </c>
      <c r="BZ208" s="80">
        <v>0</v>
      </c>
      <c r="CA208" s="80">
        <v>0</v>
      </c>
      <c r="CB208" s="80">
        <v>0</v>
      </c>
      <c r="CC208" s="80">
        <v>0</v>
      </c>
    </row>
    <row r="209" spans="1:81">
      <c r="A209" s="80" t="s">
        <v>1940</v>
      </c>
      <c r="B209" s="80">
        <v>402</v>
      </c>
      <c r="C209" s="80">
        <v>11</v>
      </c>
      <c r="D209" s="80">
        <v>24</v>
      </c>
      <c r="E209" s="80">
        <v>2014</v>
      </c>
      <c r="F209" s="80" t="s">
        <v>90</v>
      </c>
      <c r="G209" s="80" t="s">
        <v>1929</v>
      </c>
      <c r="H209" s="80" t="s">
        <v>1930</v>
      </c>
      <c r="I209" s="177"/>
      <c r="J209" s="81">
        <v>2.5723504100615666</v>
      </c>
      <c r="K209" s="81">
        <v>1.2814478395489244</v>
      </c>
      <c r="L209" s="81">
        <v>2.7057857557959375</v>
      </c>
      <c r="M209" s="81">
        <v>35.334208812038547</v>
      </c>
      <c r="N209" s="81">
        <v>57.348711228012533</v>
      </c>
      <c r="O209" s="81">
        <v>29.119915743035779</v>
      </c>
      <c r="P209" s="81">
        <v>10.042690001312053</v>
      </c>
      <c r="Q209" s="81">
        <v>2.001188354654631</v>
      </c>
      <c r="R209" s="81">
        <v>0</v>
      </c>
      <c r="S209" s="81">
        <v>2.0993842800765354</v>
      </c>
      <c r="T209" s="82"/>
      <c r="U209" s="81">
        <v>369191</v>
      </c>
      <c r="V209" s="81">
        <v>534</v>
      </c>
      <c r="W209" s="81">
        <v>48</v>
      </c>
      <c r="X209" s="81">
        <v>5998</v>
      </c>
      <c r="Y209" s="81">
        <v>10496</v>
      </c>
      <c r="Z209" s="81">
        <v>16757</v>
      </c>
      <c r="AA209" s="81">
        <v>2000</v>
      </c>
      <c r="AB209" s="81">
        <v>26963</v>
      </c>
      <c r="AC209" s="81">
        <v>0</v>
      </c>
      <c r="AD209" s="81">
        <v>2.0993842800765354</v>
      </c>
      <c r="AE209" s="82"/>
      <c r="AF209" s="81">
        <v>2862370.9714045147</v>
      </c>
      <c r="AG209" s="81">
        <v>1003270.5734074205</v>
      </c>
      <c r="AH209" s="81">
        <v>252696.4129437526</v>
      </c>
      <c r="AI209" s="81">
        <v>36879626.130965941</v>
      </c>
      <c r="AJ209" s="81">
        <v>73396557.980670869</v>
      </c>
      <c r="AK209" s="81">
        <v>0</v>
      </c>
      <c r="AL209" s="81">
        <v>0</v>
      </c>
      <c r="AM209" s="81">
        <v>3701616.9860948306</v>
      </c>
      <c r="AN209" s="81">
        <v>0</v>
      </c>
      <c r="AO209" s="81">
        <v>0</v>
      </c>
      <c r="AP209" s="82"/>
      <c r="AQ209" s="81">
        <v>103</v>
      </c>
      <c r="AR209" s="81">
        <v>22</v>
      </c>
      <c r="AS209" s="81">
        <v>1</v>
      </c>
      <c r="AT209" s="81">
        <v>0</v>
      </c>
      <c r="AU209" s="81">
        <v>0</v>
      </c>
      <c r="AV209" s="81">
        <v>0</v>
      </c>
      <c r="AW209" s="81" t="s">
        <v>564</v>
      </c>
      <c r="AX209" s="82"/>
      <c r="AY209" s="81">
        <v>416.86799999999999</v>
      </c>
      <c r="AZ209" s="81">
        <v>2399</v>
      </c>
      <c r="BA209" s="81">
        <v>1500</v>
      </c>
      <c r="BB209" s="81">
        <v>0</v>
      </c>
      <c r="BC209" s="81">
        <v>0</v>
      </c>
      <c r="BD209" s="81">
        <v>0</v>
      </c>
      <c r="BE209" s="81" t="s">
        <v>564</v>
      </c>
      <c r="BF209" s="82"/>
      <c r="BG209" s="81">
        <v>0</v>
      </c>
      <c r="BH209" s="81">
        <v>0</v>
      </c>
      <c r="BI209" s="81">
        <v>0</v>
      </c>
      <c r="BJ209" s="81">
        <v>0</v>
      </c>
      <c r="BK209" s="81">
        <v>28.7</v>
      </c>
      <c r="BL209" s="81">
        <v>0</v>
      </c>
      <c r="BM209" s="82"/>
      <c r="BN209" s="81">
        <v>0</v>
      </c>
      <c r="BO209" s="81">
        <v>0</v>
      </c>
      <c r="BP209" s="81">
        <v>0</v>
      </c>
      <c r="BQ209" s="81">
        <v>0</v>
      </c>
      <c r="BR209" s="81">
        <v>1</v>
      </c>
      <c r="BS209" s="81">
        <v>0</v>
      </c>
      <c r="BT209"/>
      <c r="BU209" s="80">
        <v>28.7</v>
      </c>
      <c r="BV209" s="80">
        <v>0</v>
      </c>
      <c r="BW209" s="80">
        <v>0</v>
      </c>
      <c r="BX209" s="80">
        <v>0</v>
      </c>
      <c r="BY209" s="80">
        <v>0</v>
      </c>
      <c r="BZ209" s="80">
        <v>0</v>
      </c>
      <c r="CA209" s="80">
        <v>0</v>
      </c>
      <c r="CB209" s="80">
        <v>0</v>
      </c>
      <c r="CC209" s="80">
        <v>0</v>
      </c>
    </row>
    <row r="210" spans="1:81">
      <c r="A210" s="80" t="s">
        <v>1941</v>
      </c>
      <c r="B210" s="80">
        <v>403</v>
      </c>
      <c r="C210" s="80">
        <v>12</v>
      </c>
      <c r="D210" s="80">
        <v>24</v>
      </c>
      <c r="E210" s="80">
        <v>2015</v>
      </c>
      <c r="F210" s="80" t="s">
        <v>91</v>
      </c>
      <c r="G210" s="80" t="s">
        <v>1929</v>
      </c>
      <c r="H210" s="80" t="s">
        <v>1930</v>
      </c>
      <c r="I210" s="177"/>
      <c r="J210" s="81">
        <v>2.9740298916199022</v>
      </c>
      <c r="K210" s="81">
        <v>1.2781792379581229</v>
      </c>
      <c r="L210" s="81">
        <v>2.9307942185306937</v>
      </c>
      <c r="M210" s="81">
        <v>34.423626428318052</v>
      </c>
      <c r="N210" s="81">
        <v>56.5203838790163</v>
      </c>
      <c r="O210" s="81">
        <v>29.034803294804608</v>
      </c>
      <c r="P210" s="81">
        <v>10.146072380044966</v>
      </c>
      <c r="Q210" s="81">
        <v>1.9581195058595766</v>
      </c>
      <c r="R210" s="81">
        <v>0</v>
      </c>
      <c r="S210" s="81">
        <v>2.0927979171059565</v>
      </c>
      <c r="T210" s="82"/>
      <c r="U210" s="81">
        <v>395091</v>
      </c>
      <c r="V210" s="81">
        <v>534</v>
      </c>
      <c r="W210" s="81">
        <v>48</v>
      </c>
      <c r="X210" s="81">
        <v>5998</v>
      </c>
      <c r="Y210" s="81">
        <v>10602</v>
      </c>
      <c r="Z210" s="81">
        <v>16869</v>
      </c>
      <c r="AA210" s="81">
        <v>2019</v>
      </c>
      <c r="AB210" s="81">
        <v>26950</v>
      </c>
      <c r="AC210" s="81">
        <v>0</v>
      </c>
      <c r="AD210" s="81">
        <v>2.0927979171059565</v>
      </c>
      <c r="AE210" s="82"/>
      <c r="AF210" s="81">
        <v>3307040.8975094012</v>
      </c>
      <c r="AG210" s="81">
        <v>922456.35349929519</v>
      </c>
      <c r="AH210" s="81">
        <v>245270.94687249186</v>
      </c>
      <c r="AI210" s="81">
        <v>39245852.163361788</v>
      </c>
      <c r="AJ210" s="81">
        <v>75310728.920611963</v>
      </c>
      <c r="AK210" s="81">
        <v>0</v>
      </c>
      <c r="AL210" s="81">
        <v>0</v>
      </c>
      <c r="AM210" s="81">
        <v>3693384.4490019293</v>
      </c>
      <c r="AN210" s="81">
        <v>0</v>
      </c>
      <c r="AO210" s="81">
        <v>0</v>
      </c>
      <c r="AP210" s="82"/>
      <c r="AQ210" s="81">
        <v>139</v>
      </c>
      <c r="AR210" s="81">
        <v>34</v>
      </c>
      <c r="AS210" s="81">
        <v>1</v>
      </c>
      <c r="AT210" s="81">
        <v>0</v>
      </c>
      <c r="AU210" s="81">
        <v>0</v>
      </c>
      <c r="AV210" s="81">
        <v>0</v>
      </c>
      <c r="AW210" s="81" t="s">
        <v>564</v>
      </c>
      <c r="AX210" s="82"/>
      <c r="AY210" s="81">
        <v>552.101</v>
      </c>
      <c r="AZ210" s="81">
        <v>2798</v>
      </c>
      <c r="BA210" s="81">
        <v>1500</v>
      </c>
      <c r="BB210" s="81">
        <v>0</v>
      </c>
      <c r="BC210" s="81">
        <v>0</v>
      </c>
      <c r="BD210" s="81">
        <v>0</v>
      </c>
      <c r="BE210" s="81" t="s">
        <v>564</v>
      </c>
      <c r="BF210" s="82"/>
      <c r="BG210" s="81">
        <v>0</v>
      </c>
      <c r="BH210" s="81">
        <v>0</v>
      </c>
      <c r="BI210" s="81">
        <v>0</v>
      </c>
      <c r="BJ210" s="81">
        <v>0</v>
      </c>
      <c r="BK210" s="81">
        <v>26.846</v>
      </c>
      <c r="BL210" s="81">
        <v>0</v>
      </c>
      <c r="BM210" s="82"/>
      <c r="BN210" s="81">
        <v>0</v>
      </c>
      <c r="BO210" s="81">
        <v>0</v>
      </c>
      <c r="BP210" s="81">
        <v>0</v>
      </c>
      <c r="BQ210" s="81">
        <v>0</v>
      </c>
      <c r="BR210" s="81">
        <v>1</v>
      </c>
      <c r="BS210" s="81">
        <v>0</v>
      </c>
      <c r="BT210"/>
      <c r="BU210" s="80">
        <v>26.846</v>
      </c>
      <c r="BV210" s="80">
        <v>0</v>
      </c>
      <c r="BW210" s="80">
        <v>0</v>
      </c>
      <c r="BX210" s="80">
        <v>0</v>
      </c>
      <c r="BY210" s="80">
        <v>0</v>
      </c>
      <c r="BZ210" s="80">
        <v>0</v>
      </c>
      <c r="CA210" s="80">
        <v>0</v>
      </c>
      <c r="CB210" s="80">
        <v>0</v>
      </c>
      <c r="CC210" s="80">
        <v>0</v>
      </c>
    </row>
    <row r="211" spans="1:81">
      <c r="A211" s="80" t="s">
        <v>1942</v>
      </c>
      <c r="B211" s="80">
        <v>404</v>
      </c>
      <c r="C211" s="80">
        <v>13</v>
      </c>
      <c r="D211" s="80">
        <v>24</v>
      </c>
      <c r="E211" s="80">
        <v>2016</v>
      </c>
      <c r="F211" s="80" t="s">
        <v>92</v>
      </c>
      <c r="G211" s="80" t="s">
        <v>1929</v>
      </c>
      <c r="H211" s="80" t="s">
        <v>1930</v>
      </c>
      <c r="I211" s="177"/>
      <c r="J211" s="81">
        <v>3.1552837406699275</v>
      </c>
      <c r="K211" s="81">
        <v>1.2812565357571895</v>
      </c>
      <c r="L211" s="81">
        <v>3.0841552941074917</v>
      </c>
      <c r="M211" s="81">
        <v>32.382011195047411</v>
      </c>
      <c r="N211" s="81">
        <v>53.501361787599492</v>
      </c>
      <c r="O211" s="81">
        <v>29.00017525427009</v>
      </c>
      <c r="P211" s="81">
        <v>9.8826404138794999</v>
      </c>
      <c r="Q211" s="81">
        <v>1.9055814794003865</v>
      </c>
      <c r="R211" s="81">
        <v>0</v>
      </c>
      <c r="S211" s="81">
        <v>2.0544351746237299</v>
      </c>
      <c r="T211" s="82"/>
      <c r="U211" s="81">
        <v>429512</v>
      </c>
      <c r="V211" s="81">
        <v>534</v>
      </c>
      <c r="W211" s="81">
        <v>48</v>
      </c>
      <c r="X211" s="81">
        <v>5998</v>
      </c>
      <c r="Y211" s="81">
        <v>10708</v>
      </c>
      <c r="Z211" s="81">
        <v>17056</v>
      </c>
      <c r="AA211" s="81">
        <v>2034</v>
      </c>
      <c r="AB211" s="81">
        <v>26979</v>
      </c>
      <c r="AC211" s="81">
        <v>0</v>
      </c>
      <c r="AD211" s="81">
        <v>2.0544351746237299</v>
      </c>
      <c r="AE211" s="82"/>
      <c r="AF211" s="81">
        <v>3604098.0757490108</v>
      </c>
      <c r="AG211" s="81">
        <v>874625.80270635732</v>
      </c>
      <c r="AH211" s="81">
        <v>208762.14884632791</v>
      </c>
      <c r="AI211" s="81">
        <v>39987805.290232182</v>
      </c>
      <c r="AJ211" s="81">
        <v>70318438.518724099</v>
      </c>
      <c r="AK211" s="81">
        <v>0</v>
      </c>
      <c r="AL211" s="81">
        <v>0</v>
      </c>
      <c r="AM211" s="81">
        <v>3700231.2623399161</v>
      </c>
      <c r="AN211" s="81">
        <v>0</v>
      </c>
      <c r="AO211" s="81">
        <v>0</v>
      </c>
      <c r="AP211" s="82"/>
      <c r="AQ211" s="81">
        <v>180</v>
      </c>
      <c r="AR211" s="81">
        <v>45</v>
      </c>
      <c r="AS211" s="81">
        <v>1</v>
      </c>
      <c r="AT211" s="81">
        <v>0</v>
      </c>
      <c r="AU211" s="81">
        <v>0</v>
      </c>
      <c r="AV211" s="81">
        <v>0</v>
      </c>
      <c r="AW211" s="81" t="s">
        <v>564</v>
      </c>
      <c r="AX211" s="82"/>
      <c r="AY211" s="81">
        <v>756.00099999999998</v>
      </c>
      <c r="AZ211" s="81">
        <v>4914.8999999999996</v>
      </c>
      <c r="BA211" s="81">
        <v>1500</v>
      </c>
      <c r="BB211" s="81">
        <v>0</v>
      </c>
      <c r="BC211" s="81">
        <v>0</v>
      </c>
      <c r="BD211" s="81">
        <v>0</v>
      </c>
      <c r="BE211" s="81" t="s">
        <v>564</v>
      </c>
      <c r="BF211" s="82"/>
      <c r="BG211" s="81">
        <v>0</v>
      </c>
      <c r="BH211" s="81">
        <v>0</v>
      </c>
      <c r="BI211" s="81">
        <v>0</v>
      </c>
      <c r="BJ211" s="81">
        <v>0</v>
      </c>
      <c r="BK211" s="81">
        <v>27.076000000000001</v>
      </c>
      <c r="BL211" s="81">
        <v>0</v>
      </c>
      <c r="BM211" s="82"/>
      <c r="BN211" s="81">
        <v>0</v>
      </c>
      <c r="BO211" s="81">
        <v>0</v>
      </c>
      <c r="BP211" s="81">
        <v>0</v>
      </c>
      <c r="BQ211" s="81">
        <v>0</v>
      </c>
      <c r="BR211" s="81">
        <v>1</v>
      </c>
      <c r="BS211" s="81">
        <v>0</v>
      </c>
      <c r="BT211"/>
      <c r="BU211" s="80">
        <v>27.076000000000001</v>
      </c>
      <c r="BV211" s="80">
        <v>0</v>
      </c>
      <c r="BW211" s="80">
        <v>0</v>
      </c>
      <c r="BX211" s="80">
        <v>0</v>
      </c>
      <c r="BY211" s="80">
        <v>0</v>
      </c>
      <c r="BZ211" s="80">
        <v>0</v>
      </c>
      <c r="CA211" s="80">
        <v>0</v>
      </c>
      <c r="CB211" s="80">
        <v>0</v>
      </c>
      <c r="CC211" s="80">
        <v>0</v>
      </c>
    </row>
    <row r="212" spans="1:81">
      <c r="A212" s="80" t="s">
        <v>1943</v>
      </c>
      <c r="B212" s="80">
        <v>405</v>
      </c>
      <c r="C212" s="80">
        <v>14</v>
      </c>
      <c r="D212" s="80">
        <v>24</v>
      </c>
      <c r="E212" s="80">
        <v>2017</v>
      </c>
      <c r="F212" s="80" t="s">
        <v>71</v>
      </c>
      <c r="G212" s="80" t="s">
        <v>1929</v>
      </c>
      <c r="H212" s="80" t="s">
        <v>1930</v>
      </c>
      <c r="I212" s="177"/>
      <c r="J212" s="81">
        <v>2.9815516244863827</v>
      </c>
      <c r="K212" s="81">
        <v>1.2314498984575304</v>
      </c>
      <c r="L212" s="81">
        <v>2.9572424373267756</v>
      </c>
      <c r="M212" s="81">
        <v>28.53312341871149</v>
      </c>
      <c r="N212" s="81">
        <v>56.345871849847789</v>
      </c>
      <c r="O212" s="81">
        <v>28.622296672648027</v>
      </c>
      <c r="P212" s="81">
        <v>9.7572741481681948</v>
      </c>
      <c r="Q212" s="81">
        <v>1.833053082630939</v>
      </c>
      <c r="R212" s="81">
        <v>0</v>
      </c>
      <c r="S212" s="81">
        <v>2.3446055285546783</v>
      </c>
      <c r="T212" s="82"/>
      <c r="U212" s="81">
        <v>463726</v>
      </c>
      <c r="V212" s="81">
        <v>534</v>
      </c>
      <c r="W212" s="81">
        <v>48</v>
      </c>
      <c r="X212" s="81">
        <v>5998</v>
      </c>
      <c r="Y212" s="81">
        <v>10774</v>
      </c>
      <c r="Z212" s="81">
        <v>17113</v>
      </c>
      <c r="AA212" s="81">
        <v>2021</v>
      </c>
      <c r="AB212" s="81">
        <v>26838</v>
      </c>
      <c r="AC212" s="81">
        <v>0</v>
      </c>
      <c r="AD212" s="81">
        <v>2.3446055285546779</v>
      </c>
      <c r="AE212" s="82"/>
      <c r="AF212" s="81">
        <v>3513459.2807203061</v>
      </c>
      <c r="AG212" s="81">
        <v>867478.47815648129</v>
      </c>
      <c r="AH212" s="81">
        <v>307291.63480049482</v>
      </c>
      <c r="AI212" s="81">
        <v>37723539.752679981</v>
      </c>
      <c r="AJ212" s="81">
        <v>77305647.734394431</v>
      </c>
      <c r="AK212" s="81">
        <v>0</v>
      </c>
      <c r="AL212" s="81">
        <v>0</v>
      </c>
      <c r="AM212" s="81">
        <v>3686652.3838241659</v>
      </c>
      <c r="AN212" s="81">
        <v>0</v>
      </c>
      <c r="AO212" s="81">
        <v>0</v>
      </c>
      <c r="AP212" s="82"/>
      <c r="AQ212" s="81">
        <v>207</v>
      </c>
      <c r="AR212" s="81">
        <v>50</v>
      </c>
      <c r="AS212" s="81">
        <v>1</v>
      </c>
      <c r="AT212" s="81">
        <v>0</v>
      </c>
      <c r="AU212" s="81">
        <v>0</v>
      </c>
      <c r="AV212" s="81">
        <v>0</v>
      </c>
      <c r="AW212" s="81" t="s">
        <v>564</v>
      </c>
      <c r="AX212" s="82"/>
      <c r="AY212" s="81">
        <v>908.101</v>
      </c>
      <c r="AZ212" s="81">
        <v>5064.3999999999996</v>
      </c>
      <c r="BA212" s="81">
        <v>1500</v>
      </c>
      <c r="BB212" s="81">
        <v>0</v>
      </c>
      <c r="BC212" s="81">
        <v>0</v>
      </c>
      <c r="BD212" s="81">
        <v>0</v>
      </c>
      <c r="BE212" s="81" t="s">
        <v>564</v>
      </c>
      <c r="BF212" s="82"/>
      <c r="BG212" s="81">
        <v>0</v>
      </c>
      <c r="BH212" s="81">
        <v>0</v>
      </c>
      <c r="BI212" s="81">
        <v>0</v>
      </c>
      <c r="BJ212" s="81">
        <v>0</v>
      </c>
      <c r="BK212" s="81">
        <v>28.942</v>
      </c>
      <c r="BL212" s="81">
        <v>0</v>
      </c>
      <c r="BM212" s="82"/>
      <c r="BN212" s="81">
        <v>0</v>
      </c>
      <c r="BO212" s="81">
        <v>0</v>
      </c>
      <c r="BP212" s="81">
        <v>0</v>
      </c>
      <c r="BQ212" s="81">
        <v>0</v>
      </c>
      <c r="BR212" s="81">
        <v>1</v>
      </c>
      <c r="BS212" s="81">
        <v>0</v>
      </c>
      <c r="BT212"/>
      <c r="BU212" s="80">
        <v>28.942</v>
      </c>
      <c r="BV212" s="80">
        <v>0</v>
      </c>
      <c r="BW212" s="80">
        <v>0</v>
      </c>
      <c r="BX212" s="80">
        <v>0</v>
      </c>
      <c r="BY212" s="80">
        <v>0</v>
      </c>
      <c r="BZ212" s="80">
        <v>0</v>
      </c>
      <c r="CA212" s="80">
        <v>0</v>
      </c>
      <c r="CB212" s="80">
        <v>0</v>
      </c>
      <c r="CC212" s="80">
        <v>0</v>
      </c>
    </row>
    <row r="213" spans="1:81">
      <c r="A213" s="80" t="s">
        <v>1944</v>
      </c>
      <c r="B213" s="80">
        <v>406</v>
      </c>
      <c r="C213" s="80">
        <v>15</v>
      </c>
      <c r="D213" s="80">
        <v>24</v>
      </c>
      <c r="E213" s="80">
        <v>2018</v>
      </c>
      <c r="F213" s="80" t="s">
        <v>93</v>
      </c>
      <c r="G213" s="80" t="s">
        <v>1929</v>
      </c>
      <c r="H213" s="80" t="s">
        <v>1930</v>
      </c>
      <c r="I213" s="177"/>
      <c r="J213" s="81">
        <v>2.1443448997102172</v>
      </c>
      <c r="K213" s="81">
        <v>1.1241393226523839</v>
      </c>
      <c r="L213" s="81">
        <v>2.7265408199180232</v>
      </c>
      <c r="M213" s="81">
        <v>27.19030092100445</v>
      </c>
      <c r="N213" s="81">
        <v>48.501501009131161</v>
      </c>
      <c r="O213" s="81">
        <v>28.130497642270246</v>
      </c>
      <c r="P213" s="81">
        <v>9.6936071215198272</v>
      </c>
      <c r="Q213" s="81">
        <v>1.6959737684420337</v>
      </c>
      <c r="R213" s="81">
        <v>0</v>
      </c>
      <c r="S213" s="81">
        <v>1.4301221445072987</v>
      </c>
      <c r="T213" s="82"/>
      <c r="U213" s="81">
        <v>352831</v>
      </c>
      <c r="V213" s="81">
        <v>534</v>
      </c>
      <c r="W213" s="81">
        <v>48</v>
      </c>
      <c r="X213" s="81">
        <v>5998</v>
      </c>
      <c r="Y213" s="81">
        <v>10885</v>
      </c>
      <c r="Z213" s="81">
        <v>17141</v>
      </c>
      <c r="AA213" s="81">
        <v>2028</v>
      </c>
      <c r="AB213" s="81">
        <v>26759</v>
      </c>
      <c r="AC213" s="81">
        <v>0</v>
      </c>
      <c r="AD213" s="81">
        <v>1.4301221445072989</v>
      </c>
      <c r="AE213" s="82"/>
      <c r="AF213" s="81">
        <v>2729511.0418006899</v>
      </c>
      <c r="AG213" s="81">
        <v>771224.23261594691</v>
      </c>
      <c r="AH213" s="81">
        <v>295217.04725654918</v>
      </c>
      <c r="AI213" s="81">
        <v>37422374.037948459</v>
      </c>
      <c r="AJ213" s="81">
        <v>70193483.253874138</v>
      </c>
      <c r="AK213" s="81">
        <v>0</v>
      </c>
      <c r="AL213" s="81">
        <v>0</v>
      </c>
      <c r="AM213" s="81">
        <v>3683406.0715330122</v>
      </c>
      <c r="AN213" s="81">
        <v>0</v>
      </c>
      <c r="AO213" s="81">
        <v>0</v>
      </c>
      <c r="AP213" s="82"/>
      <c r="AQ213" s="81">
        <v>239</v>
      </c>
      <c r="AR213" s="81">
        <v>56</v>
      </c>
      <c r="AS213" s="81">
        <v>1</v>
      </c>
      <c r="AT213" s="81">
        <v>0</v>
      </c>
      <c r="AU213" s="81">
        <v>0</v>
      </c>
      <c r="AV213" s="81">
        <v>0</v>
      </c>
      <c r="AW213" s="81" t="s">
        <v>564</v>
      </c>
      <c r="AX213" s="82"/>
      <c r="AY213" s="81">
        <v>1098.9010000000001</v>
      </c>
      <c r="AZ213" s="81">
        <v>5212</v>
      </c>
      <c r="BA213" s="81">
        <v>1500</v>
      </c>
      <c r="BB213" s="81">
        <v>0</v>
      </c>
      <c r="BC213" s="81">
        <v>0</v>
      </c>
      <c r="BD213" s="81">
        <v>0</v>
      </c>
      <c r="BE213" s="81" t="s">
        <v>564</v>
      </c>
      <c r="BF213" s="82"/>
      <c r="BG213" s="81">
        <v>0</v>
      </c>
      <c r="BH213" s="81">
        <v>0</v>
      </c>
      <c r="BI213" s="81">
        <v>0</v>
      </c>
      <c r="BJ213" s="81">
        <v>0</v>
      </c>
      <c r="BK213" s="81">
        <v>27.719000000000001</v>
      </c>
      <c r="BL213" s="81">
        <v>0</v>
      </c>
      <c r="BM213" s="82"/>
      <c r="BN213" s="81">
        <v>0</v>
      </c>
      <c r="BO213" s="81">
        <v>0</v>
      </c>
      <c r="BP213" s="81">
        <v>0</v>
      </c>
      <c r="BQ213" s="81">
        <v>0</v>
      </c>
      <c r="BR213" s="81">
        <v>1</v>
      </c>
      <c r="BS213" s="81">
        <v>0</v>
      </c>
      <c r="BT213"/>
      <c r="BU213" s="80">
        <v>27.719000000000001</v>
      </c>
      <c r="BV213" s="80">
        <v>0</v>
      </c>
      <c r="BW213" s="80">
        <v>0</v>
      </c>
      <c r="BX213" s="80">
        <v>0</v>
      </c>
      <c r="BY213" s="80">
        <v>0</v>
      </c>
      <c r="BZ213" s="80">
        <v>0</v>
      </c>
      <c r="CA213" s="80">
        <v>0</v>
      </c>
      <c r="CB213" s="80">
        <v>0</v>
      </c>
      <c r="CC213" s="80">
        <v>0</v>
      </c>
    </row>
    <row r="214" spans="1:81">
      <c r="A214" s="80" t="s">
        <v>1945</v>
      </c>
      <c r="B214" s="80">
        <v>407</v>
      </c>
      <c r="C214" s="80">
        <v>16</v>
      </c>
      <c r="D214" s="80">
        <v>24</v>
      </c>
      <c r="E214" s="80">
        <v>2019</v>
      </c>
      <c r="F214" s="80" t="s">
        <v>73</v>
      </c>
      <c r="G214" s="80" t="s">
        <v>1929</v>
      </c>
      <c r="H214" s="80" t="s">
        <v>1930</v>
      </c>
      <c r="I214" s="177"/>
      <c r="J214" s="81">
        <v>1.9736169424557186</v>
      </c>
      <c r="K214" s="81">
        <v>1.0147184983498285</v>
      </c>
      <c r="L214" s="81">
        <v>2.7467402232204927</v>
      </c>
      <c r="M214" s="81">
        <v>25.458940790027892</v>
      </c>
      <c r="N214" s="81">
        <v>41.953037202802236</v>
      </c>
      <c r="O214" s="81">
        <v>27.508171054809729</v>
      </c>
      <c r="P214" s="81">
        <v>9.4921975294522483</v>
      </c>
      <c r="Q214" s="81">
        <v>1.6399110921450379</v>
      </c>
      <c r="R214" s="81">
        <v>0</v>
      </c>
      <c r="S214" s="81">
        <v>2.0306657229748302</v>
      </c>
      <c r="T214" s="82"/>
      <c r="U214" s="81">
        <v>350904</v>
      </c>
      <c r="V214" s="81">
        <v>534</v>
      </c>
      <c r="W214" s="81">
        <v>48</v>
      </c>
      <c r="X214" s="81">
        <v>5998</v>
      </c>
      <c r="Y214" s="81">
        <v>10994</v>
      </c>
      <c r="Z214" s="81">
        <v>17222</v>
      </c>
      <c r="AA214" s="81">
        <v>1971</v>
      </c>
      <c r="AB214" s="81">
        <v>26575</v>
      </c>
      <c r="AC214" s="81">
        <v>0</v>
      </c>
      <c r="AD214" s="81">
        <v>2.0306657229748302</v>
      </c>
      <c r="AE214" s="82"/>
      <c r="AF214" s="81">
        <v>2636089.4313154258</v>
      </c>
      <c r="AG214" s="81">
        <v>745174.6076103939</v>
      </c>
      <c r="AH214" s="81">
        <v>312440.46485053631</v>
      </c>
      <c r="AI214" s="81">
        <v>37329992.733022951</v>
      </c>
      <c r="AJ214" s="81">
        <v>65689438.099467918</v>
      </c>
      <c r="AK214" s="81">
        <v>0</v>
      </c>
      <c r="AL214" s="81">
        <v>0</v>
      </c>
      <c r="AM214" s="81">
        <v>3619314.9435071093</v>
      </c>
      <c r="AN214" s="81">
        <v>0</v>
      </c>
      <c r="AO214" s="81">
        <v>0</v>
      </c>
      <c r="AP214" s="82"/>
      <c r="AQ214" s="81">
        <v>283</v>
      </c>
      <c r="AR214" s="81">
        <v>58</v>
      </c>
      <c r="AS214" s="81">
        <v>1</v>
      </c>
      <c r="AT214" s="81">
        <v>0</v>
      </c>
      <c r="AU214" s="81">
        <v>0</v>
      </c>
      <c r="AV214" s="81">
        <v>0</v>
      </c>
      <c r="AW214" s="81" t="s">
        <v>564</v>
      </c>
      <c r="AX214" s="82"/>
      <c r="AY214" s="81">
        <v>1329.100999999999</v>
      </c>
      <c r="AZ214" s="81">
        <v>5301</v>
      </c>
      <c r="BA214" s="81">
        <v>1500</v>
      </c>
      <c r="BB214" s="81">
        <v>0</v>
      </c>
      <c r="BC214" s="81">
        <v>0</v>
      </c>
      <c r="BD214" s="81">
        <v>0</v>
      </c>
      <c r="BE214" s="81" t="s">
        <v>564</v>
      </c>
      <c r="BF214" s="82"/>
      <c r="BG214" s="81">
        <v>0</v>
      </c>
      <c r="BH214" s="81">
        <v>0</v>
      </c>
      <c r="BI214" s="81">
        <v>0</v>
      </c>
      <c r="BJ214" s="81">
        <v>0</v>
      </c>
      <c r="BK214" s="81">
        <v>25.652000000000001</v>
      </c>
      <c r="BL214" s="81">
        <v>0</v>
      </c>
      <c r="BM214" s="82"/>
      <c r="BN214" s="81">
        <v>0</v>
      </c>
      <c r="BO214" s="81">
        <v>0</v>
      </c>
      <c r="BP214" s="81">
        <v>0</v>
      </c>
      <c r="BQ214" s="81">
        <v>0</v>
      </c>
      <c r="BR214" s="81">
        <v>1</v>
      </c>
      <c r="BS214" s="81">
        <v>0</v>
      </c>
      <c r="BT214"/>
      <c r="BU214" s="80">
        <v>25.652000000000001</v>
      </c>
      <c r="BV214" s="80">
        <v>0</v>
      </c>
      <c r="BW214" s="80">
        <v>0</v>
      </c>
      <c r="BX214" s="80">
        <v>0</v>
      </c>
      <c r="BY214" s="80">
        <v>0</v>
      </c>
      <c r="BZ214" s="80">
        <v>0</v>
      </c>
      <c r="CA214" s="80">
        <v>0</v>
      </c>
      <c r="CB214" s="80">
        <v>0</v>
      </c>
      <c r="CC214" s="80">
        <v>0</v>
      </c>
    </row>
    <row r="215" spans="1:81">
      <c r="A215" s="80" t="s">
        <v>1946</v>
      </c>
      <c r="B215" s="80">
        <v>408</v>
      </c>
      <c r="C215" s="80">
        <v>17</v>
      </c>
      <c r="D215" s="80">
        <v>24</v>
      </c>
      <c r="E215" s="80">
        <v>2020</v>
      </c>
      <c r="F215" s="80" t="s">
        <v>218</v>
      </c>
      <c r="G215" s="80" t="s">
        <v>1929</v>
      </c>
      <c r="H215" s="80" t="s">
        <v>1930</v>
      </c>
      <c r="I215" s="177"/>
      <c r="J215" s="81">
        <v>1.530319062949737</v>
      </c>
      <c r="K215" s="81">
        <v>1.1551263590863428</v>
      </c>
      <c r="L215" s="81">
        <v>3.732420422922528</v>
      </c>
      <c r="M215" s="81">
        <v>24.659457490475575</v>
      </c>
      <c r="N215" s="81">
        <v>39.493209071167492</v>
      </c>
      <c r="O215" s="81">
        <v>24.218602737869823</v>
      </c>
      <c r="P215" s="81">
        <v>8.8651720545151278</v>
      </c>
      <c r="Q215" s="81">
        <v>1.5590452057911686</v>
      </c>
      <c r="R215" s="81">
        <v>0</v>
      </c>
      <c r="S215" s="81">
        <v>2.3691777995650458</v>
      </c>
      <c r="T215" s="82"/>
      <c r="U215" s="81">
        <v>247524</v>
      </c>
      <c r="V215" s="81">
        <v>555</v>
      </c>
      <c r="W215" s="81">
        <v>64</v>
      </c>
      <c r="X215" s="81">
        <v>6358</v>
      </c>
      <c r="Y215" s="81">
        <v>11039</v>
      </c>
      <c r="Z215" s="81">
        <v>17306</v>
      </c>
      <c r="AA215" s="81">
        <v>2000</v>
      </c>
      <c r="AB215" s="81">
        <v>26441</v>
      </c>
      <c r="AC215" s="81">
        <v>0</v>
      </c>
      <c r="AD215" s="81">
        <v>2.3691777995650458</v>
      </c>
      <c r="AE215" s="82"/>
      <c r="AF215" s="81">
        <v>2228620.7479414348</v>
      </c>
      <c r="AG215" s="81">
        <v>817575.47191234271</v>
      </c>
      <c r="AH215" s="81">
        <v>392897.91906946222</v>
      </c>
      <c r="AI215" s="81">
        <v>39108859.441607207</v>
      </c>
      <c r="AJ215" s="81">
        <v>65694477.771104589</v>
      </c>
      <c r="AK215" s="81"/>
      <c r="AL215" s="81"/>
      <c r="AM215" s="81">
        <v>3450844.2656370834</v>
      </c>
      <c r="AN215" s="81"/>
      <c r="AO215" s="81"/>
      <c r="AP215" s="82"/>
      <c r="AQ215" s="81">
        <v>304</v>
      </c>
      <c r="AR215" s="81">
        <v>60</v>
      </c>
      <c r="AS215" s="81">
        <v>1</v>
      </c>
      <c r="AT215" s="81">
        <v>0</v>
      </c>
      <c r="AU215" s="81">
        <v>0</v>
      </c>
      <c r="AV215" s="81">
        <v>0</v>
      </c>
      <c r="AW215" s="81">
        <v>1</v>
      </c>
      <c r="AX215" s="82"/>
      <c r="AY215" s="81">
        <v>1428.4009999999989</v>
      </c>
      <c r="AZ215" s="81">
        <v>5363.7000000000007</v>
      </c>
      <c r="BA215" s="81">
        <v>1500</v>
      </c>
      <c r="BB215" s="81">
        <v>0</v>
      </c>
      <c r="BC215" s="81">
        <v>0</v>
      </c>
      <c r="BD215" s="81">
        <v>0</v>
      </c>
      <c r="BE215" s="81">
        <v>1500</v>
      </c>
      <c r="BF215" s="82"/>
      <c r="BG215" s="81">
        <v>0</v>
      </c>
      <c r="BH215" s="81">
        <v>0</v>
      </c>
      <c r="BI215" s="81">
        <v>0</v>
      </c>
      <c r="BJ215" s="81">
        <v>0</v>
      </c>
      <c r="BK215" s="81">
        <v>24.975000000000001</v>
      </c>
      <c r="BL215" s="81">
        <v>0</v>
      </c>
      <c r="BM215" s="82"/>
      <c r="BN215" s="81">
        <v>0</v>
      </c>
      <c r="BO215" s="81">
        <v>0</v>
      </c>
      <c r="BP215" s="81">
        <v>0</v>
      </c>
      <c r="BQ215" s="81">
        <v>0</v>
      </c>
      <c r="BR215" s="81">
        <v>1</v>
      </c>
      <c r="BS215" s="81">
        <v>0</v>
      </c>
      <c r="BT215"/>
      <c r="BU215" s="80">
        <v>24.975000000000001</v>
      </c>
      <c r="BV215" s="80">
        <v>0</v>
      </c>
      <c r="BW215" s="80">
        <v>0</v>
      </c>
      <c r="BX215" s="80">
        <v>0</v>
      </c>
      <c r="BY215" s="80">
        <v>0</v>
      </c>
      <c r="BZ215" s="80">
        <v>0</v>
      </c>
      <c r="CA215" s="80">
        <v>0</v>
      </c>
      <c r="CB215" s="80">
        <v>0</v>
      </c>
      <c r="CC215" s="80">
        <v>0</v>
      </c>
    </row>
    <row r="216" spans="1:81">
      <c r="A216" s="80" t="s">
        <v>1947</v>
      </c>
      <c r="B216" s="80">
        <v>408</v>
      </c>
      <c r="C216" s="80">
        <v>18</v>
      </c>
      <c r="D216" s="80">
        <v>24</v>
      </c>
      <c r="E216" s="80">
        <v>2021</v>
      </c>
      <c r="F216" s="80" t="s">
        <v>75</v>
      </c>
      <c r="G216" s="174" t="s">
        <v>1929</v>
      </c>
      <c r="H216" s="80" t="s">
        <v>1930</v>
      </c>
      <c r="I216" s="177"/>
      <c r="J216" s="81">
        <v>1.948816433369704</v>
      </c>
      <c r="K216" s="81">
        <v>1.2244655850170154</v>
      </c>
      <c r="L216" s="81">
        <v>3.6834482105568003</v>
      </c>
      <c r="M216" s="81">
        <v>25.874892120336835</v>
      </c>
      <c r="N216" s="81">
        <v>39.755373878591776</v>
      </c>
      <c r="O216" s="81">
        <v>23.419820308847413</v>
      </c>
      <c r="P216" s="81">
        <v>9.367846630179848</v>
      </c>
      <c r="Q216" s="81">
        <v>1.5679093342954069</v>
      </c>
      <c r="R216" s="81">
        <v>0</v>
      </c>
      <c r="S216" s="81">
        <v>2.1954146183191621</v>
      </c>
      <c r="T216" s="82"/>
      <c r="U216" s="81">
        <v>264522</v>
      </c>
      <c r="V216" s="81">
        <v>555</v>
      </c>
      <c r="W216" s="81">
        <v>64</v>
      </c>
      <c r="X216" s="81">
        <v>6358</v>
      </c>
      <c r="Y216" s="81">
        <v>11106</v>
      </c>
      <c r="Z216" s="81">
        <v>17232</v>
      </c>
      <c r="AA216" s="81">
        <v>2061</v>
      </c>
      <c r="AB216" s="81">
        <v>26276</v>
      </c>
      <c r="AC216" s="81">
        <v>0</v>
      </c>
      <c r="AD216" s="81">
        <v>2.1954146183191621</v>
      </c>
      <c r="AE216" s="82"/>
      <c r="AF216" s="81">
        <v>2962505.7843508446</v>
      </c>
      <c r="AG216" s="81">
        <v>862892.24612706492</v>
      </c>
      <c r="AH216" s="81">
        <v>366145.38381004828</v>
      </c>
      <c r="AI216" s="81">
        <v>40884926.331020951</v>
      </c>
      <c r="AJ216" s="81">
        <v>64034557.673843563</v>
      </c>
      <c r="AK216" s="81">
        <v>0</v>
      </c>
      <c r="AL216" s="81">
        <v>0</v>
      </c>
      <c r="AM216" s="81">
        <v>3449089.9160378296</v>
      </c>
      <c r="AN216" s="81">
        <v>0</v>
      </c>
      <c r="AO216" s="81">
        <v>0</v>
      </c>
      <c r="AP216" s="82"/>
      <c r="AQ216" s="81">
        <v>318</v>
      </c>
      <c r="AR216" s="81">
        <v>60</v>
      </c>
      <c r="AS216" s="81">
        <v>1</v>
      </c>
      <c r="AT216" s="81">
        <v>0</v>
      </c>
      <c r="AU216" s="81">
        <v>0</v>
      </c>
      <c r="AV216" s="81">
        <v>0</v>
      </c>
      <c r="AW216" s="81"/>
      <c r="AX216" s="82"/>
      <c r="AY216" s="81">
        <v>1490.4009999999989</v>
      </c>
      <c r="AZ216" s="81">
        <v>5363.7000000000007</v>
      </c>
      <c r="BA216" s="81">
        <v>1500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1948</v>
      </c>
      <c r="B217" s="80">
        <v>408</v>
      </c>
      <c r="C217" s="80">
        <v>19</v>
      </c>
      <c r="D217" s="80">
        <v>24</v>
      </c>
      <c r="E217" s="80">
        <v>2022</v>
      </c>
      <c r="F217" s="80" t="s">
        <v>568</v>
      </c>
      <c r="G217" s="174" t="s">
        <v>1929</v>
      </c>
      <c r="H217" s="80" t="s">
        <v>1930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354</v>
      </c>
      <c r="AR217" s="81">
        <v>60</v>
      </c>
      <c r="AS217" s="81">
        <v>1</v>
      </c>
      <c r="AT217" s="81">
        <v>0</v>
      </c>
      <c r="AU217" s="81">
        <v>0</v>
      </c>
      <c r="AV217" s="81">
        <v>0</v>
      </c>
      <c r="AW217" s="81"/>
      <c r="AX217" s="82"/>
      <c r="AY217" s="81">
        <v>1651.7009999999996</v>
      </c>
      <c r="AZ217" s="81">
        <v>5363.7000000000007</v>
      </c>
      <c r="BA217" s="81">
        <v>1500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1949</v>
      </c>
      <c r="B218" s="80">
        <v>120</v>
      </c>
      <c r="C218" s="80">
        <v>1</v>
      </c>
      <c r="D218" s="80">
        <v>8</v>
      </c>
      <c r="E218" s="80">
        <v>1990</v>
      </c>
      <c r="F218" s="80" t="s">
        <v>562</v>
      </c>
      <c r="G218" s="80" t="s">
        <v>1950</v>
      </c>
      <c r="H218" s="80" t="s">
        <v>1951</v>
      </c>
      <c r="I218" s="177"/>
      <c r="J218" s="81">
        <v>39.730500575028778</v>
      </c>
      <c r="K218" s="81">
        <v>10.085479415446644</v>
      </c>
      <c r="L218" s="81">
        <v>7.4468105937018221</v>
      </c>
      <c r="M218" s="81">
        <v>30.121438634807344</v>
      </c>
      <c r="N218" s="81">
        <v>42.254988086393709</v>
      </c>
      <c r="O218" s="81">
        <v>30.592371166318149</v>
      </c>
      <c r="P218" s="81">
        <v>43.412349294680702</v>
      </c>
      <c r="Q218" s="81">
        <v>2.1125108237809003</v>
      </c>
      <c r="R218" s="81">
        <v>0</v>
      </c>
      <c r="S218" s="81">
        <v>1.904401006282302</v>
      </c>
      <c r="T218" s="82"/>
      <c r="U218" s="81">
        <v>5914964</v>
      </c>
      <c r="V218" s="81">
        <v>2941</v>
      </c>
      <c r="W218" s="81">
        <v>106</v>
      </c>
      <c r="X218" s="81">
        <v>10366</v>
      </c>
      <c r="Y218" s="81">
        <v>10502</v>
      </c>
      <c r="Z218" s="81">
        <v>12583</v>
      </c>
      <c r="AA218" s="81">
        <v>10541</v>
      </c>
      <c r="AB218" s="81">
        <v>34300</v>
      </c>
      <c r="AC218" s="81">
        <v>0</v>
      </c>
      <c r="AD218" s="81">
        <v>1.904401006282302</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1952</v>
      </c>
      <c r="B219" s="80">
        <v>121</v>
      </c>
      <c r="C219" s="80">
        <v>2</v>
      </c>
      <c r="D219" s="80">
        <v>8</v>
      </c>
      <c r="E219" s="80">
        <v>2005</v>
      </c>
      <c r="F219" s="80" t="s">
        <v>565</v>
      </c>
      <c r="G219" s="80" t="s">
        <v>1950</v>
      </c>
      <c r="H219" s="80" t="s">
        <v>1951</v>
      </c>
      <c r="I219" s="177"/>
      <c r="J219" s="81">
        <v>39.985026055271526</v>
      </c>
      <c r="K219" s="81">
        <v>5.2012159693242133</v>
      </c>
      <c r="L219" s="81">
        <v>25.950020921146965</v>
      </c>
      <c r="M219" s="81">
        <v>46.821698133105009</v>
      </c>
      <c r="N219" s="81">
        <v>61.297315953274165</v>
      </c>
      <c r="O219" s="81">
        <v>39.843177510203958</v>
      </c>
      <c r="P219" s="81">
        <v>44.724933240456366</v>
      </c>
      <c r="Q219" s="81">
        <v>1.8816209748146944</v>
      </c>
      <c r="R219" s="81">
        <v>0</v>
      </c>
      <c r="S219" s="81">
        <v>2.9717542079187722</v>
      </c>
      <c r="T219" s="82"/>
      <c r="U219" s="81">
        <v>7204772</v>
      </c>
      <c r="V219" s="81">
        <v>1998</v>
      </c>
      <c r="W219" s="81">
        <v>347</v>
      </c>
      <c r="X219" s="81">
        <v>8593</v>
      </c>
      <c r="Y219" s="81">
        <v>11454</v>
      </c>
      <c r="Z219" s="81">
        <v>18964</v>
      </c>
      <c r="AA219" s="81">
        <v>8894</v>
      </c>
      <c r="AB219" s="81">
        <v>31938</v>
      </c>
      <c r="AC219" s="81">
        <v>0</v>
      </c>
      <c r="AD219" s="81">
        <v>2.9717542079187722</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1953</v>
      </c>
      <c r="B220" s="80">
        <v>122</v>
      </c>
      <c r="C220" s="80">
        <v>3</v>
      </c>
      <c r="D220" s="80">
        <v>8</v>
      </c>
      <c r="E220" s="80">
        <v>2006</v>
      </c>
      <c r="F220" s="80" t="s">
        <v>566</v>
      </c>
      <c r="G220" s="80" t="s">
        <v>1950</v>
      </c>
      <c r="H220" s="80" t="s">
        <v>1951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1954</v>
      </c>
      <c r="B221" s="80">
        <v>123</v>
      </c>
      <c r="C221" s="80">
        <v>4</v>
      </c>
      <c r="D221" s="80">
        <v>8</v>
      </c>
      <c r="E221" s="80">
        <v>2007</v>
      </c>
      <c r="F221" s="80" t="s">
        <v>567</v>
      </c>
      <c r="G221" s="80" t="s">
        <v>1950</v>
      </c>
      <c r="H221" s="80" t="s">
        <v>1951</v>
      </c>
      <c r="I221" s="177"/>
      <c r="J221" s="81">
        <v>54.399460092230797</v>
      </c>
      <c r="K221" s="81">
        <v>4.8540523442935744</v>
      </c>
      <c r="L221" s="81">
        <v>25.545165711069515</v>
      </c>
      <c r="M221" s="81">
        <v>44.662606876041217</v>
      </c>
      <c r="N221" s="81">
        <v>53.950292023951469</v>
      </c>
      <c r="O221" s="81">
        <v>37.904871732728772</v>
      </c>
      <c r="P221" s="81">
        <v>44.06400067023619</v>
      </c>
      <c r="Q221" s="81">
        <v>1.9334404756399359</v>
      </c>
      <c r="R221" s="81">
        <v>0</v>
      </c>
      <c r="S221" s="81">
        <v>2.5013202056599999</v>
      </c>
      <c r="T221" s="82"/>
      <c r="U221" s="81">
        <v>10027774</v>
      </c>
      <c r="V221" s="81">
        <v>1814</v>
      </c>
      <c r="W221" s="81">
        <v>416</v>
      </c>
      <c r="X221" s="81">
        <v>9564</v>
      </c>
      <c r="Y221" s="81">
        <v>11484</v>
      </c>
      <c r="Z221" s="81">
        <v>18755</v>
      </c>
      <c r="AA221" s="81">
        <v>8629</v>
      </c>
      <c r="AB221" s="81">
        <v>31082</v>
      </c>
      <c r="AC221" s="81">
        <v>0</v>
      </c>
      <c r="AD221" s="81">
        <v>2.5013202056599999</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1955</v>
      </c>
      <c r="B222" s="80">
        <v>124</v>
      </c>
      <c r="C222" s="80">
        <v>5</v>
      </c>
      <c r="D222" s="80">
        <v>8</v>
      </c>
      <c r="E222" s="80">
        <v>2008</v>
      </c>
      <c r="F222" s="80" t="s">
        <v>84</v>
      </c>
      <c r="G222" s="80" t="s">
        <v>1950</v>
      </c>
      <c r="H222" s="80" t="s">
        <v>1951</v>
      </c>
      <c r="I222" s="177"/>
      <c r="J222" s="81">
        <v>46.516474062988856</v>
      </c>
      <c r="K222" s="81">
        <v>3.598239342708812</v>
      </c>
      <c r="L222" s="81">
        <v>23.208375614018152</v>
      </c>
      <c r="M222" s="81">
        <v>48.316183056900435</v>
      </c>
      <c r="N222" s="81">
        <v>49.190521110656832</v>
      </c>
      <c r="O222" s="81">
        <v>36.383332947847833</v>
      </c>
      <c r="P222" s="81">
        <v>43.070157086788512</v>
      </c>
      <c r="Q222" s="81">
        <v>1.8800294898085093</v>
      </c>
      <c r="R222" s="81">
        <v>0</v>
      </c>
      <c r="S222" s="81">
        <v>2.6781496326999998</v>
      </c>
      <c r="T222" s="82"/>
      <c r="U222" s="81">
        <v>9950175</v>
      </c>
      <c r="V222" s="81">
        <v>1814</v>
      </c>
      <c r="W222" s="81">
        <v>416</v>
      </c>
      <c r="X222" s="81">
        <v>9564</v>
      </c>
      <c r="Y222" s="81">
        <v>11521</v>
      </c>
      <c r="Z222" s="81">
        <v>18634</v>
      </c>
      <c r="AA222" s="81">
        <v>8444</v>
      </c>
      <c r="AB222" s="81">
        <v>30720</v>
      </c>
      <c r="AC222" s="81">
        <v>0</v>
      </c>
      <c r="AD222" s="81">
        <v>2.6781496326999998</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1956</v>
      </c>
      <c r="B223" s="80">
        <v>125</v>
      </c>
      <c r="C223" s="80">
        <v>6</v>
      </c>
      <c r="D223" s="80">
        <v>8</v>
      </c>
      <c r="E223" s="80">
        <v>2009</v>
      </c>
      <c r="F223" s="80" t="s">
        <v>85</v>
      </c>
      <c r="G223" s="80" t="s">
        <v>1950</v>
      </c>
      <c r="H223" s="80" t="s">
        <v>1951</v>
      </c>
      <c r="I223" s="177"/>
      <c r="J223" s="81">
        <v>40.868492579699613</v>
      </c>
      <c r="K223" s="81">
        <v>4.3038917033275172</v>
      </c>
      <c r="L223" s="81">
        <v>20.544872953336284</v>
      </c>
      <c r="M223" s="81">
        <v>50.690764052151884</v>
      </c>
      <c r="N223" s="81">
        <v>49.800098611356063</v>
      </c>
      <c r="O223" s="81">
        <v>36.878534669489504</v>
      </c>
      <c r="P223" s="81">
        <v>41.243160547423848</v>
      </c>
      <c r="Q223" s="81">
        <v>1.7710998524422725</v>
      </c>
      <c r="R223" s="81">
        <v>0</v>
      </c>
      <c r="S223" s="81">
        <v>2.1641309107199995</v>
      </c>
      <c r="T223" s="82"/>
      <c r="U223" s="81">
        <v>6494093</v>
      </c>
      <c r="V223" s="81">
        <v>2079</v>
      </c>
      <c r="W223" s="81">
        <v>513</v>
      </c>
      <c r="X223" s="81">
        <v>10231</v>
      </c>
      <c r="Y223" s="81">
        <v>11574</v>
      </c>
      <c r="Z223" s="81">
        <v>18643</v>
      </c>
      <c r="AA223" s="81">
        <v>8301</v>
      </c>
      <c r="AB223" s="81">
        <v>30380</v>
      </c>
      <c r="AC223" s="81">
        <v>0</v>
      </c>
      <c r="AD223" s="81">
        <v>2.1641309107199995</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12.1</v>
      </c>
      <c r="BH223" s="81">
        <v>0</v>
      </c>
      <c r="BI223" s="81">
        <v>123.74000000000001</v>
      </c>
      <c r="BJ223" s="81">
        <v>0</v>
      </c>
      <c r="BK223" s="81">
        <v>0</v>
      </c>
      <c r="BL223" s="81">
        <v>0</v>
      </c>
      <c r="BM223" s="82"/>
      <c r="BN223" s="81">
        <v>1</v>
      </c>
      <c r="BO223" s="81">
        <v>0</v>
      </c>
      <c r="BP223" s="81">
        <v>4</v>
      </c>
      <c r="BQ223" s="81">
        <v>0</v>
      </c>
      <c r="BR223" s="81">
        <v>0</v>
      </c>
      <c r="BS223" s="81">
        <v>0</v>
      </c>
      <c r="BT223"/>
      <c r="BU223" s="80"/>
      <c r="BV223" s="80"/>
      <c r="BW223" s="80"/>
      <c r="BX223" s="80"/>
      <c r="BY223" s="80"/>
      <c r="BZ223" s="80"/>
      <c r="CA223" s="80"/>
      <c r="CB223" s="80"/>
      <c r="CC223" s="80"/>
    </row>
    <row r="224" spans="1:81">
      <c r="A224" s="80" t="s">
        <v>1957</v>
      </c>
      <c r="B224" s="80">
        <v>126</v>
      </c>
      <c r="C224" s="80">
        <v>7</v>
      </c>
      <c r="D224" s="80">
        <v>8</v>
      </c>
      <c r="E224" s="80">
        <v>2010</v>
      </c>
      <c r="F224" s="80" t="s">
        <v>86</v>
      </c>
      <c r="G224" s="80" t="s">
        <v>1950</v>
      </c>
      <c r="H224" s="80" t="s">
        <v>1951</v>
      </c>
      <c r="I224" s="177"/>
      <c r="J224" s="81">
        <v>48.216307509378531</v>
      </c>
      <c r="K224" s="81">
        <v>4.6107106299136209</v>
      </c>
      <c r="L224" s="81">
        <v>20.921752729813651</v>
      </c>
      <c r="M224" s="81">
        <v>52.373561026838473</v>
      </c>
      <c r="N224" s="81">
        <v>53.211171980332267</v>
      </c>
      <c r="O224" s="81">
        <v>36.755215999897921</v>
      </c>
      <c r="P224" s="81">
        <v>41.744103015077158</v>
      </c>
      <c r="Q224" s="81">
        <v>1.8325391602447496</v>
      </c>
      <c r="R224" s="81">
        <v>0</v>
      </c>
      <c r="S224" s="81">
        <v>3.3116768181</v>
      </c>
      <c r="T224" s="82"/>
      <c r="U224" s="81">
        <v>8946918</v>
      </c>
      <c r="V224" s="81">
        <v>2079</v>
      </c>
      <c r="W224" s="81">
        <v>513</v>
      </c>
      <c r="X224" s="81">
        <v>10231</v>
      </c>
      <c r="Y224" s="81">
        <v>11620</v>
      </c>
      <c r="Z224" s="81">
        <v>18667</v>
      </c>
      <c r="AA224" s="81">
        <v>8192</v>
      </c>
      <c r="AB224" s="81">
        <v>30120</v>
      </c>
      <c r="AC224" s="81">
        <v>0</v>
      </c>
      <c r="AD224" s="81">
        <v>3.3116768181</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11.5</v>
      </c>
      <c r="BH224" s="81">
        <v>0</v>
      </c>
      <c r="BI224" s="81">
        <v>203.983</v>
      </c>
      <c r="BJ224" s="81">
        <v>0</v>
      </c>
      <c r="BK224" s="81">
        <v>0</v>
      </c>
      <c r="BL224" s="81">
        <v>0</v>
      </c>
      <c r="BM224" s="82"/>
      <c r="BN224" s="81">
        <v>1</v>
      </c>
      <c r="BO224" s="81">
        <v>0</v>
      </c>
      <c r="BP224" s="81">
        <v>5</v>
      </c>
      <c r="BQ224" s="81">
        <v>0</v>
      </c>
      <c r="BR224" s="81">
        <v>0</v>
      </c>
      <c r="BS224" s="81">
        <v>0</v>
      </c>
      <c r="BT224"/>
      <c r="BU224" s="80">
        <v>215.483</v>
      </c>
      <c r="BV224" s="80">
        <v>0</v>
      </c>
      <c r="BW224" s="80">
        <v>0</v>
      </c>
      <c r="BX224" s="80">
        <v>0</v>
      </c>
      <c r="BY224" s="80">
        <v>0</v>
      </c>
      <c r="BZ224" s="80">
        <v>0</v>
      </c>
      <c r="CA224" s="80">
        <v>0</v>
      </c>
      <c r="CB224" s="80">
        <v>0</v>
      </c>
      <c r="CC224" s="80">
        <v>0</v>
      </c>
    </row>
    <row r="225" spans="1:81">
      <c r="A225" s="80" t="s">
        <v>1958</v>
      </c>
      <c r="B225" s="80">
        <v>127</v>
      </c>
      <c r="C225" s="80">
        <v>8</v>
      </c>
      <c r="D225" s="80">
        <v>8</v>
      </c>
      <c r="E225" s="80">
        <v>2011</v>
      </c>
      <c r="F225" s="80" t="s">
        <v>87</v>
      </c>
      <c r="G225" s="80" t="s">
        <v>1950</v>
      </c>
      <c r="H225" s="80" t="s">
        <v>1951</v>
      </c>
      <c r="I225" s="177"/>
      <c r="J225" s="81">
        <v>54.600980954166687</v>
      </c>
      <c r="K225" s="81">
        <v>5.7870414797930847</v>
      </c>
      <c r="L225" s="81">
        <v>18.667672340591825</v>
      </c>
      <c r="M225" s="81">
        <v>57.637734628173014</v>
      </c>
      <c r="N225" s="81">
        <v>49.973049777044338</v>
      </c>
      <c r="O225" s="81">
        <v>35.937072079656211</v>
      </c>
      <c r="P225" s="81">
        <v>40.196320138283433</v>
      </c>
      <c r="Q225" s="81">
        <v>2.08864703397927</v>
      </c>
      <c r="R225" s="81">
        <v>0</v>
      </c>
      <c r="S225" s="81">
        <v>4.1244840819000004</v>
      </c>
      <c r="T225" s="82"/>
      <c r="U225" s="81">
        <v>9607356</v>
      </c>
      <c r="V225" s="81">
        <v>2079</v>
      </c>
      <c r="W225" s="81">
        <v>513</v>
      </c>
      <c r="X225" s="81">
        <v>10231</v>
      </c>
      <c r="Y225" s="81">
        <v>11621</v>
      </c>
      <c r="Z225" s="81">
        <v>18648</v>
      </c>
      <c r="AA225" s="81">
        <v>8123</v>
      </c>
      <c r="AB225" s="81">
        <v>29762</v>
      </c>
      <c r="AC225" s="81">
        <v>0</v>
      </c>
      <c r="AD225" s="81">
        <v>4.1244840819000004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12.065</v>
      </c>
      <c r="BH225" s="81">
        <v>0</v>
      </c>
      <c r="BI225" s="81">
        <v>193.82499999999999</v>
      </c>
      <c r="BJ225" s="81">
        <v>0</v>
      </c>
      <c r="BK225" s="81">
        <v>0</v>
      </c>
      <c r="BL225" s="81">
        <v>0</v>
      </c>
      <c r="BM225" s="82"/>
      <c r="BN225" s="81">
        <v>1</v>
      </c>
      <c r="BO225" s="81">
        <v>0</v>
      </c>
      <c r="BP225" s="81">
        <v>5</v>
      </c>
      <c r="BQ225" s="81">
        <v>0</v>
      </c>
      <c r="BR225" s="81">
        <v>0</v>
      </c>
      <c r="BS225" s="81">
        <v>0</v>
      </c>
      <c r="BT225"/>
      <c r="BU225" s="80">
        <v>205.89</v>
      </c>
      <c r="BV225" s="80">
        <v>0</v>
      </c>
      <c r="BW225" s="80">
        <v>0</v>
      </c>
      <c r="BX225" s="80">
        <v>0</v>
      </c>
      <c r="BY225" s="80">
        <v>0</v>
      </c>
      <c r="BZ225" s="80">
        <v>0</v>
      </c>
      <c r="CA225" s="80">
        <v>0</v>
      </c>
      <c r="CB225" s="80">
        <v>0</v>
      </c>
      <c r="CC225" s="80">
        <v>0</v>
      </c>
    </row>
    <row r="226" spans="1:81">
      <c r="A226" s="80" t="s">
        <v>1959</v>
      </c>
      <c r="B226" s="80">
        <v>128</v>
      </c>
      <c r="C226" s="80">
        <v>9</v>
      </c>
      <c r="D226" s="80">
        <v>8</v>
      </c>
      <c r="E226" s="80">
        <v>2012</v>
      </c>
      <c r="F226" s="80" t="s">
        <v>88</v>
      </c>
      <c r="G226" s="80" t="s">
        <v>1950</v>
      </c>
      <c r="H226" s="80" t="s">
        <v>1951</v>
      </c>
      <c r="I226" s="177"/>
      <c r="J226" s="81">
        <v>41.504066073805575</v>
      </c>
      <c r="K226" s="81">
        <v>5.2235370988133853</v>
      </c>
      <c r="L226" s="81">
        <v>18.980594039291439</v>
      </c>
      <c r="M226" s="81">
        <v>51.891762921485451</v>
      </c>
      <c r="N226" s="81">
        <v>48.974477571953535</v>
      </c>
      <c r="O226" s="81">
        <v>35.998429601905507</v>
      </c>
      <c r="P226" s="81">
        <v>39.67355365490927</v>
      </c>
      <c r="Q226" s="81">
        <v>2.2696463150937474</v>
      </c>
      <c r="R226" s="81">
        <v>0</v>
      </c>
      <c r="S226" s="81">
        <v>2.2410254134400001</v>
      </c>
      <c r="T226" s="82"/>
      <c r="U226" s="81">
        <v>7493352</v>
      </c>
      <c r="V226" s="81">
        <v>2079</v>
      </c>
      <c r="W226" s="81">
        <v>513</v>
      </c>
      <c r="X226" s="81">
        <v>10231</v>
      </c>
      <c r="Y226" s="81">
        <v>11758</v>
      </c>
      <c r="Z226" s="81">
        <v>18828</v>
      </c>
      <c r="AA226" s="81">
        <v>7972</v>
      </c>
      <c r="AB226" s="81">
        <v>29767</v>
      </c>
      <c r="AC226" s="81">
        <v>0</v>
      </c>
      <c r="AD226" s="81">
        <v>2.2410254134400001</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11.962999999999999</v>
      </c>
      <c r="BH226" s="81">
        <v>0</v>
      </c>
      <c r="BI226" s="81">
        <v>144.85900000000001</v>
      </c>
      <c r="BJ226" s="81">
        <v>0</v>
      </c>
      <c r="BK226" s="81">
        <v>0</v>
      </c>
      <c r="BL226" s="81">
        <v>0</v>
      </c>
      <c r="BM226" s="82"/>
      <c r="BN226" s="81">
        <v>1</v>
      </c>
      <c r="BO226" s="81">
        <v>0</v>
      </c>
      <c r="BP226" s="81">
        <v>5</v>
      </c>
      <c r="BQ226" s="81">
        <v>0</v>
      </c>
      <c r="BR226" s="81">
        <v>0</v>
      </c>
      <c r="BS226" s="81">
        <v>0</v>
      </c>
      <c r="BT226"/>
      <c r="BU226" s="80">
        <v>156.822</v>
      </c>
      <c r="BV226" s="80">
        <v>0</v>
      </c>
      <c r="BW226" s="80">
        <v>0</v>
      </c>
      <c r="BX226" s="80">
        <v>0</v>
      </c>
      <c r="BY226" s="80">
        <v>0</v>
      </c>
      <c r="BZ226" s="80">
        <v>0</v>
      </c>
      <c r="CA226" s="80">
        <v>0</v>
      </c>
      <c r="CB226" s="80">
        <v>0</v>
      </c>
      <c r="CC226" s="80">
        <v>0</v>
      </c>
    </row>
    <row r="227" spans="1:81">
      <c r="A227" s="80" t="s">
        <v>1960</v>
      </c>
      <c r="B227" s="80">
        <v>129</v>
      </c>
      <c r="C227" s="80">
        <v>10</v>
      </c>
      <c r="D227" s="80">
        <v>8</v>
      </c>
      <c r="E227" s="80">
        <v>2013</v>
      </c>
      <c r="F227" s="80" t="s">
        <v>89</v>
      </c>
      <c r="G227" s="80" t="s">
        <v>1950</v>
      </c>
      <c r="H227" s="80" t="s">
        <v>1951</v>
      </c>
      <c r="I227" s="177"/>
      <c r="J227" s="81">
        <v>38.202967698003249</v>
      </c>
      <c r="K227" s="81">
        <v>4.2968040075596479</v>
      </c>
      <c r="L227" s="81">
        <v>19.29446321564771</v>
      </c>
      <c r="M227" s="81">
        <v>50.024628657557493</v>
      </c>
      <c r="N227" s="81">
        <v>52.518119358931436</v>
      </c>
      <c r="O227" s="81">
        <v>34.677659418947464</v>
      </c>
      <c r="P227" s="81">
        <v>39.753104246234344</v>
      </c>
      <c r="Q227" s="81">
        <v>2.2865723778317673</v>
      </c>
      <c r="R227" s="81">
        <v>0</v>
      </c>
      <c r="S227" s="81">
        <v>2.9914381802500003</v>
      </c>
      <c r="T227" s="82"/>
      <c r="U227" s="81">
        <v>6849346</v>
      </c>
      <c r="V227" s="81">
        <v>2079</v>
      </c>
      <c r="W227" s="81">
        <v>513</v>
      </c>
      <c r="X227" s="81">
        <v>10231</v>
      </c>
      <c r="Y227" s="81">
        <v>11781</v>
      </c>
      <c r="Z227" s="81">
        <v>18947</v>
      </c>
      <c r="AA227" s="81">
        <v>7958</v>
      </c>
      <c r="AB227" s="81">
        <v>29559</v>
      </c>
      <c r="AC227" s="81">
        <v>0</v>
      </c>
      <c r="AD227" s="81">
        <v>2.9914381802500003</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12.497</v>
      </c>
      <c r="BH227" s="81">
        <v>0</v>
      </c>
      <c r="BI227" s="81">
        <v>147.24199999999999</v>
      </c>
      <c r="BJ227" s="81">
        <v>0</v>
      </c>
      <c r="BK227" s="81">
        <v>0</v>
      </c>
      <c r="BL227" s="81">
        <v>0</v>
      </c>
      <c r="BM227" s="82"/>
      <c r="BN227" s="81">
        <v>1</v>
      </c>
      <c r="BO227" s="81">
        <v>0</v>
      </c>
      <c r="BP227" s="81">
        <v>5</v>
      </c>
      <c r="BQ227" s="81">
        <v>0</v>
      </c>
      <c r="BR227" s="81">
        <v>0</v>
      </c>
      <c r="BS227" s="81">
        <v>0</v>
      </c>
      <c r="BT227"/>
      <c r="BU227" s="80">
        <v>156.70400000000001</v>
      </c>
      <c r="BV227" s="80">
        <v>0</v>
      </c>
      <c r="BW227" s="80">
        <v>0</v>
      </c>
      <c r="BX227" s="80">
        <v>0</v>
      </c>
      <c r="BY227" s="80">
        <v>3.0350000000000001</v>
      </c>
      <c r="BZ227" s="80">
        <v>0</v>
      </c>
      <c r="CA227" s="80">
        <v>0</v>
      </c>
      <c r="CB227" s="80">
        <v>0</v>
      </c>
      <c r="CC227" s="80">
        <v>0</v>
      </c>
    </row>
    <row r="228" spans="1:81">
      <c r="A228" s="80" t="s">
        <v>1961</v>
      </c>
      <c r="B228" s="80">
        <v>130</v>
      </c>
      <c r="C228" s="80">
        <v>11</v>
      </c>
      <c r="D228" s="80">
        <v>8</v>
      </c>
      <c r="E228" s="80">
        <v>2014</v>
      </c>
      <c r="F228" s="80" t="s">
        <v>90</v>
      </c>
      <c r="G228" s="80" t="s">
        <v>1950</v>
      </c>
      <c r="H228" s="80" t="s">
        <v>1951</v>
      </c>
      <c r="I228" s="177"/>
      <c r="J228" s="81">
        <v>39.637730158005468</v>
      </c>
      <c r="K228" s="81">
        <v>3.4779184367823825</v>
      </c>
      <c r="L228" s="81">
        <v>13.732549293571218</v>
      </c>
      <c r="M228" s="81">
        <v>51.022677801208765</v>
      </c>
      <c r="N228" s="81">
        <v>52.189557064518489</v>
      </c>
      <c r="O228" s="81">
        <v>33.080307697346129</v>
      </c>
      <c r="P228" s="81">
        <v>39.638497435178678</v>
      </c>
      <c r="Q228" s="81">
        <v>2.1700383901417535</v>
      </c>
      <c r="R228" s="81">
        <v>0</v>
      </c>
      <c r="S228" s="81">
        <v>3.0939596892000001</v>
      </c>
      <c r="T228" s="82"/>
      <c r="U228" s="81">
        <v>7779298</v>
      </c>
      <c r="V228" s="81">
        <v>1433</v>
      </c>
      <c r="W228" s="81">
        <v>507</v>
      </c>
      <c r="X228" s="81">
        <v>10482</v>
      </c>
      <c r="Y228" s="81">
        <v>11809</v>
      </c>
      <c r="Z228" s="81">
        <v>19036</v>
      </c>
      <c r="AA228" s="81">
        <v>7894</v>
      </c>
      <c r="AB228" s="81">
        <v>29238</v>
      </c>
      <c r="AC228" s="81">
        <v>0</v>
      </c>
      <c r="AD228" s="81">
        <v>3.0939596892000001</v>
      </c>
      <c r="AE228" s="82"/>
      <c r="AF228" s="81">
        <v>55263536.491390131</v>
      </c>
      <c r="AG228" s="81">
        <v>2866511.0976965022</v>
      </c>
      <c r="AH228" s="81">
        <v>3511142.8713909173</v>
      </c>
      <c r="AI228" s="81">
        <v>63434591.477433734</v>
      </c>
      <c r="AJ228" s="81">
        <v>64824710.416315734</v>
      </c>
      <c r="AK228" s="81">
        <v>0</v>
      </c>
      <c r="AL228" s="81">
        <v>0</v>
      </c>
      <c r="AM228" s="81">
        <v>4013940.4902807795</v>
      </c>
      <c r="AN228" s="81">
        <v>0</v>
      </c>
      <c r="AO228" s="81">
        <v>0</v>
      </c>
      <c r="AP228" s="82"/>
      <c r="AQ228" s="81">
        <v>458</v>
      </c>
      <c r="AR228" s="81">
        <v>111</v>
      </c>
      <c r="AS228" s="81">
        <v>0</v>
      </c>
      <c r="AT228" s="81">
        <v>1</v>
      </c>
      <c r="AU228" s="81">
        <v>0</v>
      </c>
      <c r="AV228" s="81">
        <v>0</v>
      </c>
      <c r="AW228" s="81" t="s">
        <v>564</v>
      </c>
      <c r="AX228" s="82"/>
      <c r="AY228" s="81">
        <v>2030.5</v>
      </c>
      <c r="AZ228" s="81">
        <v>9621.5999999999985</v>
      </c>
      <c r="BA228" s="81">
        <v>0</v>
      </c>
      <c r="BB228" s="81">
        <v>140</v>
      </c>
      <c r="BC228" s="81">
        <v>0</v>
      </c>
      <c r="BD228" s="81">
        <v>0</v>
      </c>
      <c r="BE228" s="81" t="s">
        <v>564</v>
      </c>
      <c r="BF228" s="82"/>
      <c r="BG228" s="81">
        <v>11.433</v>
      </c>
      <c r="BH228" s="81">
        <v>0</v>
      </c>
      <c r="BI228" s="81">
        <v>151.49100000000001</v>
      </c>
      <c r="BJ228" s="81">
        <v>0</v>
      </c>
      <c r="BK228" s="81">
        <v>0</v>
      </c>
      <c r="BL228" s="81">
        <v>0</v>
      </c>
      <c r="BM228" s="82"/>
      <c r="BN228" s="81">
        <v>1</v>
      </c>
      <c r="BO228" s="81">
        <v>0</v>
      </c>
      <c r="BP228" s="81">
        <v>5</v>
      </c>
      <c r="BQ228" s="81">
        <v>0</v>
      </c>
      <c r="BR228" s="81">
        <v>0</v>
      </c>
      <c r="BS228" s="81">
        <v>0</v>
      </c>
      <c r="BT228"/>
      <c r="BU228" s="80">
        <v>159.75800000000001</v>
      </c>
      <c r="BV228" s="80">
        <v>0</v>
      </c>
      <c r="BW228" s="80">
        <v>0</v>
      </c>
      <c r="BX228" s="80">
        <v>0</v>
      </c>
      <c r="BY228" s="80">
        <v>3.1659999999999999</v>
      </c>
      <c r="BZ228" s="80">
        <v>0</v>
      </c>
      <c r="CA228" s="80">
        <v>0</v>
      </c>
      <c r="CB228" s="80">
        <v>0</v>
      </c>
      <c r="CC228" s="80">
        <v>0</v>
      </c>
    </row>
    <row r="229" spans="1:81">
      <c r="A229" s="80" t="s">
        <v>1962</v>
      </c>
      <c r="B229" s="80">
        <v>131</v>
      </c>
      <c r="C229" s="80">
        <v>12</v>
      </c>
      <c r="D229" s="80">
        <v>8</v>
      </c>
      <c r="E229" s="80">
        <v>2015</v>
      </c>
      <c r="F229" s="80" t="s">
        <v>91</v>
      </c>
      <c r="G229" s="80" t="s">
        <v>1950</v>
      </c>
      <c r="H229" s="80" t="s">
        <v>1951</v>
      </c>
      <c r="I229" s="177"/>
      <c r="J229" s="81">
        <v>34.90041641575889</v>
      </c>
      <c r="K229" s="81">
        <v>3.2365460293453161</v>
      </c>
      <c r="L229" s="81">
        <v>14.815341053787565</v>
      </c>
      <c r="M229" s="81">
        <v>54.392676612240088</v>
      </c>
      <c r="N229" s="81">
        <v>44.837281600686751</v>
      </c>
      <c r="O229" s="81">
        <v>32.702665398143786</v>
      </c>
      <c r="P229" s="81">
        <v>39.15208019461631</v>
      </c>
      <c r="Q229" s="81">
        <v>2.0998742797346059</v>
      </c>
      <c r="R229" s="81">
        <v>0</v>
      </c>
      <c r="S229" s="81">
        <v>2.9942623317599999</v>
      </c>
      <c r="T229" s="82"/>
      <c r="U229" s="81">
        <v>7393688</v>
      </c>
      <c r="V229" s="81">
        <v>1433</v>
      </c>
      <c r="W229" s="81">
        <v>507</v>
      </c>
      <c r="X229" s="81">
        <v>10482</v>
      </c>
      <c r="Y229" s="81">
        <v>11837</v>
      </c>
      <c r="Z229" s="81">
        <v>19000</v>
      </c>
      <c r="AA229" s="81">
        <v>7791</v>
      </c>
      <c r="AB229" s="81">
        <v>28901</v>
      </c>
      <c r="AC229" s="81">
        <v>0</v>
      </c>
      <c r="AD229" s="81">
        <v>2.9942623317599999</v>
      </c>
      <c r="AE229" s="82"/>
      <c r="AF229" s="81">
        <v>50217096.85627038</v>
      </c>
      <c r="AG229" s="81">
        <v>2488319.2550109266</v>
      </c>
      <c r="AH229" s="81">
        <v>3115572.8361803712</v>
      </c>
      <c r="AI229" s="81">
        <v>68070392.239758447</v>
      </c>
      <c r="AJ229" s="81">
        <v>56204974.876771078</v>
      </c>
      <c r="AK229" s="81">
        <v>0</v>
      </c>
      <c r="AL229" s="81">
        <v>0</v>
      </c>
      <c r="AM229" s="81">
        <v>3960760.8148647402</v>
      </c>
      <c r="AN229" s="81">
        <v>0</v>
      </c>
      <c r="AO229" s="81">
        <v>0</v>
      </c>
      <c r="AP229" s="82"/>
      <c r="AQ229" s="81">
        <v>497</v>
      </c>
      <c r="AR229" s="81">
        <v>174</v>
      </c>
      <c r="AS229" s="81">
        <v>0</v>
      </c>
      <c r="AT229" s="81">
        <v>1</v>
      </c>
      <c r="AU229" s="81">
        <v>0</v>
      </c>
      <c r="AV229" s="81">
        <v>0</v>
      </c>
      <c r="AW229" s="81" t="s">
        <v>564</v>
      </c>
      <c r="AX229" s="82"/>
      <c r="AY229" s="81">
        <v>2205.5</v>
      </c>
      <c r="AZ229" s="81">
        <v>14572.3</v>
      </c>
      <c r="BA229" s="81">
        <v>0</v>
      </c>
      <c r="BB229" s="81">
        <v>140</v>
      </c>
      <c r="BC229" s="81">
        <v>0</v>
      </c>
      <c r="BD229" s="81">
        <v>0</v>
      </c>
      <c r="BE229" s="81" t="s">
        <v>564</v>
      </c>
      <c r="BF229" s="82"/>
      <c r="BG229" s="81">
        <v>10.749000000000001</v>
      </c>
      <c r="BH229" s="81">
        <v>0</v>
      </c>
      <c r="BI229" s="81">
        <v>180.75800000000001</v>
      </c>
      <c r="BJ229" s="81">
        <v>0</v>
      </c>
      <c r="BK229" s="81">
        <v>0</v>
      </c>
      <c r="BL229" s="81">
        <v>0</v>
      </c>
      <c r="BM229" s="82"/>
      <c r="BN229" s="81">
        <v>1</v>
      </c>
      <c r="BO229" s="81">
        <v>0</v>
      </c>
      <c r="BP229" s="81">
        <v>6</v>
      </c>
      <c r="BQ229" s="81">
        <v>0</v>
      </c>
      <c r="BR229" s="81">
        <v>0</v>
      </c>
      <c r="BS229" s="81">
        <v>0</v>
      </c>
      <c r="BT229"/>
      <c r="BU229" s="80">
        <v>191.50700000000001</v>
      </c>
      <c r="BV229" s="80">
        <v>0</v>
      </c>
      <c r="BW229" s="80">
        <v>0</v>
      </c>
      <c r="BX229" s="80">
        <v>0</v>
      </c>
      <c r="BY229" s="80">
        <v>0</v>
      </c>
      <c r="BZ229" s="80">
        <v>0</v>
      </c>
      <c r="CA229" s="80">
        <v>0</v>
      </c>
      <c r="CB229" s="80">
        <v>0</v>
      </c>
      <c r="CC229" s="80">
        <v>0</v>
      </c>
    </row>
    <row r="230" spans="1:81">
      <c r="A230" s="80" t="s">
        <v>1963</v>
      </c>
      <c r="B230" s="80">
        <v>132</v>
      </c>
      <c r="C230" s="80">
        <v>13</v>
      </c>
      <c r="D230" s="80">
        <v>8</v>
      </c>
      <c r="E230" s="80">
        <v>2016</v>
      </c>
      <c r="F230" s="80" t="s">
        <v>92</v>
      </c>
      <c r="G230" s="80" t="s">
        <v>1950</v>
      </c>
      <c r="H230" s="80" t="s">
        <v>1951</v>
      </c>
      <c r="I230" s="177"/>
      <c r="J230" s="81">
        <v>33.118363107147474</v>
      </c>
      <c r="K230" s="81">
        <v>3.2559950145530734</v>
      </c>
      <c r="L230" s="81">
        <v>14.237951376969136</v>
      </c>
      <c r="M230" s="81">
        <v>43.970297920062848</v>
      </c>
      <c r="N230" s="81">
        <v>47.824496924008713</v>
      </c>
      <c r="O230" s="81">
        <v>32.579289285123664</v>
      </c>
      <c r="P230" s="81">
        <v>39.078700515650361</v>
      </c>
      <c r="Q230" s="81">
        <v>2.0113176250937919</v>
      </c>
      <c r="R230" s="81">
        <v>0</v>
      </c>
      <c r="S230" s="81">
        <v>2.7053494953000001</v>
      </c>
      <c r="T230" s="82"/>
      <c r="U230" s="81">
        <v>6962780</v>
      </c>
      <c r="V230" s="81">
        <v>1433</v>
      </c>
      <c r="W230" s="81">
        <v>507</v>
      </c>
      <c r="X230" s="81">
        <v>10482</v>
      </c>
      <c r="Y230" s="81">
        <v>11859</v>
      </c>
      <c r="Z230" s="81">
        <v>19161</v>
      </c>
      <c r="AA230" s="81">
        <v>8043</v>
      </c>
      <c r="AB230" s="81">
        <v>28476</v>
      </c>
      <c r="AC230" s="81">
        <v>0</v>
      </c>
      <c r="AD230" s="81">
        <v>2.7053494953000001</v>
      </c>
      <c r="AE230" s="82"/>
      <c r="AF230" s="81">
        <v>48648007.687291197</v>
      </c>
      <c r="AG230" s="81">
        <v>2406087.9574210048</v>
      </c>
      <c r="AH230" s="81">
        <v>2325240.9740719642</v>
      </c>
      <c r="AI230" s="81">
        <v>66221273.05780565</v>
      </c>
      <c r="AJ230" s="81">
        <v>58950878.038677</v>
      </c>
      <c r="AK230" s="81">
        <v>0</v>
      </c>
      <c r="AL230" s="81">
        <v>0</v>
      </c>
      <c r="AM230" s="81">
        <v>3905548.2199633592</v>
      </c>
      <c r="AN230" s="81">
        <v>0</v>
      </c>
      <c r="AO230" s="81">
        <v>0</v>
      </c>
      <c r="AP230" s="82"/>
      <c r="AQ230" s="81">
        <v>531</v>
      </c>
      <c r="AR230" s="81">
        <v>220</v>
      </c>
      <c r="AS230" s="81">
        <v>0</v>
      </c>
      <c r="AT230" s="81">
        <v>2</v>
      </c>
      <c r="AU230" s="81">
        <v>0</v>
      </c>
      <c r="AV230" s="81">
        <v>0</v>
      </c>
      <c r="AW230" s="81" t="s">
        <v>564</v>
      </c>
      <c r="AX230" s="82"/>
      <c r="AY230" s="81">
        <v>2387.9</v>
      </c>
      <c r="AZ230" s="81">
        <v>17230.2</v>
      </c>
      <c r="BA230" s="81">
        <v>0</v>
      </c>
      <c r="BB230" s="81">
        <v>11440</v>
      </c>
      <c r="BC230" s="81">
        <v>0</v>
      </c>
      <c r="BD230" s="81">
        <v>0</v>
      </c>
      <c r="BE230" s="81" t="s">
        <v>564</v>
      </c>
      <c r="BF230" s="82"/>
      <c r="BG230" s="81">
        <v>9.9510000000000005</v>
      </c>
      <c r="BH230" s="81">
        <v>0</v>
      </c>
      <c r="BI230" s="81">
        <v>156.881</v>
      </c>
      <c r="BJ230" s="81">
        <v>0</v>
      </c>
      <c r="BK230" s="81">
        <v>0</v>
      </c>
      <c r="BL230" s="81">
        <v>0</v>
      </c>
      <c r="BM230" s="82"/>
      <c r="BN230" s="81">
        <v>1</v>
      </c>
      <c r="BO230" s="81">
        <v>0</v>
      </c>
      <c r="BP230" s="81">
        <v>6</v>
      </c>
      <c r="BQ230" s="81">
        <v>0</v>
      </c>
      <c r="BR230" s="81">
        <v>0</v>
      </c>
      <c r="BS230" s="81">
        <v>0</v>
      </c>
      <c r="BT230"/>
      <c r="BU230" s="80">
        <v>166.83199999999999</v>
      </c>
      <c r="BV230" s="80">
        <v>0</v>
      </c>
      <c r="BW230" s="80">
        <v>0</v>
      </c>
      <c r="BX230" s="80">
        <v>0</v>
      </c>
      <c r="BY230" s="80">
        <v>0</v>
      </c>
      <c r="BZ230" s="80">
        <v>0</v>
      </c>
      <c r="CA230" s="80">
        <v>0</v>
      </c>
      <c r="CB230" s="80">
        <v>0</v>
      </c>
      <c r="CC230" s="80">
        <v>0</v>
      </c>
    </row>
    <row r="231" spans="1:81">
      <c r="A231" s="80" t="s">
        <v>1964</v>
      </c>
      <c r="B231" s="80">
        <v>133</v>
      </c>
      <c r="C231" s="80">
        <v>14</v>
      </c>
      <c r="D231" s="80">
        <v>8</v>
      </c>
      <c r="E231" s="80">
        <v>2017</v>
      </c>
      <c r="F231" s="80" t="s">
        <v>71</v>
      </c>
      <c r="G231" s="80" t="s">
        <v>1950</v>
      </c>
      <c r="H231" s="80" t="s">
        <v>1951</v>
      </c>
      <c r="I231" s="177"/>
      <c r="J231" s="81">
        <v>33.65420288261133</v>
      </c>
      <c r="K231" s="81">
        <v>3.2109906461553908</v>
      </c>
      <c r="L231" s="81">
        <v>14.001385450592251</v>
      </c>
      <c r="M231" s="81">
        <v>41.771680730840835</v>
      </c>
      <c r="N231" s="81">
        <v>49.371920298495539</v>
      </c>
      <c r="O231" s="81">
        <v>31.93728481062432</v>
      </c>
      <c r="P231" s="81">
        <v>38.536646338782056</v>
      </c>
      <c r="Q231" s="81">
        <v>1.9156285791992678</v>
      </c>
      <c r="R231" s="81">
        <v>0</v>
      </c>
      <c r="S231" s="81">
        <v>2.7320273545600005</v>
      </c>
      <c r="T231" s="82"/>
      <c r="U231" s="81">
        <v>7511455</v>
      </c>
      <c r="V231" s="81">
        <v>1433</v>
      </c>
      <c r="W231" s="81">
        <v>507</v>
      </c>
      <c r="X231" s="81">
        <v>10482</v>
      </c>
      <c r="Y231" s="81">
        <v>11883</v>
      </c>
      <c r="Z231" s="81">
        <v>19095</v>
      </c>
      <c r="AA231" s="81">
        <v>7982</v>
      </c>
      <c r="AB231" s="81">
        <v>28047</v>
      </c>
      <c r="AC231" s="81">
        <v>0</v>
      </c>
      <c r="AD231" s="81">
        <v>2.73202735456</v>
      </c>
      <c r="AE231" s="82"/>
      <c r="AF231" s="81">
        <v>50108907.8690935</v>
      </c>
      <c r="AG231" s="81">
        <v>2399637.257514168</v>
      </c>
      <c r="AH231" s="81">
        <v>2998846.3972682529</v>
      </c>
      <c r="AI231" s="81">
        <v>65591224.531858161</v>
      </c>
      <c r="AJ231" s="81">
        <v>58312007.795214467</v>
      </c>
      <c r="AK231" s="81">
        <v>0</v>
      </c>
      <c r="AL231" s="81">
        <v>0</v>
      </c>
      <c r="AM231" s="81">
        <v>3852728.94437426</v>
      </c>
      <c r="AN231" s="81">
        <v>0</v>
      </c>
      <c r="AO231" s="81">
        <v>0</v>
      </c>
      <c r="AP231" s="82"/>
      <c r="AQ231" s="81">
        <v>561</v>
      </c>
      <c r="AR231" s="81">
        <v>255</v>
      </c>
      <c r="AS231" s="81">
        <v>0</v>
      </c>
      <c r="AT231" s="81">
        <v>3</v>
      </c>
      <c r="AU231" s="81">
        <v>0</v>
      </c>
      <c r="AV231" s="81">
        <v>0</v>
      </c>
      <c r="AW231" s="81" t="s">
        <v>564</v>
      </c>
      <c r="AX231" s="82"/>
      <c r="AY231" s="81">
        <v>2547.6999999999998</v>
      </c>
      <c r="AZ231" s="81">
        <v>20710.900000000001</v>
      </c>
      <c r="BA231" s="81">
        <v>0</v>
      </c>
      <c r="BB231" s="81">
        <v>21420</v>
      </c>
      <c r="BC231" s="81">
        <v>0</v>
      </c>
      <c r="BD231" s="81">
        <v>0</v>
      </c>
      <c r="BE231" s="81" t="s">
        <v>564</v>
      </c>
      <c r="BF231" s="82"/>
      <c r="BG231" s="81">
        <v>9.8239999999999998</v>
      </c>
      <c r="BH231" s="81">
        <v>0</v>
      </c>
      <c r="BI231" s="81">
        <v>157.25399999999999</v>
      </c>
      <c r="BJ231" s="81">
        <v>0</v>
      </c>
      <c r="BK231" s="81">
        <v>0</v>
      </c>
      <c r="BL231" s="81">
        <v>0</v>
      </c>
      <c r="BM231" s="82"/>
      <c r="BN231" s="81">
        <v>1</v>
      </c>
      <c r="BO231" s="81">
        <v>0</v>
      </c>
      <c r="BP231" s="81">
        <v>6</v>
      </c>
      <c r="BQ231" s="81">
        <v>0</v>
      </c>
      <c r="BR231" s="81">
        <v>0</v>
      </c>
      <c r="BS231" s="81">
        <v>0</v>
      </c>
      <c r="BT231"/>
      <c r="BU231" s="80">
        <v>163.85900000000001</v>
      </c>
      <c r="BV231" s="80">
        <v>0</v>
      </c>
      <c r="BW231" s="80">
        <v>0</v>
      </c>
      <c r="BX231" s="80">
        <v>0</v>
      </c>
      <c r="BY231" s="80">
        <v>3.2189999999999999</v>
      </c>
      <c r="BZ231" s="80">
        <v>0</v>
      </c>
      <c r="CA231" s="80">
        <v>0</v>
      </c>
      <c r="CB231" s="80">
        <v>0</v>
      </c>
      <c r="CC231" s="80">
        <v>0</v>
      </c>
    </row>
    <row r="232" spans="1:81">
      <c r="A232" s="80" t="s">
        <v>1965</v>
      </c>
      <c r="B232" s="80">
        <v>134</v>
      </c>
      <c r="C232" s="80">
        <v>15</v>
      </c>
      <c r="D232" s="80">
        <v>8</v>
      </c>
      <c r="E232" s="80">
        <v>2018</v>
      </c>
      <c r="F232" s="80" t="s">
        <v>93</v>
      </c>
      <c r="G232" s="80" t="s">
        <v>1950</v>
      </c>
      <c r="H232" s="80" t="s">
        <v>1951</v>
      </c>
      <c r="I232" s="177"/>
      <c r="J232" s="81">
        <v>45.622569302262363</v>
      </c>
      <c r="K232" s="81">
        <v>3.0130541905577157</v>
      </c>
      <c r="L232" s="81">
        <v>12.552234077956975</v>
      </c>
      <c r="M232" s="81">
        <v>40.652936000192689</v>
      </c>
      <c r="N232" s="81">
        <v>47.908465233704227</v>
      </c>
      <c r="O232" s="81">
        <v>31.079596543335505</v>
      </c>
      <c r="P232" s="81">
        <v>38.262980773060264</v>
      </c>
      <c r="Q232" s="81">
        <v>1.7538393108983128</v>
      </c>
      <c r="R232" s="81">
        <v>0</v>
      </c>
      <c r="S232" s="81">
        <v>2.9903579537116833</v>
      </c>
      <c r="T232" s="82"/>
      <c r="U232" s="81">
        <v>10947335</v>
      </c>
      <c r="V232" s="81">
        <v>1433</v>
      </c>
      <c r="W232" s="81">
        <v>507</v>
      </c>
      <c r="X232" s="81">
        <v>10482</v>
      </c>
      <c r="Y232" s="81">
        <v>11897</v>
      </c>
      <c r="Z232" s="81">
        <v>18938</v>
      </c>
      <c r="AA232" s="81">
        <v>8005</v>
      </c>
      <c r="AB232" s="81">
        <v>27672</v>
      </c>
      <c r="AC232" s="81">
        <v>0</v>
      </c>
      <c r="AD232" s="81">
        <v>2.9903579537116829</v>
      </c>
      <c r="AE232" s="82"/>
      <c r="AF232" s="81">
        <v>69829019.878592417</v>
      </c>
      <c r="AG232" s="81">
        <v>2131583.3287670421</v>
      </c>
      <c r="AH232" s="81">
        <v>2833690.767379147</v>
      </c>
      <c r="AI232" s="81">
        <v>62651435.757092617</v>
      </c>
      <c r="AJ232" s="81">
        <v>58246249.149417907</v>
      </c>
      <c r="AK232" s="81">
        <v>0</v>
      </c>
      <c r="AL232" s="81">
        <v>0</v>
      </c>
      <c r="AM232" s="81">
        <v>3809081.5356127471</v>
      </c>
      <c r="AN232" s="81">
        <v>0</v>
      </c>
      <c r="AO232" s="81">
        <v>0</v>
      </c>
      <c r="AP232" s="82"/>
      <c r="AQ232" s="81">
        <v>600</v>
      </c>
      <c r="AR232" s="81">
        <v>284</v>
      </c>
      <c r="AS232" s="81">
        <v>0</v>
      </c>
      <c r="AT232" s="81">
        <v>4</v>
      </c>
      <c r="AU232" s="81">
        <v>0</v>
      </c>
      <c r="AV232" s="81">
        <v>0</v>
      </c>
      <c r="AW232" s="81" t="s">
        <v>564</v>
      </c>
      <c r="AX232" s="82"/>
      <c r="AY232" s="81">
        <v>2765.8</v>
      </c>
      <c r="AZ232" s="81">
        <v>26438.3</v>
      </c>
      <c r="BA232" s="81">
        <v>0</v>
      </c>
      <c r="BB232" s="81">
        <v>22420</v>
      </c>
      <c r="BC232" s="81">
        <v>0</v>
      </c>
      <c r="BD232" s="81">
        <v>0</v>
      </c>
      <c r="BE232" s="81" t="s">
        <v>564</v>
      </c>
      <c r="BF232" s="82"/>
      <c r="BG232" s="81">
        <v>9.6389999999999993</v>
      </c>
      <c r="BH232" s="81">
        <v>0</v>
      </c>
      <c r="BI232" s="81">
        <v>137.423</v>
      </c>
      <c r="BJ232" s="81">
        <v>0</v>
      </c>
      <c r="BK232" s="81">
        <v>0</v>
      </c>
      <c r="BL232" s="81">
        <v>0</v>
      </c>
      <c r="BM232" s="82"/>
      <c r="BN232" s="81">
        <v>1</v>
      </c>
      <c r="BO232" s="81">
        <v>0</v>
      </c>
      <c r="BP232" s="81">
        <v>5</v>
      </c>
      <c r="BQ232" s="81">
        <v>0</v>
      </c>
      <c r="BR232" s="81">
        <v>0</v>
      </c>
      <c r="BS232" s="81">
        <v>0</v>
      </c>
      <c r="BT232"/>
      <c r="BU232" s="80">
        <v>147.06200000000001</v>
      </c>
      <c r="BV232" s="80">
        <v>0</v>
      </c>
      <c r="BW232" s="80">
        <v>0</v>
      </c>
      <c r="BX232" s="80">
        <v>0</v>
      </c>
      <c r="BY232" s="80">
        <v>0</v>
      </c>
      <c r="BZ232" s="80">
        <v>0</v>
      </c>
      <c r="CA232" s="80">
        <v>0</v>
      </c>
      <c r="CB232" s="80">
        <v>0</v>
      </c>
      <c r="CC232" s="80">
        <v>0</v>
      </c>
    </row>
    <row r="233" spans="1:81">
      <c r="A233" s="80" t="s">
        <v>1966</v>
      </c>
      <c r="B233" s="80">
        <v>135</v>
      </c>
      <c r="C233" s="80">
        <v>16</v>
      </c>
      <c r="D233" s="80">
        <v>8</v>
      </c>
      <c r="E233" s="80">
        <v>2019</v>
      </c>
      <c r="F233" s="80" t="s">
        <v>73</v>
      </c>
      <c r="G233" s="80" t="s">
        <v>1950</v>
      </c>
      <c r="H233" s="80" t="s">
        <v>1951</v>
      </c>
      <c r="I233" s="177"/>
      <c r="J233" s="81">
        <v>43.411702968326288</v>
      </c>
      <c r="K233" s="81">
        <v>2.7350057587719174</v>
      </c>
      <c r="L233" s="81">
        <v>12.620558824308057</v>
      </c>
      <c r="M233" s="81">
        <v>38.929508224679807</v>
      </c>
      <c r="N233" s="81">
        <v>42.479753740188791</v>
      </c>
      <c r="O233" s="81">
        <v>30.130887166294897</v>
      </c>
      <c r="P233" s="81">
        <v>36.803335119266407</v>
      </c>
      <c r="Q233" s="81">
        <v>1.6815028165516517</v>
      </c>
      <c r="R233" s="81">
        <v>0</v>
      </c>
      <c r="S233" s="81">
        <v>3.1143889070136677</v>
      </c>
      <c r="T233" s="82"/>
      <c r="U233" s="81">
        <v>10559158</v>
      </c>
      <c r="V233" s="81">
        <v>1433</v>
      </c>
      <c r="W233" s="81">
        <v>507</v>
      </c>
      <c r="X233" s="81">
        <v>10482</v>
      </c>
      <c r="Y233" s="81">
        <v>11885</v>
      </c>
      <c r="Z233" s="81">
        <v>18864</v>
      </c>
      <c r="AA233" s="81">
        <v>7642</v>
      </c>
      <c r="AB233" s="81">
        <v>27249</v>
      </c>
      <c r="AC233" s="81">
        <v>0</v>
      </c>
      <c r="AD233" s="81">
        <v>3.1143889070136681</v>
      </c>
      <c r="AE233" s="82"/>
      <c r="AF233" s="81">
        <v>70514845.931726635</v>
      </c>
      <c r="AG233" s="81">
        <v>2063937.3046697869</v>
      </c>
      <c r="AH233" s="81">
        <v>2993092.4522356899</v>
      </c>
      <c r="AI233" s="81">
        <v>64202035.079516783</v>
      </c>
      <c r="AJ233" s="81">
        <v>53665730.483646929</v>
      </c>
      <c r="AK233" s="81">
        <v>0</v>
      </c>
      <c r="AL233" s="81">
        <v>0</v>
      </c>
      <c r="AM233" s="81">
        <v>3711108.6696378258</v>
      </c>
      <c r="AN233" s="81">
        <v>0</v>
      </c>
      <c r="AO233" s="81">
        <v>0</v>
      </c>
      <c r="AP233" s="82"/>
      <c r="AQ233" s="81">
        <v>636</v>
      </c>
      <c r="AR233" s="81">
        <v>318</v>
      </c>
      <c r="AS233" s="81">
        <v>0</v>
      </c>
      <c r="AT233" s="81">
        <v>4</v>
      </c>
      <c r="AU233" s="81">
        <v>0</v>
      </c>
      <c r="AV233" s="81">
        <v>0</v>
      </c>
      <c r="AW233" s="81" t="s">
        <v>564</v>
      </c>
      <c r="AX233" s="82"/>
      <c r="AY233" s="81">
        <v>2975.3</v>
      </c>
      <c r="AZ233" s="81">
        <v>27850.899999999991</v>
      </c>
      <c r="BA233" s="81">
        <v>0</v>
      </c>
      <c r="BB233" s="81">
        <v>22420</v>
      </c>
      <c r="BC233" s="81">
        <v>0</v>
      </c>
      <c r="BD233" s="81">
        <v>0</v>
      </c>
      <c r="BE233" s="81" t="s">
        <v>564</v>
      </c>
      <c r="BF233" s="82"/>
      <c r="BG233" s="81">
        <v>9.4789999999999992</v>
      </c>
      <c r="BH233" s="81">
        <v>0</v>
      </c>
      <c r="BI233" s="81">
        <v>120.709</v>
      </c>
      <c r="BJ233" s="81">
        <v>0</v>
      </c>
      <c r="BK233" s="81">
        <v>0</v>
      </c>
      <c r="BL233" s="81">
        <v>0</v>
      </c>
      <c r="BM233" s="82"/>
      <c r="BN233" s="81">
        <v>1</v>
      </c>
      <c r="BO233" s="81">
        <v>0</v>
      </c>
      <c r="BP233" s="81">
        <v>6</v>
      </c>
      <c r="BQ233" s="81">
        <v>0</v>
      </c>
      <c r="BR233" s="81">
        <v>0</v>
      </c>
      <c r="BS233" s="81">
        <v>0</v>
      </c>
      <c r="BT233"/>
      <c r="BU233" s="80">
        <v>130.18799999999999</v>
      </c>
      <c r="BV233" s="80">
        <v>0</v>
      </c>
      <c r="BW233" s="80">
        <v>0</v>
      </c>
      <c r="BX233" s="80">
        <v>0</v>
      </c>
      <c r="BY233" s="80">
        <v>0</v>
      </c>
      <c r="BZ233" s="80">
        <v>0</v>
      </c>
      <c r="CA233" s="80">
        <v>0</v>
      </c>
      <c r="CB233" s="80">
        <v>0</v>
      </c>
      <c r="CC233" s="80">
        <v>0</v>
      </c>
    </row>
    <row r="234" spans="1:81">
      <c r="A234" s="80" t="s">
        <v>1967</v>
      </c>
      <c r="B234" s="80">
        <v>136</v>
      </c>
      <c r="C234" s="80">
        <v>17</v>
      </c>
      <c r="D234" s="80">
        <v>8</v>
      </c>
      <c r="E234" s="80">
        <v>2020</v>
      </c>
      <c r="F234" s="80" t="s">
        <v>218</v>
      </c>
      <c r="G234" s="80" t="s">
        <v>1950</v>
      </c>
      <c r="H234" s="80" t="s">
        <v>1951</v>
      </c>
      <c r="I234" s="177"/>
      <c r="J234" s="81">
        <v>42.653830247734497</v>
      </c>
      <c r="K234" s="81">
        <v>2.5828177049218382</v>
      </c>
      <c r="L234" s="81">
        <v>9.6967197826668166</v>
      </c>
      <c r="M234" s="81">
        <v>28.294811888569317</v>
      </c>
      <c r="N234" s="81">
        <v>41.711728932000703</v>
      </c>
      <c r="O234" s="81">
        <v>26.249181298637712</v>
      </c>
      <c r="P234" s="81">
        <v>35.301115121079235</v>
      </c>
      <c r="Q234" s="81">
        <v>1.5844583325146659</v>
      </c>
      <c r="R234" s="81">
        <v>0</v>
      </c>
      <c r="S234" s="81">
        <v>2.9415313711490878</v>
      </c>
      <c r="T234" s="82"/>
      <c r="U234" s="81">
        <v>10555421</v>
      </c>
      <c r="V234" s="81">
        <v>1184</v>
      </c>
      <c r="W234" s="81">
        <v>436</v>
      </c>
      <c r="X234" s="81">
        <v>8465</v>
      </c>
      <c r="Y234" s="81">
        <v>11904</v>
      </c>
      <c r="Z234" s="81">
        <v>18757</v>
      </c>
      <c r="AA234" s="81">
        <v>7964</v>
      </c>
      <c r="AB234" s="81">
        <v>26872</v>
      </c>
      <c r="AC234" s="81">
        <v>0</v>
      </c>
      <c r="AD234" s="81">
        <v>2.9415313711490878</v>
      </c>
      <c r="AE234" s="82"/>
      <c r="AF234" s="81">
        <v>71160276.452932194</v>
      </c>
      <c r="AG234" s="81">
        <v>1862416.7448484425</v>
      </c>
      <c r="AH234" s="81">
        <v>2495083.3402329301</v>
      </c>
      <c r="AI234" s="81">
        <v>48913049.824565396</v>
      </c>
      <c r="AJ234" s="81">
        <v>54315072.646195978</v>
      </c>
      <c r="AK234" s="81"/>
      <c r="AL234" s="81"/>
      <c r="AM234" s="81">
        <v>3507094.5541469576</v>
      </c>
      <c r="AN234" s="81"/>
      <c r="AO234" s="81"/>
      <c r="AP234" s="82"/>
      <c r="AQ234" s="81">
        <v>665</v>
      </c>
      <c r="AR234" s="81">
        <v>338</v>
      </c>
      <c r="AS234" s="81">
        <v>0</v>
      </c>
      <c r="AT234" s="81">
        <v>4</v>
      </c>
      <c r="AU234" s="81">
        <v>0</v>
      </c>
      <c r="AV234" s="81">
        <v>0</v>
      </c>
      <c r="AW234" s="81">
        <v>0</v>
      </c>
      <c r="AX234" s="82"/>
      <c r="AY234" s="81">
        <v>3149.5000000000009</v>
      </c>
      <c r="AZ234" s="81">
        <v>31486.90000000002</v>
      </c>
      <c r="BA234" s="81">
        <v>0</v>
      </c>
      <c r="BB234" s="81">
        <v>22460</v>
      </c>
      <c r="BC234" s="81">
        <v>0</v>
      </c>
      <c r="BD234" s="81">
        <v>0</v>
      </c>
      <c r="BE234" s="81">
        <v>0</v>
      </c>
      <c r="BF234" s="82"/>
      <c r="BG234" s="81">
        <v>9.2769999999999992</v>
      </c>
      <c r="BH234" s="81">
        <v>0</v>
      </c>
      <c r="BI234" s="81">
        <v>83.938000000000002</v>
      </c>
      <c r="BJ234" s="81">
        <v>0</v>
      </c>
      <c r="BK234" s="81">
        <v>0</v>
      </c>
      <c r="BL234" s="81">
        <v>0</v>
      </c>
      <c r="BM234" s="82"/>
      <c r="BN234" s="81">
        <v>1</v>
      </c>
      <c r="BO234" s="81">
        <v>0</v>
      </c>
      <c r="BP234" s="81">
        <v>6</v>
      </c>
      <c r="BQ234" s="81">
        <v>0</v>
      </c>
      <c r="BR234" s="81">
        <v>0</v>
      </c>
      <c r="BS234" s="81">
        <v>0</v>
      </c>
      <c r="BT234"/>
      <c r="BU234" s="80">
        <v>93.215000000000003</v>
      </c>
      <c r="BV234" s="80">
        <v>0</v>
      </c>
      <c r="BW234" s="80">
        <v>0</v>
      </c>
      <c r="BX234" s="80">
        <v>0</v>
      </c>
      <c r="BY234" s="80">
        <v>0</v>
      </c>
      <c r="BZ234" s="80">
        <v>0</v>
      </c>
      <c r="CA234" s="80">
        <v>0</v>
      </c>
      <c r="CB234" s="80">
        <v>0</v>
      </c>
      <c r="CC234" s="80">
        <v>0</v>
      </c>
    </row>
    <row r="235" spans="1:81">
      <c r="A235" s="80" t="s">
        <v>1968</v>
      </c>
      <c r="B235" s="80">
        <v>136</v>
      </c>
      <c r="C235" s="80">
        <v>18</v>
      </c>
      <c r="D235" s="80">
        <v>8</v>
      </c>
      <c r="E235" s="80">
        <v>2021</v>
      </c>
      <c r="F235" s="80" t="s">
        <v>75</v>
      </c>
      <c r="G235" s="174" t="s">
        <v>1950</v>
      </c>
      <c r="H235" s="80" t="s">
        <v>1951</v>
      </c>
      <c r="I235" s="177"/>
      <c r="J235" s="81">
        <v>37.441805558854576</v>
      </c>
      <c r="K235" s="81">
        <v>2.7695909945377197</v>
      </c>
      <c r="L235" s="81">
        <v>12.721330430094863</v>
      </c>
      <c r="M235" s="81">
        <v>35.147066553253239</v>
      </c>
      <c r="N235" s="81">
        <v>44.319097965037102</v>
      </c>
      <c r="O235" s="81">
        <v>25.416321935686831</v>
      </c>
      <c r="P235" s="81">
        <v>36.175978325861919</v>
      </c>
      <c r="Q235" s="81">
        <v>1.576800280056178</v>
      </c>
      <c r="R235" s="81">
        <v>0</v>
      </c>
      <c r="S235" s="81">
        <v>3.1392226387027651</v>
      </c>
      <c r="T235" s="82"/>
      <c r="U235" s="81">
        <v>9800265</v>
      </c>
      <c r="V235" s="81">
        <v>1184</v>
      </c>
      <c r="W235" s="81">
        <v>436</v>
      </c>
      <c r="X235" s="81">
        <v>8465</v>
      </c>
      <c r="Y235" s="81">
        <v>11891</v>
      </c>
      <c r="Z235" s="81">
        <v>18701</v>
      </c>
      <c r="AA235" s="81">
        <v>7959</v>
      </c>
      <c r="AB235" s="81">
        <v>26425</v>
      </c>
      <c r="AC235" s="81">
        <v>0</v>
      </c>
      <c r="AD235" s="81">
        <v>3.1392226387027651</v>
      </c>
      <c r="AE235" s="82"/>
      <c r="AF235" s="81">
        <v>59137270.279557668</v>
      </c>
      <c r="AG235" s="81">
        <v>1917903.9092651373</v>
      </c>
      <c r="AH235" s="81">
        <v>2988765.2580953287</v>
      </c>
      <c r="AI235" s="81">
        <v>57025054.456079803</v>
      </c>
      <c r="AJ235" s="81">
        <v>55006443.039775476</v>
      </c>
      <c r="AK235" s="81">
        <v>0</v>
      </c>
      <c r="AL235" s="81">
        <v>0</v>
      </c>
      <c r="AM235" s="81">
        <v>3468648.2353211921</v>
      </c>
      <c r="AN235" s="81">
        <v>0</v>
      </c>
      <c r="AO235" s="81">
        <v>0</v>
      </c>
      <c r="AP235" s="82"/>
      <c r="AQ235" s="81">
        <v>685</v>
      </c>
      <c r="AR235" s="81">
        <v>363</v>
      </c>
      <c r="AS235" s="81">
        <v>0</v>
      </c>
      <c r="AT235" s="81">
        <v>4</v>
      </c>
      <c r="AU235" s="81">
        <v>0</v>
      </c>
      <c r="AV235" s="81">
        <v>0</v>
      </c>
      <c r="AW235" s="81"/>
      <c r="AX235" s="82"/>
      <c r="AY235" s="81">
        <v>3274.400000000001</v>
      </c>
      <c r="AZ235" s="81">
        <v>33144.700000000033</v>
      </c>
      <c r="BA235" s="81">
        <v>0</v>
      </c>
      <c r="BB235" s="81">
        <v>22460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1969</v>
      </c>
      <c r="B236" s="80">
        <v>136</v>
      </c>
      <c r="C236" s="80">
        <v>19</v>
      </c>
      <c r="D236" s="80">
        <v>8</v>
      </c>
      <c r="E236" s="80">
        <v>2022</v>
      </c>
      <c r="F236" s="80" t="s">
        <v>568</v>
      </c>
      <c r="G236" s="174" t="s">
        <v>1950</v>
      </c>
      <c r="H236" s="80" t="s">
        <v>1951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721</v>
      </c>
      <c r="AR236" s="81">
        <v>381</v>
      </c>
      <c r="AS236" s="81">
        <v>0</v>
      </c>
      <c r="AT236" s="81">
        <v>4</v>
      </c>
      <c r="AU236" s="81">
        <v>0</v>
      </c>
      <c r="AV236" s="81">
        <v>0</v>
      </c>
      <c r="AW236" s="81"/>
      <c r="AX236" s="82"/>
      <c r="AY236" s="81">
        <v>3487.9000000000019</v>
      </c>
      <c r="AZ236" s="81">
        <v>46437.80000000001</v>
      </c>
      <c r="BA236" s="81">
        <v>0</v>
      </c>
      <c r="BB236" s="81">
        <v>22460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1970</v>
      </c>
      <c r="B237" s="80">
        <v>256</v>
      </c>
      <c r="C237" s="80">
        <v>1</v>
      </c>
      <c r="D237" s="80">
        <v>16</v>
      </c>
      <c r="E237" s="80">
        <v>1990</v>
      </c>
      <c r="F237" s="80" t="s">
        <v>562</v>
      </c>
      <c r="G237" s="80" t="s">
        <v>1971</v>
      </c>
      <c r="H237" s="80" t="s">
        <v>1972</v>
      </c>
      <c r="I237" s="177"/>
      <c r="J237" s="81">
        <v>1138.6155519398628</v>
      </c>
      <c r="K237" s="81">
        <v>5.3015063970273602</v>
      </c>
      <c r="L237" s="81">
        <v>8.7292824379728025</v>
      </c>
      <c r="M237" s="81">
        <v>23.858943356196814</v>
      </c>
      <c r="N237" s="81">
        <v>35.628400325222017</v>
      </c>
      <c r="O237" s="81">
        <v>21.742634931286915</v>
      </c>
      <c r="P237" s="81">
        <v>21.341693771467167</v>
      </c>
      <c r="Q237" s="81">
        <v>2.0469798757779012</v>
      </c>
      <c r="R237" s="81">
        <v>9.1663539347970939</v>
      </c>
      <c r="S237" s="81">
        <v>1.9491546405122797</v>
      </c>
      <c r="T237" s="82"/>
      <c r="U237" s="81">
        <v>27079650</v>
      </c>
      <c r="V237" s="81">
        <v>1631</v>
      </c>
      <c r="W237" s="81">
        <v>95</v>
      </c>
      <c r="X237" s="81">
        <v>7457</v>
      </c>
      <c r="Y237" s="81">
        <v>10986</v>
      </c>
      <c r="Z237" s="81">
        <v>8943</v>
      </c>
      <c r="AA237" s="81">
        <v>5182</v>
      </c>
      <c r="AB237" s="81">
        <v>33236</v>
      </c>
      <c r="AC237" s="81">
        <v>1587629</v>
      </c>
      <c r="AD237" s="81">
        <v>1.9491546405122797</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1973</v>
      </c>
      <c r="B238" s="80">
        <v>257</v>
      </c>
      <c r="C238" s="80">
        <v>2</v>
      </c>
      <c r="D238" s="80">
        <v>16</v>
      </c>
      <c r="E238" s="80">
        <v>2005</v>
      </c>
      <c r="F238" s="80" t="s">
        <v>565</v>
      </c>
      <c r="G238" s="80" t="s">
        <v>1971</v>
      </c>
      <c r="H238" s="80" t="s">
        <v>1972</v>
      </c>
      <c r="I238" s="177"/>
      <c r="J238" s="81">
        <v>1070.8368127700276</v>
      </c>
      <c r="K238" s="81">
        <v>3.7456825276877033</v>
      </c>
      <c r="L238" s="81">
        <v>19.030789519198905</v>
      </c>
      <c r="M238" s="81">
        <v>50.831625160944384</v>
      </c>
      <c r="N238" s="81">
        <v>51.152460655306044</v>
      </c>
      <c r="O238" s="81">
        <v>29.415963315775446</v>
      </c>
      <c r="P238" s="81">
        <v>20.557176420843895</v>
      </c>
      <c r="Q238" s="81">
        <v>1.7775185181017641</v>
      </c>
      <c r="R238" s="81">
        <v>8.6795743187562113</v>
      </c>
      <c r="S238" s="81">
        <v>0</v>
      </c>
      <c r="T238" s="82"/>
      <c r="U238" s="81">
        <v>24881087</v>
      </c>
      <c r="V238" s="81">
        <v>1256</v>
      </c>
      <c r="W238" s="81">
        <v>176</v>
      </c>
      <c r="X238" s="81">
        <v>7099</v>
      </c>
      <c r="Y238" s="81">
        <v>12316</v>
      </c>
      <c r="Z238" s="81">
        <v>14001</v>
      </c>
      <c r="AA238" s="81">
        <v>4088</v>
      </c>
      <c r="AB238" s="81">
        <v>30171</v>
      </c>
      <c r="AC238" s="81">
        <v>1534803</v>
      </c>
      <c r="AD238" s="81">
        <v>0</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1974</v>
      </c>
      <c r="B239" s="80">
        <v>258</v>
      </c>
      <c r="C239" s="80">
        <v>3</v>
      </c>
      <c r="D239" s="80">
        <v>16</v>
      </c>
      <c r="E239" s="80">
        <v>2006</v>
      </c>
      <c r="F239" s="80" t="s">
        <v>566</v>
      </c>
      <c r="G239" s="80" t="s">
        <v>1971</v>
      </c>
      <c r="H239" s="80" t="s">
        <v>1972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1975</v>
      </c>
      <c r="B240" s="80">
        <v>259</v>
      </c>
      <c r="C240" s="80">
        <v>4</v>
      </c>
      <c r="D240" s="80">
        <v>16</v>
      </c>
      <c r="E240" s="80">
        <v>2007</v>
      </c>
      <c r="F240" s="80" t="s">
        <v>567</v>
      </c>
      <c r="G240" s="80" t="s">
        <v>1971</v>
      </c>
      <c r="H240" s="80" t="s">
        <v>1972</v>
      </c>
      <c r="I240" s="177"/>
      <c r="J240" s="81">
        <v>1014.1332369714149</v>
      </c>
      <c r="K240" s="81">
        <v>3.6464167373459144</v>
      </c>
      <c r="L240" s="81">
        <v>7.8312684539476667</v>
      </c>
      <c r="M240" s="81">
        <v>53.209951562362733</v>
      </c>
      <c r="N240" s="81">
        <v>49.452765763379546</v>
      </c>
      <c r="O240" s="81">
        <v>29.252738654199749</v>
      </c>
      <c r="P240" s="81">
        <v>21.319643388368998</v>
      </c>
      <c r="Q240" s="81">
        <v>1.8397604886277186</v>
      </c>
      <c r="R240" s="81">
        <v>7.5548404380323415</v>
      </c>
      <c r="S240" s="81">
        <v>0</v>
      </c>
      <c r="T240" s="82"/>
      <c r="U240" s="81">
        <v>28634965</v>
      </c>
      <c r="V240" s="81">
        <v>1231</v>
      </c>
      <c r="W240" s="81">
        <v>136</v>
      </c>
      <c r="X240" s="81">
        <v>8523</v>
      </c>
      <c r="Y240" s="81">
        <v>12535</v>
      </c>
      <c r="Z240" s="81">
        <v>14474</v>
      </c>
      <c r="AA240" s="81">
        <v>4175</v>
      </c>
      <c r="AB240" s="81">
        <v>29576</v>
      </c>
      <c r="AC240" s="81">
        <v>1374248</v>
      </c>
      <c r="AD240" s="81">
        <v>0</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1976</v>
      </c>
      <c r="B241" s="80">
        <v>260</v>
      </c>
      <c r="C241" s="80">
        <v>5</v>
      </c>
      <c r="D241" s="80">
        <v>16</v>
      </c>
      <c r="E241" s="80">
        <v>2008</v>
      </c>
      <c r="F241" s="80" t="s">
        <v>84</v>
      </c>
      <c r="G241" s="80" t="s">
        <v>1971</v>
      </c>
      <c r="H241" s="80" t="s">
        <v>1972</v>
      </c>
      <c r="I241" s="177"/>
      <c r="J241" s="81">
        <v>876.42569330654112</v>
      </c>
      <c r="K241" s="81">
        <v>2.7464953874832778</v>
      </c>
      <c r="L241" s="81">
        <v>6.9327380399281626</v>
      </c>
      <c r="M241" s="81">
        <v>53.699817726417578</v>
      </c>
      <c r="N241" s="81">
        <v>53.871323545954411</v>
      </c>
      <c r="O241" s="81">
        <v>29.881427897062533</v>
      </c>
      <c r="P241" s="81">
        <v>19.897759686826383</v>
      </c>
      <c r="Q241" s="81">
        <v>1.7985737850254648</v>
      </c>
      <c r="R241" s="81">
        <v>5.6298383338298104</v>
      </c>
      <c r="S241" s="81">
        <v>0</v>
      </c>
      <c r="T241" s="82"/>
      <c r="U241" s="81">
        <v>28120530</v>
      </c>
      <c r="V241" s="81">
        <v>1231</v>
      </c>
      <c r="W241" s="81">
        <v>136</v>
      </c>
      <c r="X241" s="81">
        <v>8523</v>
      </c>
      <c r="Y241" s="81">
        <v>12613</v>
      </c>
      <c r="Z241" s="81">
        <v>15304</v>
      </c>
      <c r="AA241" s="81">
        <v>3901</v>
      </c>
      <c r="AB241" s="81">
        <v>29389</v>
      </c>
      <c r="AC241" s="81">
        <v>1063399</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1977</v>
      </c>
      <c r="B242" s="80">
        <v>261</v>
      </c>
      <c r="C242" s="80">
        <v>6</v>
      </c>
      <c r="D242" s="80">
        <v>16</v>
      </c>
      <c r="E242" s="80">
        <v>2009</v>
      </c>
      <c r="F242" s="80" t="s">
        <v>85</v>
      </c>
      <c r="G242" s="80" t="s">
        <v>1971</v>
      </c>
      <c r="H242" s="80" t="s">
        <v>1972</v>
      </c>
      <c r="I242" s="177"/>
      <c r="J242" s="81">
        <v>869.46454218383121</v>
      </c>
      <c r="K242" s="81">
        <v>3.143997818067521</v>
      </c>
      <c r="L242" s="81">
        <v>5.5332374403666256</v>
      </c>
      <c r="M242" s="81">
        <v>48.288569767528308</v>
      </c>
      <c r="N242" s="81">
        <v>49.134633985540184</v>
      </c>
      <c r="O242" s="81">
        <v>31.005425758170816</v>
      </c>
      <c r="P242" s="81">
        <v>18.452848846299503</v>
      </c>
      <c r="Q242" s="81">
        <v>1.6960700463167555</v>
      </c>
      <c r="R242" s="81">
        <v>4.8435135019095634</v>
      </c>
      <c r="S242" s="81">
        <v>0</v>
      </c>
      <c r="T242" s="82"/>
      <c r="U242" s="81">
        <v>23079767</v>
      </c>
      <c r="V242" s="81">
        <v>1147</v>
      </c>
      <c r="W242" s="81">
        <v>148</v>
      </c>
      <c r="X242" s="81">
        <v>8812</v>
      </c>
      <c r="Y242" s="81">
        <v>12590</v>
      </c>
      <c r="Z242" s="81">
        <v>15674</v>
      </c>
      <c r="AA242" s="81">
        <v>3714</v>
      </c>
      <c r="AB242" s="81">
        <v>29093</v>
      </c>
      <c r="AC242" s="81">
        <v>892532</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1902.6030000000001</v>
      </c>
      <c r="BJ242" s="81">
        <v>0</v>
      </c>
      <c r="BK242" s="81">
        <v>8.6999999999999993</v>
      </c>
      <c r="BL242" s="81">
        <v>0</v>
      </c>
      <c r="BM242" s="82"/>
      <c r="BN242" s="81">
        <v>0</v>
      </c>
      <c r="BO242" s="81">
        <v>0</v>
      </c>
      <c r="BP242" s="81">
        <v>10</v>
      </c>
      <c r="BQ242" s="81">
        <v>0</v>
      </c>
      <c r="BR242" s="81">
        <v>2</v>
      </c>
      <c r="BS242" s="81">
        <v>0</v>
      </c>
      <c r="BT242"/>
      <c r="BU242" s="80"/>
      <c r="BV242" s="80"/>
      <c r="BW242" s="80"/>
      <c r="BX242" s="80"/>
      <c r="BY242" s="80"/>
      <c r="BZ242" s="80"/>
      <c r="CA242" s="80"/>
      <c r="CB242" s="80"/>
      <c r="CC242" s="80"/>
    </row>
    <row r="243" spans="1:81">
      <c r="A243" s="80" t="s">
        <v>1978</v>
      </c>
      <c r="B243" s="80">
        <v>262</v>
      </c>
      <c r="C243" s="80">
        <v>7</v>
      </c>
      <c r="D243" s="80">
        <v>16</v>
      </c>
      <c r="E243" s="80">
        <v>2010</v>
      </c>
      <c r="F243" s="80" t="s">
        <v>86</v>
      </c>
      <c r="G243" s="80" t="s">
        <v>1971</v>
      </c>
      <c r="H243" s="80" t="s">
        <v>1972</v>
      </c>
      <c r="I243" s="177"/>
      <c r="J243" s="81">
        <v>906.8312090413981</v>
      </c>
      <c r="K243" s="81">
        <v>2.7362344227756976</v>
      </c>
      <c r="L243" s="81">
        <v>5.4625412960836561</v>
      </c>
      <c r="M243" s="81">
        <v>55.120645687915733</v>
      </c>
      <c r="N243" s="81">
        <v>62.125186190061385</v>
      </c>
      <c r="O243" s="81">
        <v>28.733533352253193</v>
      </c>
      <c r="P243" s="81">
        <v>18.00316356839204</v>
      </c>
      <c r="Q243" s="81">
        <v>1.7459011866661134</v>
      </c>
      <c r="R243" s="81">
        <v>6.3578945078473463</v>
      </c>
      <c r="S243" s="81">
        <v>0</v>
      </c>
      <c r="T243" s="82"/>
      <c r="U243" s="81">
        <v>24232991</v>
      </c>
      <c r="V243" s="81">
        <v>1147</v>
      </c>
      <c r="W243" s="81">
        <v>148</v>
      </c>
      <c r="X243" s="81">
        <v>8812</v>
      </c>
      <c r="Y243" s="81">
        <v>12548</v>
      </c>
      <c r="Z243" s="81">
        <v>14593</v>
      </c>
      <c r="AA243" s="81">
        <v>3533</v>
      </c>
      <c r="AB243" s="81">
        <v>28696</v>
      </c>
      <c r="AC243" s="81">
        <v>1110270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1989.0350000000001</v>
      </c>
      <c r="BJ243" s="81">
        <v>0</v>
      </c>
      <c r="BK243" s="81">
        <v>8.3859999999999992</v>
      </c>
      <c r="BL243" s="81">
        <v>0</v>
      </c>
      <c r="BM243" s="82"/>
      <c r="BN243" s="81">
        <v>0</v>
      </c>
      <c r="BO243" s="81">
        <v>0</v>
      </c>
      <c r="BP243" s="81">
        <v>10</v>
      </c>
      <c r="BQ243" s="81">
        <v>0</v>
      </c>
      <c r="BR243" s="81">
        <v>2</v>
      </c>
      <c r="BS243" s="81">
        <v>0</v>
      </c>
      <c r="BT243"/>
      <c r="BU243" s="80">
        <v>1658.1320000000001</v>
      </c>
      <c r="BV243" s="80">
        <v>49.180999999999997</v>
      </c>
      <c r="BW243" s="80">
        <v>144.73599999999999</v>
      </c>
      <c r="BX243" s="80">
        <v>0</v>
      </c>
      <c r="BY243" s="80">
        <v>145.37200000000001</v>
      </c>
      <c r="BZ243" s="80">
        <v>0</v>
      </c>
      <c r="CA243" s="80">
        <v>0</v>
      </c>
      <c r="CB243" s="80">
        <v>0</v>
      </c>
      <c r="CC243" s="80">
        <v>0</v>
      </c>
    </row>
    <row r="244" spans="1:81">
      <c r="A244" s="80" t="s">
        <v>1979</v>
      </c>
      <c r="B244" s="80">
        <v>263</v>
      </c>
      <c r="C244" s="80">
        <v>8</v>
      </c>
      <c r="D244" s="80">
        <v>16</v>
      </c>
      <c r="E244" s="80">
        <v>2011</v>
      </c>
      <c r="F244" s="80" t="s">
        <v>87</v>
      </c>
      <c r="G244" s="80" t="s">
        <v>1971</v>
      </c>
      <c r="H244" s="80" t="s">
        <v>1972</v>
      </c>
      <c r="I244" s="177"/>
      <c r="J244" s="81">
        <v>871.41432273244459</v>
      </c>
      <c r="K244" s="81">
        <v>3.0932860272937788</v>
      </c>
      <c r="L244" s="81">
        <v>5.9510261483690421</v>
      </c>
      <c r="M244" s="81">
        <v>51.638321183214821</v>
      </c>
      <c r="N244" s="81">
        <v>56.69569903239104</v>
      </c>
      <c r="O244" s="81">
        <v>28.646749059635866</v>
      </c>
      <c r="P244" s="81">
        <v>17.809498483033618</v>
      </c>
      <c r="Q244" s="81">
        <v>1.9919413148467038</v>
      </c>
      <c r="R244" s="81">
        <v>6.5042136829022308</v>
      </c>
      <c r="S244" s="81">
        <v>0</v>
      </c>
      <c r="T244" s="82"/>
      <c r="U244" s="81">
        <v>24025232</v>
      </c>
      <c r="V244" s="81">
        <v>1147</v>
      </c>
      <c r="W244" s="81">
        <v>148</v>
      </c>
      <c r="X244" s="81">
        <v>8812</v>
      </c>
      <c r="Y244" s="81">
        <v>12502</v>
      </c>
      <c r="Z244" s="81">
        <v>14865</v>
      </c>
      <c r="AA244" s="81">
        <v>3599</v>
      </c>
      <c r="AB244" s="81">
        <v>28384</v>
      </c>
      <c r="AC244" s="81">
        <v>1133943</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2099.6970000000001</v>
      </c>
      <c r="BJ244" s="81">
        <v>0</v>
      </c>
      <c r="BK244" s="81">
        <v>9.0280000000000005</v>
      </c>
      <c r="BL244" s="81">
        <v>0</v>
      </c>
      <c r="BM244" s="82"/>
      <c r="BN244" s="81">
        <v>0</v>
      </c>
      <c r="BO244" s="81">
        <v>0</v>
      </c>
      <c r="BP244" s="81">
        <v>9</v>
      </c>
      <c r="BQ244" s="81">
        <v>0</v>
      </c>
      <c r="BR244" s="81">
        <v>2</v>
      </c>
      <c r="BS244" s="81">
        <v>0</v>
      </c>
      <c r="BT244"/>
      <c r="BU244" s="80">
        <v>1762.3920000000001</v>
      </c>
      <c r="BV244" s="80">
        <v>43.593000000000004</v>
      </c>
      <c r="BW244" s="80">
        <v>150.34899999999999</v>
      </c>
      <c r="BX244" s="80">
        <v>0</v>
      </c>
      <c r="BY244" s="80">
        <v>152.39099999999999</v>
      </c>
      <c r="BZ244" s="80">
        <v>0</v>
      </c>
      <c r="CA244" s="80">
        <v>0</v>
      </c>
      <c r="CB244" s="80">
        <v>0</v>
      </c>
      <c r="CC244" s="80">
        <v>0</v>
      </c>
    </row>
    <row r="245" spans="1:81">
      <c r="A245" s="80" t="s">
        <v>1980</v>
      </c>
      <c r="B245" s="80">
        <v>264</v>
      </c>
      <c r="C245" s="80">
        <v>9</v>
      </c>
      <c r="D245" s="80">
        <v>16</v>
      </c>
      <c r="E245" s="80">
        <v>2012</v>
      </c>
      <c r="F245" s="80" t="s">
        <v>88</v>
      </c>
      <c r="G245" s="80" t="s">
        <v>1971</v>
      </c>
      <c r="H245" s="80" t="s">
        <v>1972</v>
      </c>
      <c r="I245" s="177"/>
      <c r="J245" s="81">
        <v>910.37658147806519</v>
      </c>
      <c r="K245" s="81">
        <v>2.86632683950261</v>
      </c>
      <c r="L245" s="81">
        <v>6.1555058299147802</v>
      </c>
      <c r="M245" s="81">
        <v>56.620914852199164</v>
      </c>
      <c r="N245" s="81">
        <v>55.522487344606361</v>
      </c>
      <c r="O245" s="81">
        <v>28.717676472308302</v>
      </c>
      <c r="P245" s="81">
        <v>17.557488371113891</v>
      </c>
      <c r="Q245" s="81">
        <v>2.1690764394056141</v>
      </c>
      <c r="R245" s="81">
        <v>6.2924184463720154</v>
      </c>
      <c r="S245" s="81">
        <v>0</v>
      </c>
      <c r="T245" s="82"/>
      <c r="U245" s="81">
        <v>23700882</v>
      </c>
      <c r="V245" s="81">
        <v>1147</v>
      </c>
      <c r="W245" s="81">
        <v>148</v>
      </c>
      <c r="X245" s="81">
        <v>8812</v>
      </c>
      <c r="Y245" s="81">
        <v>12733</v>
      </c>
      <c r="Z245" s="81">
        <v>15020</v>
      </c>
      <c r="AA245" s="81">
        <v>3528</v>
      </c>
      <c r="AB245" s="81">
        <v>28448</v>
      </c>
      <c r="AC245" s="81">
        <v>1068605</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1479.865</v>
      </c>
      <c r="BJ245" s="81">
        <v>0</v>
      </c>
      <c r="BK245" s="81">
        <v>8.1650000000000009</v>
      </c>
      <c r="BL245" s="81">
        <v>0</v>
      </c>
      <c r="BM245" s="82"/>
      <c r="BN245" s="81">
        <v>0</v>
      </c>
      <c r="BO245" s="81">
        <v>0</v>
      </c>
      <c r="BP245" s="81">
        <v>9</v>
      </c>
      <c r="BQ245" s="81">
        <v>0</v>
      </c>
      <c r="BR245" s="81">
        <v>2</v>
      </c>
      <c r="BS245" s="81">
        <v>0</v>
      </c>
      <c r="BT245"/>
      <c r="BU245" s="80">
        <v>1217.0619999999999</v>
      </c>
      <c r="BV245" s="80">
        <v>0</v>
      </c>
      <c r="BW245" s="80">
        <v>152.96799999999999</v>
      </c>
      <c r="BX245" s="80">
        <v>0</v>
      </c>
      <c r="BY245" s="80">
        <v>118</v>
      </c>
      <c r="BZ245" s="80">
        <v>0</v>
      </c>
      <c r="CA245" s="80">
        <v>0</v>
      </c>
      <c r="CB245" s="80">
        <v>0</v>
      </c>
      <c r="CC245" s="80">
        <v>0</v>
      </c>
    </row>
    <row r="246" spans="1:81">
      <c r="A246" s="80" t="s">
        <v>1981</v>
      </c>
      <c r="B246" s="80">
        <v>265</v>
      </c>
      <c r="C246" s="80">
        <v>10</v>
      </c>
      <c r="D246" s="80">
        <v>16</v>
      </c>
      <c r="E246" s="80">
        <v>2013</v>
      </c>
      <c r="F246" s="80" t="s">
        <v>89</v>
      </c>
      <c r="G246" s="80" t="s">
        <v>1971</v>
      </c>
      <c r="H246" s="80" t="s">
        <v>1972</v>
      </c>
      <c r="I246" s="177"/>
      <c r="J246" s="81">
        <v>919.08898492114395</v>
      </c>
      <c r="K246" s="81">
        <v>2.3254091670777286</v>
      </c>
      <c r="L246" s="81">
        <v>5.5531143869978994</v>
      </c>
      <c r="M246" s="81">
        <v>55.327847393903134</v>
      </c>
      <c r="N246" s="81">
        <v>53.893968841601406</v>
      </c>
      <c r="O246" s="81">
        <v>27.213918715381322</v>
      </c>
      <c r="P246" s="81">
        <v>17.099129911392328</v>
      </c>
      <c r="Q246" s="81">
        <v>2.1992372103845579</v>
      </c>
      <c r="R246" s="81">
        <v>6.1348488725037402</v>
      </c>
      <c r="S246" s="81">
        <v>0</v>
      </c>
      <c r="T246" s="82"/>
      <c r="U246" s="81">
        <v>23941572</v>
      </c>
      <c r="V246" s="81">
        <v>1147</v>
      </c>
      <c r="W246" s="81">
        <v>148</v>
      </c>
      <c r="X246" s="81">
        <v>8812</v>
      </c>
      <c r="Y246" s="81">
        <v>12808</v>
      </c>
      <c r="Z246" s="81">
        <v>14869</v>
      </c>
      <c r="AA246" s="81">
        <v>3423</v>
      </c>
      <c r="AB246" s="81">
        <v>28430</v>
      </c>
      <c r="AC246" s="81">
        <v>1016985</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2030.971</v>
      </c>
      <c r="BJ246" s="81">
        <v>0</v>
      </c>
      <c r="BK246" s="81">
        <v>9.6010000000000009</v>
      </c>
      <c r="BL246" s="81">
        <v>0</v>
      </c>
      <c r="BM246" s="82"/>
      <c r="BN246" s="81">
        <v>0</v>
      </c>
      <c r="BO246" s="81">
        <v>0</v>
      </c>
      <c r="BP246" s="81">
        <v>9</v>
      </c>
      <c r="BQ246" s="81">
        <v>0</v>
      </c>
      <c r="BR246" s="81">
        <v>2</v>
      </c>
      <c r="BS246" s="81">
        <v>0</v>
      </c>
      <c r="BT246"/>
      <c r="BU246" s="80">
        <v>1660.364</v>
      </c>
      <c r="BV246" s="80">
        <v>43.883000000000003</v>
      </c>
      <c r="BW246" s="80">
        <v>187.33699999999999</v>
      </c>
      <c r="BX246" s="80">
        <v>0</v>
      </c>
      <c r="BY246" s="80">
        <v>148.988</v>
      </c>
      <c r="BZ246" s="80">
        <v>0</v>
      </c>
      <c r="CA246" s="80">
        <v>0</v>
      </c>
      <c r="CB246" s="80">
        <v>0</v>
      </c>
      <c r="CC246" s="80">
        <v>0</v>
      </c>
    </row>
    <row r="247" spans="1:81">
      <c r="A247" s="80" t="s">
        <v>1982</v>
      </c>
      <c r="B247" s="80">
        <v>266</v>
      </c>
      <c r="C247" s="80">
        <v>11</v>
      </c>
      <c r="D247" s="80">
        <v>16</v>
      </c>
      <c r="E247" s="80">
        <v>2014</v>
      </c>
      <c r="F247" s="80" t="s">
        <v>90</v>
      </c>
      <c r="G247" s="80" t="s">
        <v>1971</v>
      </c>
      <c r="H247" s="80" t="s">
        <v>1972</v>
      </c>
      <c r="I247" s="177"/>
      <c r="J247" s="81">
        <v>933.31910095869569</v>
      </c>
      <c r="K247" s="81">
        <v>1.6692143356409066</v>
      </c>
      <c r="L247" s="81">
        <v>1.1723054842513159</v>
      </c>
      <c r="M247" s="81">
        <v>57.933500086794304</v>
      </c>
      <c r="N247" s="81">
        <v>51.486471726385297</v>
      </c>
      <c r="O247" s="81">
        <v>26.666175752037002</v>
      </c>
      <c r="P247" s="81">
        <v>17.735390542317084</v>
      </c>
      <c r="Q247" s="81">
        <v>2.0978967486061566</v>
      </c>
      <c r="R247" s="81">
        <v>6.1585012002567483</v>
      </c>
      <c r="S247" s="81">
        <v>0</v>
      </c>
      <c r="T247" s="82"/>
      <c r="U247" s="81">
        <v>27300632</v>
      </c>
      <c r="V247" s="81">
        <v>681</v>
      </c>
      <c r="W247" s="81">
        <v>45</v>
      </c>
      <c r="X247" s="81">
        <v>9602</v>
      </c>
      <c r="Y247" s="81">
        <v>12846</v>
      </c>
      <c r="Z247" s="81">
        <v>15345</v>
      </c>
      <c r="AA247" s="81">
        <v>3532</v>
      </c>
      <c r="AB247" s="81">
        <v>28266</v>
      </c>
      <c r="AC247" s="81">
        <v>1024116</v>
      </c>
      <c r="AD247" s="81">
        <v>0</v>
      </c>
      <c r="AE247" s="82"/>
      <c r="AF247" s="81">
        <v>261640021.54711863</v>
      </c>
      <c r="AG247" s="81">
        <v>1277902.0328669529</v>
      </c>
      <c r="AH247" s="81">
        <v>318155.07739925291</v>
      </c>
      <c r="AI247" s="81">
        <v>57975730.919690296</v>
      </c>
      <c r="AJ247" s="81">
        <v>58129578.254474677</v>
      </c>
      <c r="AK247" s="81">
        <v>0</v>
      </c>
      <c r="AL247" s="81">
        <v>0</v>
      </c>
      <c r="AM247" s="81">
        <v>3880499.4150857273</v>
      </c>
      <c r="AN247" s="81">
        <v>0</v>
      </c>
      <c r="AO247" s="81">
        <v>0</v>
      </c>
      <c r="AP247" s="82"/>
      <c r="AQ247" s="81">
        <v>633</v>
      </c>
      <c r="AR247" s="81">
        <v>62</v>
      </c>
      <c r="AS247" s="81">
        <v>0</v>
      </c>
      <c r="AT247" s="81">
        <v>0</v>
      </c>
      <c r="AU247" s="81">
        <v>0</v>
      </c>
      <c r="AV247" s="81">
        <v>0</v>
      </c>
      <c r="AW247" s="81" t="s">
        <v>564</v>
      </c>
      <c r="AX247" s="82"/>
      <c r="AY247" s="81">
        <v>2463.0709999999999</v>
      </c>
      <c r="AZ247" s="81">
        <v>1769.5</v>
      </c>
      <c r="BA247" s="81">
        <v>0</v>
      </c>
      <c r="BB247" s="81">
        <v>0</v>
      </c>
      <c r="BC247" s="81">
        <v>0</v>
      </c>
      <c r="BD247" s="81">
        <v>0</v>
      </c>
      <c r="BE247" s="81" t="s">
        <v>564</v>
      </c>
      <c r="BF247" s="82"/>
      <c r="BG247" s="81">
        <v>0</v>
      </c>
      <c r="BH247" s="81">
        <v>0</v>
      </c>
      <c r="BI247" s="81">
        <v>2063.4639999999999</v>
      </c>
      <c r="BJ247" s="81">
        <v>0</v>
      </c>
      <c r="BK247" s="81">
        <v>8.9619999999999997</v>
      </c>
      <c r="BL247" s="81">
        <v>0</v>
      </c>
      <c r="BM247" s="82"/>
      <c r="BN247" s="81">
        <v>0</v>
      </c>
      <c r="BO247" s="81">
        <v>0</v>
      </c>
      <c r="BP247" s="81">
        <v>9</v>
      </c>
      <c r="BQ247" s="81">
        <v>0</v>
      </c>
      <c r="BR247" s="81">
        <v>2</v>
      </c>
      <c r="BS247" s="81">
        <v>0</v>
      </c>
      <c r="BT247"/>
      <c r="BU247" s="80">
        <v>1678.009</v>
      </c>
      <c r="BV247" s="80">
        <v>40.817</v>
      </c>
      <c r="BW247" s="80">
        <v>204.17699999999999</v>
      </c>
      <c r="BX247" s="80">
        <v>0.25700000000000001</v>
      </c>
      <c r="BY247" s="80">
        <v>149.166</v>
      </c>
      <c r="BZ247" s="80">
        <v>0</v>
      </c>
      <c r="CA247" s="80">
        <v>0</v>
      </c>
      <c r="CB247" s="80">
        <v>0</v>
      </c>
      <c r="CC247" s="80">
        <v>0</v>
      </c>
    </row>
    <row r="248" spans="1:81">
      <c r="A248" s="80" t="s">
        <v>1983</v>
      </c>
      <c r="B248" s="80">
        <v>267</v>
      </c>
      <c r="C248" s="80">
        <v>12</v>
      </c>
      <c r="D248" s="80">
        <v>16</v>
      </c>
      <c r="E248" s="80">
        <v>2015</v>
      </c>
      <c r="F248" s="80" t="s">
        <v>91</v>
      </c>
      <c r="G248" s="80" t="s">
        <v>1971</v>
      </c>
      <c r="H248" s="80" t="s">
        <v>1972</v>
      </c>
      <c r="I248" s="177"/>
      <c r="J248" s="81">
        <v>940.09722202242483</v>
      </c>
      <c r="K248" s="81">
        <v>1.6065684379019995</v>
      </c>
      <c r="L248" s="81">
        <v>1.2530433077455061</v>
      </c>
      <c r="M248" s="81">
        <v>56.037089313167144</v>
      </c>
      <c r="N248" s="81">
        <v>47.257852126793956</v>
      </c>
      <c r="O248" s="81">
        <v>26.306712523433138</v>
      </c>
      <c r="P248" s="81">
        <v>16.895044745770765</v>
      </c>
      <c r="Q248" s="81">
        <v>2.0333200137840541</v>
      </c>
      <c r="R248" s="81">
        <v>5.7632860085865039</v>
      </c>
      <c r="S248" s="81">
        <v>0</v>
      </c>
      <c r="T248" s="82"/>
      <c r="U248" s="81">
        <v>30069090</v>
      </c>
      <c r="V248" s="81">
        <v>681</v>
      </c>
      <c r="W248" s="81">
        <v>45</v>
      </c>
      <c r="X248" s="81">
        <v>9602</v>
      </c>
      <c r="Y248" s="81">
        <v>12853</v>
      </c>
      <c r="Z248" s="81">
        <v>15284</v>
      </c>
      <c r="AA248" s="81">
        <v>3362</v>
      </c>
      <c r="AB248" s="81">
        <v>27985</v>
      </c>
      <c r="AC248" s="81">
        <v>987267</v>
      </c>
      <c r="AD248" s="81">
        <v>0</v>
      </c>
      <c r="AE248" s="82"/>
      <c r="AF248" s="81">
        <v>265119901.0440641</v>
      </c>
      <c r="AG248" s="81">
        <v>1126846.066280853</v>
      </c>
      <c r="AH248" s="81">
        <v>274351.44531406765</v>
      </c>
      <c r="AI248" s="81">
        <v>61678111.418056868</v>
      </c>
      <c r="AJ248" s="81">
        <v>56100948.114699401</v>
      </c>
      <c r="AK248" s="81">
        <v>0</v>
      </c>
      <c r="AL248" s="81">
        <v>0</v>
      </c>
      <c r="AM248" s="81">
        <v>3835226.8573402232</v>
      </c>
      <c r="AN248" s="81">
        <v>0</v>
      </c>
      <c r="AO248" s="81">
        <v>0</v>
      </c>
      <c r="AP248" s="82"/>
      <c r="AQ248" s="81">
        <v>692</v>
      </c>
      <c r="AR248" s="81">
        <v>93</v>
      </c>
      <c r="AS248" s="81">
        <v>0</v>
      </c>
      <c r="AT248" s="81">
        <v>0</v>
      </c>
      <c r="AU248" s="81">
        <v>0</v>
      </c>
      <c r="AV248" s="81">
        <v>0</v>
      </c>
      <c r="AW248" s="81" t="s">
        <v>564</v>
      </c>
      <c r="AX248" s="82"/>
      <c r="AY248" s="81">
        <v>2731.991</v>
      </c>
      <c r="AZ248" s="81">
        <v>2305.4</v>
      </c>
      <c r="BA248" s="81">
        <v>0</v>
      </c>
      <c r="BB248" s="81">
        <v>0</v>
      </c>
      <c r="BC248" s="81">
        <v>0</v>
      </c>
      <c r="BD248" s="81">
        <v>0</v>
      </c>
      <c r="BE248" s="81" t="s">
        <v>564</v>
      </c>
      <c r="BF248" s="82"/>
      <c r="BG248" s="81">
        <v>0</v>
      </c>
      <c r="BH248" s="81">
        <v>0</v>
      </c>
      <c r="BI248" s="81">
        <v>2033.847</v>
      </c>
      <c r="BJ248" s="81">
        <v>0</v>
      </c>
      <c r="BK248" s="81">
        <v>5.6150000000000002</v>
      </c>
      <c r="BL248" s="81">
        <v>0</v>
      </c>
      <c r="BM248" s="82"/>
      <c r="BN248" s="81">
        <v>0</v>
      </c>
      <c r="BO248" s="81">
        <v>0</v>
      </c>
      <c r="BP248" s="81">
        <v>9</v>
      </c>
      <c r="BQ248" s="81">
        <v>0</v>
      </c>
      <c r="BR248" s="81">
        <v>1</v>
      </c>
      <c r="BS248" s="81">
        <v>0</v>
      </c>
      <c r="BT248"/>
      <c r="BU248" s="80">
        <v>1725.1310000000001</v>
      </c>
      <c r="BV248" s="80">
        <v>26.542000000000002</v>
      </c>
      <c r="BW248" s="80">
        <v>203.84299999999999</v>
      </c>
      <c r="BX248" s="80">
        <v>0.252</v>
      </c>
      <c r="BY248" s="80">
        <v>83.694000000000003</v>
      </c>
      <c r="BZ248" s="80">
        <v>0</v>
      </c>
      <c r="CA248" s="80">
        <v>0</v>
      </c>
      <c r="CB248" s="80">
        <v>0</v>
      </c>
      <c r="CC248" s="80">
        <v>0</v>
      </c>
    </row>
    <row r="249" spans="1:81">
      <c r="A249" s="80" t="s">
        <v>1984</v>
      </c>
      <c r="B249" s="80">
        <v>268</v>
      </c>
      <c r="C249" s="80">
        <v>13</v>
      </c>
      <c r="D249" s="80">
        <v>16</v>
      </c>
      <c r="E249" s="80">
        <v>2016</v>
      </c>
      <c r="F249" s="80" t="s">
        <v>92</v>
      </c>
      <c r="G249" s="80" t="s">
        <v>1971</v>
      </c>
      <c r="H249" s="80" t="s">
        <v>1972</v>
      </c>
      <c r="I249" s="177"/>
      <c r="J249" s="81">
        <v>866.74697608604902</v>
      </c>
      <c r="K249" s="81">
        <v>1.5725051383180726</v>
      </c>
      <c r="L249" s="81">
        <v>1.29388350532996</v>
      </c>
      <c r="M249" s="81">
        <v>49.250366996065672</v>
      </c>
      <c r="N249" s="81">
        <v>45.642034721372113</v>
      </c>
      <c r="O249" s="81">
        <v>25.004489756642585</v>
      </c>
      <c r="P249" s="81">
        <v>16.801460447981963</v>
      </c>
      <c r="Q249" s="81">
        <v>1.9634997422384577</v>
      </c>
      <c r="R249" s="81">
        <v>5.6994097046438092</v>
      </c>
      <c r="S249" s="81">
        <v>0</v>
      </c>
      <c r="T249" s="82"/>
      <c r="U249" s="81">
        <v>26149911</v>
      </c>
      <c r="V249" s="81">
        <v>681</v>
      </c>
      <c r="W249" s="81">
        <v>45</v>
      </c>
      <c r="X249" s="81">
        <v>9602</v>
      </c>
      <c r="Y249" s="81">
        <v>12870</v>
      </c>
      <c r="Z249" s="81">
        <v>14706</v>
      </c>
      <c r="AA249" s="81">
        <v>3458</v>
      </c>
      <c r="AB249" s="81">
        <v>27799</v>
      </c>
      <c r="AC249" s="81">
        <v>973403.07552745275</v>
      </c>
      <c r="AD249" s="81">
        <v>0</v>
      </c>
      <c r="AE249" s="82"/>
      <c r="AF249" s="81">
        <v>240384047.18346769</v>
      </c>
      <c r="AG249" s="81">
        <v>1050406.4231917071</v>
      </c>
      <c r="AH249" s="81">
        <v>258395.55335935851</v>
      </c>
      <c r="AI249" s="81">
        <v>57574515.703902207</v>
      </c>
      <c r="AJ249" s="81">
        <v>55256976.668487243</v>
      </c>
      <c r="AK249" s="81">
        <v>0</v>
      </c>
      <c r="AL249" s="81">
        <v>0</v>
      </c>
      <c r="AM249" s="81">
        <v>3812696.128907199</v>
      </c>
      <c r="AN249" s="81">
        <v>0</v>
      </c>
      <c r="AO249" s="81">
        <v>0</v>
      </c>
      <c r="AP249" s="82"/>
      <c r="AQ249" s="81">
        <v>729</v>
      </c>
      <c r="AR249" s="81">
        <v>103</v>
      </c>
      <c r="AS249" s="81">
        <v>0</v>
      </c>
      <c r="AT249" s="81">
        <v>0</v>
      </c>
      <c r="AU249" s="81">
        <v>0</v>
      </c>
      <c r="AV249" s="81">
        <v>0</v>
      </c>
      <c r="AW249" s="81" t="s">
        <v>564</v>
      </c>
      <c r="AX249" s="82"/>
      <c r="AY249" s="81">
        <v>2906.5909999999999</v>
      </c>
      <c r="AZ249" s="81">
        <v>2534.3000000000002</v>
      </c>
      <c r="BA249" s="81">
        <v>0</v>
      </c>
      <c r="BB249" s="81">
        <v>0</v>
      </c>
      <c r="BC249" s="81">
        <v>0</v>
      </c>
      <c r="BD249" s="81">
        <v>0</v>
      </c>
      <c r="BE249" s="81" t="s">
        <v>564</v>
      </c>
      <c r="BF249" s="82"/>
      <c r="BG249" s="81">
        <v>0</v>
      </c>
      <c r="BH249" s="81">
        <v>0</v>
      </c>
      <c r="BI249" s="81">
        <v>2305.1660000000002</v>
      </c>
      <c r="BJ249" s="81">
        <v>0</v>
      </c>
      <c r="BK249" s="81">
        <v>5.6310000000000002</v>
      </c>
      <c r="BL249" s="81">
        <v>0</v>
      </c>
      <c r="BM249" s="82"/>
      <c r="BN249" s="81">
        <v>0</v>
      </c>
      <c r="BO249" s="81">
        <v>0</v>
      </c>
      <c r="BP249" s="81">
        <v>9</v>
      </c>
      <c r="BQ249" s="81">
        <v>0</v>
      </c>
      <c r="BR249" s="81">
        <v>1</v>
      </c>
      <c r="BS249" s="81">
        <v>0</v>
      </c>
      <c r="BT249"/>
      <c r="BU249" s="80">
        <v>1825.19</v>
      </c>
      <c r="BV249" s="80">
        <v>38.912999999999997</v>
      </c>
      <c r="BW249" s="80">
        <v>235.18</v>
      </c>
      <c r="BX249" s="80">
        <v>0.25800000000000001</v>
      </c>
      <c r="BY249" s="80">
        <v>211.256</v>
      </c>
      <c r="BZ249" s="80">
        <v>0</v>
      </c>
      <c r="CA249" s="80">
        <v>0</v>
      </c>
      <c r="CB249" s="80">
        <v>0</v>
      </c>
      <c r="CC249" s="80">
        <v>0</v>
      </c>
    </row>
    <row r="250" spans="1:81">
      <c r="A250" s="80" t="s">
        <v>1985</v>
      </c>
      <c r="B250" s="80">
        <v>269</v>
      </c>
      <c r="C250" s="80">
        <v>14</v>
      </c>
      <c r="D250" s="80">
        <v>16</v>
      </c>
      <c r="E250" s="80">
        <v>2017</v>
      </c>
      <c r="F250" s="80" t="s">
        <v>71</v>
      </c>
      <c r="G250" s="80" t="s">
        <v>1971</v>
      </c>
      <c r="H250" s="80" t="s">
        <v>1972</v>
      </c>
      <c r="I250" s="177"/>
      <c r="J250" s="81">
        <v>948.73430975709766</v>
      </c>
      <c r="K250" s="81">
        <v>1.591523026024831</v>
      </c>
      <c r="L250" s="81">
        <v>1.2286418094776299</v>
      </c>
      <c r="M250" s="81">
        <v>48.84320234214313</v>
      </c>
      <c r="N250" s="81">
        <v>45.497275882582933</v>
      </c>
      <c r="O250" s="81">
        <v>24.223498083910556</v>
      </c>
      <c r="P250" s="81">
        <v>16.545362941995254</v>
      </c>
      <c r="Q250" s="81">
        <v>1.8793609293417139</v>
      </c>
      <c r="R250" s="81">
        <v>6.3075862785354904</v>
      </c>
      <c r="S250" s="81">
        <v>0</v>
      </c>
      <c r="T250" s="82"/>
      <c r="U250" s="81">
        <v>29958645</v>
      </c>
      <c r="V250" s="81">
        <v>681</v>
      </c>
      <c r="W250" s="81">
        <v>45</v>
      </c>
      <c r="X250" s="81">
        <v>9602</v>
      </c>
      <c r="Y250" s="81">
        <v>12918</v>
      </c>
      <c r="Z250" s="81">
        <v>14483</v>
      </c>
      <c r="AA250" s="81">
        <v>3427</v>
      </c>
      <c r="AB250" s="81">
        <v>27516</v>
      </c>
      <c r="AC250" s="81">
        <v>1098649</v>
      </c>
      <c r="AD250" s="81">
        <v>0</v>
      </c>
      <c r="AE250" s="82"/>
      <c r="AF250" s="81">
        <v>267564874.0071857</v>
      </c>
      <c r="AG250" s="81">
        <v>1080559.536024373</v>
      </c>
      <c r="AH250" s="81">
        <v>305180.35592418461</v>
      </c>
      <c r="AI250" s="81">
        <v>58861805.112770297</v>
      </c>
      <c r="AJ250" s="81">
        <v>55776241.162122518</v>
      </c>
      <c r="AK250" s="81">
        <v>0</v>
      </c>
      <c r="AL250" s="81">
        <v>0</v>
      </c>
      <c r="AM250" s="81">
        <v>3779787.1299391072</v>
      </c>
      <c r="AN250" s="81">
        <v>0</v>
      </c>
      <c r="AO250" s="81">
        <v>0</v>
      </c>
      <c r="AP250" s="82"/>
      <c r="AQ250" s="81">
        <v>775</v>
      </c>
      <c r="AR250" s="81">
        <v>109</v>
      </c>
      <c r="AS250" s="81">
        <v>0</v>
      </c>
      <c r="AT250" s="81">
        <v>0</v>
      </c>
      <c r="AU250" s="81">
        <v>0</v>
      </c>
      <c r="AV250" s="81">
        <v>0</v>
      </c>
      <c r="AW250" s="81" t="s">
        <v>564</v>
      </c>
      <c r="AX250" s="82"/>
      <c r="AY250" s="81">
        <v>3137.1030000000001</v>
      </c>
      <c r="AZ250" s="81">
        <v>2723.9</v>
      </c>
      <c r="BA250" s="81">
        <v>0</v>
      </c>
      <c r="BB250" s="81">
        <v>0</v>
      </c>
      <c r="BC250" s="81">
        <v>0</v>
      </c>
      <c r="BD250" s="81">
        <v>0</v>
      </c>
      <c r="BE250" s="81" t="s">
        <v>564</v>
      </c>
      <c r="BF250" s="82"/>
      <c r="BG250" s="81">
        <v>0</v>
      </c>
      <c r="BH250" s="81">
        <v>0</v>
      </c>
      <c r="BI250" s="81">
        <v>2376.777</v>
      </c>
      <c r="BJ250" s="81">
        <v>0</v>
      </c>
      <c r="BK250" s="81">
        <v>5.7830000000000004</v>
      </c>
      <c r="BL250" s="81">
        <v>0</v>
      </c>
      <c r="BM250" s="82"/>
      <c r="BN250" s="81">
        <v>0</v>
      </c>
      <c r="BO250" s="81">
        <v>0</v>
      </c>
      <c r="BP250" s="81">
        <v>8</v>
      </c>
      <c r="BQ250" s="81">
        <v>0</v>
      </c>
      <c r="BR250" s="81">
        <v>1</v>
      </c>
      <c r="BS250" s="81">
        <v>0</v>
      </c>
      <c r="BT250"/>
      <c r="BU250" s="80">
        <v>1804.7429999999999</v>
      </c>
      <c r="BV250" s="80">
        <v>39.204999999999998</v>
      </c>
      <c r="BW250" s="80">
        <v>288.98099999999999</v>
      </c>
      <c r="BX250" s="80">
        <v>0.223</v>
      </c>
      <c r="BY250" s="80">
        <v>249.34899999999999</v>
      </c>
      <c r="BZ250" s="80">
        <v>5.8999999999999997E-2</v>
      </c>
      <c r="CA250" s="80">
        <v>0</v>
      </c>
      <c r="CB250" s="80">
        <v>0</v>
      </c>
      <c r="CC250" s="80">
        <v>0</v>
      </c>
    </row>
    <row r="251" spans="1:81">
      <c r="A251" s="80" t="s">
        <v>1986</v>
      </c>
      <c r="B251" s="80">
        <v>270</v>
      </c>
      <c r="C251" s="80">
        <v>15</v>
      </c>
      <c r="D251" s="80">
        <v>16</v>
      </c>
      <c r="E251" s="80">
        <v>2018</v>
      </c>
      <c r="F251" s="80" t="s">
        <v>93</v>
      </c>
      <c r="G251" s="80" t="s">
        <v>1971</v>
      </c>
      <c r="H251" s="80" t="s">
        <v>1972</v>
      </c>
      <c r="I251" s="177"/>
      <c r="J251" s="81">
        <v>892.51827247695678</v>
      </c>
      <c r="K251" s="81">
        <v>1.4436803800396973</v>
      </c>
      <c r="L251" s="81">
        <v>1.0939370751409485</v>
      </c>
      <c r="M251" s="81">
        <v>47.556403630701979</v>
      </c>
      <c r="N251" s="81">
        <v>44.249414133417055</v>
      </c>
      <c r="O251" s="81">
        <v>23.827471866759332</v>
      </c>
      <c r="P251" s="81">
        <v>16.399786012788226</v>
      </c>
      <c r="Q251" s="81">
        <v>1.7246847111941634</v>
      </c>
      <c r="R251" s="81">
        <v>5.8450160929777137</v>
      </c>
      <c r="S251" s="81">
        <v>0</v>
      </c>
      <c r="T251" s="82"/>
      <c r="U251" s="81">
        <v>28702500</v>
      </c>
      <c r="V251" s="81">
        <v>681</v>
      </c>
      <c r="W251" s="81">
        <v>45</v>
      </c>
      <c r="X251" s="81">
        <v>9602</v>
      </c>
      <c r="Y251" s="81">
        <v>12858</v>
      </c>
      <c r="Z251" s="81">
        <v>14519</v>
      </c>
      <c r="AA251" s="81">
        <v>3431</v>
      </c>
      <c r="AB251" s="81">
        <v>27212</v>
      </c>
      <c r="AC251" s="81">
        <v>1014089</v>
      </c>
      <c r="AD251" s="81">
        <v>0</v>
      </c>
      <c r="AE251" s="82"/>
      <c r="AF251" s="81">
        <v>272481738.59363139</v>
      </c>
      <c r="AG251" s="81">
        <v>958139.73126461159</v>
      </c>
      <c r="AH251" s="81">
        <v>267355.1279088626</v>
      </c>
      <c r="AI251" s="81">
        <v>56499144.257557392</v>
      </c>
      <c r="AJ251" s="81">
        <v>58129428.875359967</v>
      </c>
      <c r="AK251" s="81">
        <v>0</v>
      </c>
      <c r="AL251" s="81">
        <v>0</v>
      </c>
      <c r="AM251" s="81">
        <v>3745762.0246853889</v>
      </c>
      <c r="AN251" s="81">
        <v>0</v>
      </c>
      <c r="AO251" s="81">
        <v>0</v>
      </c>
      <c r="AP251" s="82"/>
      <c r="AQ251" s="81">
        <v>820</v>
      </c>
      <c r="AR251" s="81">
        <v>124</v>
      </c>
      <c r="AS251" s="81">
        <v>0</v>
      </c>
      <c r="AT251" s="81">
        <v>1</v>
      </c>
      <c r="AU251" s="81">
        <v>0</v>
      </c>
      <c r="AV251" s="81">
        <v>0</v>
      </c>
      <c r="AW251" s="81" t="s">
        <v>564</v>
      </c>
      <c r="AX251" s="82"/>
      <c r="AY251" s="81">
        <v>3342.395</v>
      </c>
      <c r="AZ251" s="81">
        <v>3199</v>
      </c>
      <c r="BA251" s="81">
        <v>0</v>
      </c>
      <c r="BB251" s="81">
        <v>200</v>
      </c>
      <c r="BC251" s="81">
        <v>0</v>
      </c>
      <c r="BD251" s="81">
        <v>0</v>
      </c>
      <c r="BE251" s="81" t="s">
        <v>564</v>
      </c>
      <c r="BF251" s="82"/>
      <c r="BG251" s="81">
        <v>0</v>
      </c>
      <c r="BH251" s="81">
        <v>0</v>
      </c>
      <c r="BI251" s="81">
        <v>2279.0120000000002</v>
      </c>
      <c r="BJ251" s="81">
        <v>0</v>
      </c>
      <c r="BK251" s="81">
        <v>4.83</v>
      </c>
      <c r="BL251" s="81">
        <v>0</v>
      </c>
      <c r="BM251" s="82"/>
      <c r="BN251" s="81">
        <v>0</v>
      </c>
      <c r="BO251" s="81">
        <v>0</v>
      </c>
      <c r="BP251" s="81">
        <v>8</v>
      </c>
      <c r="BQ251" s="81">
        <v>0</v>
      </c>
      <c r="BR251" s="81">
        <v>1</v>
      </c>
      <c r="BS251" s="81">
        <v>0</v>
      </c>
      <c r="BT251"/>
      <c r="BU251" s="80">
        <v>1701.8</v>
      </c>
      <c r="BV251" s="80">
        <v>33.218000000000004</v>
      </c>
      <c r="BW251" s="80">
        <v>312.18200000000002</v>
      </c>
      <c r="BX251" s="80">
        <v>0.21</v>
      </c>
      <c r="BY251" s="80">
        <v>236.41200000000001</v>
      </c>
      <c r="BZ251" s="80">
        <v>0.02</v>
      </c>
      <c r="CA251" s="80">
        <v>0</v>
      </c>
      <c r="CB251" s="80">
        <v>0</v>
      </c>
      <c r="CC251" s="80">
        <v>0</v>
      </c>
    </row>
    <row r="252" spans="1:81">
      <c r="A252" s="80" t="s">
        <v>1987</v>
      </c>
      <c r="B252" s="80">
        <v>271</v>
      </c>
      <c r="C252" s="80">
        <v>16</v>
      </c>
      <c r="D252" s="80">
        <v>16</v>
      </c>
      <c r="E252" s="80">
        <v>2019</v>
      </c>
      <c r="F252" s="80" t="s">
        <v>73</v>
      </c>
      <c r="G252" s="80" t="s">
        <v>1971</v>
      </c>
      <c r="H252" s="80" t="s">
        <v>1972</v>
      </c>
      <c r="I252" s="177"/>
      <c r="J252" s="81">
        <v>832.79880651289511</v>
      </c>
      <c r="K252" s="81">
        <v>1.2816297303149122</v>
      </c>
      <c r="L252" s="81">
        <v>1.0909105097813034</v>
      </c>
      <c r="M252" s="81">
        <v>45.440843894621324</v>
      </c>
      <c r="N252" s="81">
        <v>35.825495070302964</v>
      </c>
      <c r="O252" s="81">
        <v>22.6892097220748</v>
      </c>
      <c r="P252" s="81">
        <v>16.027414194833629</v>
      </c>
      <c r="Q252" s="81">
        <v>1.6527465204485627</v>
      </c>
      <c r="R252" s="81">
        <v>5.5811616639481487</v>
      </c>
      <c r="S252" s="81">
        <v>0</v>
      </c>
      <c r="T252" s="82"/>
      <c r="U252" s="81">
        <v>27238164</v>
      </c>
      <c r="V252" s="81">
        <v>681</v>
      </c>
      <c r="W252" s="81">
        <v>45</v>
      </c>
      <c r="X252" s="81">
        <v>9602</v>
      </c>
      <c r="Y252" s="81">
        <v>12781</v>
      </c>
      <c r="Z252" s="81">
        <v>14205</v>
      </c>
      <c r="AA252" s="81">
        <v>3328</v>
      </c>
      <c r="AB252" s="81">
        <v>26783</v>
      </c>
      <c r="AC252" s="81">
        <v>984171</v>
      </c>
      <c r="AD252" s="81">
        <v>0</v>
      </c>
      <c r="AE252" s="82"/>
      <c r="AF252" s="81">
        <v>268501467.03207219</v>
      </c>
      <c r="AG252" s="81">
        <v>924795.00551519671</v>
      </c>
      <c r="AH252" s="81">
        <v>311362.17775001522</v>
      </c>
      <c r="AI252" s="81">
        <v>59769971.14672368</v>
      </c>
      <c r="AJ252" s="81">
        <v>51546960.050825275</v>
      </c>
      <c r="AK252" s="81">
        <v>0</v>
      </c>
      <c r="AL252" s="81">
        <v>0</v>
      </c>
      <c r="AM252" s="81">
        <v>3647642.9776839479</v>
      </c>
      <c r="AN252" s="81">
        <v>0</v>
      </c>
      <c r="AO252" s="81">
        <v>0</v>
      </c>
      <c r="AP252" s="82"/>
      <c r="AQ252" s="81">
        <v>873</v>
      </c>
      <c r="AR252" s="81">
        <v>140</v>
      </c>
      <c r="AS252" s="81">
        <v>0</v>
      </c>
      <c r="AT252" s="81">
        <v>1</v>
      </c>
      <c r="AU252" s="81">
        <v>0</v>
      </c>
      <c r="AV252" s="81">
        <v>0</v>
      </c>
      <c r="AW252" s="81" t="s">
        <v>564</v>
      </c>
      <c r="AX252" s="82"/>
      <c r="AY252" s="81">
        <v>3586.206000000001</v>
      </c>
      <c r="AZ252" s="81">
        <v>3531.4</v>
      </c>
      <c r="BA252" s="81">
        <v>0</v>
      </c>
      <c r="BB252" s="81">
        <v>199.6</v>
      </c>
      <c r="BC252" s="81">
        <v>0</v>
      </c>
      <c r="BD252" s="81">
        <v>0</v>
      </c>
      <c r="BE252" s="81" t="s">
        <v>564</v>
      </c>
      <c r="BF252" s="82"/>
      <c r="BG252" s="81">
        <v>0</v>
      </c>
      <c r="BH252" s="81">
        <v>0</v>
      </c>
      <c r="BI252" s="81">
        <v>2140.3029999999999</v>
      </c>
      <c r="BJ252" s="81">
        <v>0</v>
      </c>
      <c r="BK252" s="81">
        <v>3.6259999999999999</v>
      </c>
      <c r="BL252" s="81">
        <v>0</v>
      </c>
      <c r="BM252" s="82"/>
      <c r="BN252" s="81">
        <v>0</v>
      </c>
      <c r="BO252" s="81">
        <v>0</v>
      </c>
      <c r="BP252" s="81">
        <v>9</v>
      </c>
      <c r="BQ252" s="81">
        <v>0</v>
      </c>
      <c r="BR252" s="81">
        <v>1</v>
      </c>
      <c r="BS252" s="81">
        <v>0</v>
      </c>
      <c r="BT252"/>
      <c r="BU252" s="80">
        <v>1693.229</v>
      </c>
      <c r="BV252" s="80">
        <v>0</v>
      </c>
      <c r="BW252" s="80">
        <v>294.92500000000001</v>
      </c>
      <c r="BX252" s="80">
        <v>0</v>
      </c>
      <c r="BY252" s="80">
        <v>155.77500000000001</v>
      </c>
      <c r="BZ252" s="80">
        <v>0</v>
      </c>
      <c r="CA252" s="80">
        <v>0</v>
      </c>
      <c r="CB252" s="80">
        <v>0</v>
      </c>
      <c r="CC252" s="80">
        <v>0</v>
      </c>
    </row>
    <row r="253" spans="1:81">
      <c r="A253" s="80" t="s">
        <v>1988</v>
      </c>
      <c r="B253" s="80">
        <v>272</v>
      </c>
      <c r="C253" s="80">
        <v>17</v>
      </c>
      <c r="D253" s="80">
        <v>16</v>
      </c>
      <c r="E253" s="80">
        <v>2020</v>
      </c>
      <c r="F253" s="80" t="s">
        <v>218</v>
      </c>
      <c r="G253" s="80" t="s">
        <v>1971</v>
      </c>
      <c r="H253" s="80" t="s">
        <v>1972</v>
      </c>
      <c r="I253" s="177"/>
      <c r="J253" s="81">
        <v>641.71846870335082</v>
      </c>
      <c r="K253" s="81">
        <v>1.2399228835341907</v>
      </c>
      <c r="L253" s="81">
        <v>1.4240188296451139</v>
      </c>
      <c r="M253" s="81">
        <v>37.157237480410643</v>
      </c>
      <c r="N253" s="81">
        <v>37.590000358796523</v>
      </c>
      <c r="O253" s="81">
        <v>19.905547517823894</v>
      </c>
      <c r="P253" s="81">
        <v>15.230365589656989</v>
      </c>
      <c r="Q253" s="81">
        <v>1.5693637607253033</v>
      </c>
      <c r="R253" s="81">
        <v>5.0783501237662438</v>
      </c>
      <c r="S253" s="81">
        <v>0</v>
      </c>
      <c r="T253" s="82"/>
      <c r="U253" s="81">
        <v>22117378</v>
      </c>
      <c r="V253" s="81">
        <v>647</v>
      </c>
      <c r="W253" s="81">
        <v>58</v>
      </c>
      <c r="X253" s="81">
        <v>8750</v>
      </c>
      <c r="Y253" s="81">
        <v>12877</v>
      </c>
      <c r="Z253" s="81">
        <v>14224</v>
      </c>
      <c r="AA253" s="81">
        <v>3436</v>
      </c>
      <c r="AB253" s="81">
        <v>26616</v>
      </c>
      <c r="AC253" s="81">
        <v>900178</v>
      </c>
      <c r="AD253" s="81">
        <v>0</v>
      </c>
      <c r="AE253" s="82"/>
      <c r="AF253" s="81">
        <v>231720520.66480729</v>
      </c>
      <c r="AG253" s="81">
        <v>855931.47601793031</v>
      </c>
      <c r="AH253" s="81">
        <v>499454.83156631788</v>
      </c>
      <c r="AI253" s="81">
        <v>51383587.716277704</v>
      </c>
      <c r="AJ253" s="81">
        <v>57364006.296484903</v>
      </c>
      <c r="AK253" s="81"/>
      <c r="AL253" s="81"/>
      <c r="AM253" s="81">
        <v>3473683.7099276357</v>
      </c>
      <c r="AN253" s="81"/>
      <c r="AO253" s="81"/>
      <c r="AP253" s="82"/>
      <c r="AQ253" s="81">
        <v>909</v>
      </c>
      <c r="AR253" s="81">
        <v>149</v>
      </c>
      <c r="AS253" s="81">
        <v>0</v>
      </c>
      <c r="AT253" s="81">
        <v>1</v>
      </c>
      <c r="AU253" s="81">
        <v>0</v>
      </c>
      <c r="AV253" s="81">
        <v>0</v>
      </c>
      <c r="AW253" s="81">
        <v>0</v>
      </c>
      <c r="AX253" s="82"/>
      <c r="AY253" s="81">
        <v>3758.1109999999981</v>
      </c>
      <c r="AZ253" s="81">
        <v>7749.9000000000005</v>
      </c>
      <c r="BA253" s="81">
        <v>0</v>
      </c>
      <c r="BB253" s="81">
        <v>199.6</v>
      </c>
      <c r="BC253" s="81">
        <v>0</v>
      </c>
      <c r="BD253" s="81">
        <v>0</v>
      </c>
      <c r="BE253" s="81">
        <v>0</v>
      </c>
      <c r="BF253" s="82"/>
      <c r="BG253" s="81">
        <v>0</v>
      </c>
      <c r="BH253" s="81">
        <v>0</v>
      </c>
      <c r="BI253" s="81">
        <v>2107.3029999999999</v>
      </c>
      <c r="BJ253" s="81">
        <v>0</v>
      </c>
      <c r="BK253" s="81">
        <v>3.6259999999999999</v>
      </c>
      <c r="BL253" s="81">
        <v>0</v>
      </c>
      <c r="BM253" s="82"/>
      <c r="BN253" s="81">
        <v>0</v>
      </c>
      <c r="BO253" s="81">
        <v>0</v>
      </c>
      <c r="BP253" s="81">
        <v>9</v>
      </c>
      <c r="BQ253" s="81">
        <v>0</v>
      </c>
      <c r="BR253" s="81">
        <v>1</v>
      </c>
      <c r="BS253" s="81">
        <v>0</v>
      </c>
      <c r="BT253"/>
      <c r="BU253" s="80">
        <v>1571.43</v>
      </c>
      <c r="BV253" s="80">
        <v>0</v>
      </c>
      <c r="BW253" s="80">
        <v>322.43</v>
      </c>
      <c r="BX253" s="80">
        <v>0</v>
      </c>
      <c r="BY253" s="80">
        <v>217.06899999999999</v>
      </c>
      <c r="BZ253" s="80">
        <v>0</v>
      </c>
      <c r="CA253" s="80">
        <v>0</v>
      </c>
      <c r="CB253" s="80">
        <v>0</v>
      </c>
      <c r="CC253" s="80">
        <v>0</v>
      </c>
    </row>
    <row r="254" spans="1:81">
      <c r="A254" s="80" t="s">
        <v>1989</v>
      </c>
      <c r="B254" s="80">
        <v>272</v>
      </c>
      <c r="C254" s="80">
        <v>18</v>
      </c>
      <c r="D254" s="80">
        <v>16</v>
      </c>
      <c r="E254" s="80">
        <v>2021</v>
      </c>
      <c r="F254" s="80" t="s">
        <v>75</v>
      </c>
      <c r="G254" s="174" t="s">
        <v>1971</v>
      </c>
      <c r="H254" s="80" t="s">
        <v>1972</v>
      </c>
      <c r="I254" s="177"/>
      <c r="J254" s="81">
        <v>663.70936972529068</v>
      </c>
      <c r="K254" s="81">
        <v>1.3598717861741403</v>
      </c>
      <c r="L254" s="81">
        <v>1.4132182970142548</v>
      </c>
      <c r="M254" s="81">
        <v>39.792064031926962</v>
      </c>
      <c r="N254" s="81">
        <v>35.296490481551011</v>
      </c>
      <c r="O254" s="81">
        <v>19.221594627903261</v>
      </c>
      <c r="P254" s="81">
        <v>15.73580059858449</v>
      </c>
      <c r="Q254" s="81">
        <v>1.5716685932412362</v>
      </c>
      <c r="R254" s="81">
        <v>5.9518400706413184</v>
      </c>
      <c r="S254" s="81">
        <v>0</v>
      </c>
      <c r="T254" s="82"/>
      <c r="U254" s="81">
        <v>24299380</v>
      </c>
      <c r="V254" s="81">
        <v>647</v>
      </c>
      <c r="W254" s="81">
        <v>58</v>
      </c>
      <c r="X254" s="81">
        <v>8750</v>
      </c>
      <c r="Y254" s="81">
        <v>12870</v>
      </c>
      <c r="Z254" s="81">
        <v>14143</v>
      </c>
      <c r="AA254" s="81">
        <v>3462</v>
      </c>
      <c r="AB254" s="81">
        <v>26339</v>
      </c>
      <c r="AC254" s="81">
        <v>1022583.9999999999</v>
      </c>
      <c r="AD254" s="81">
        <v>0</v>
      </c>
      <c r="AE254" s="82"/>
      <c r="AF254" s="81">
        <v>237131819.6355975</v>
      </c>
      <c r="AG254" s="81">
        <v>968478.1796157636</v>
      </c>
      <c r="AH254" s="81">
        <v>508044.91666352528</v>
      </c>
      <c r="AI254" s="81">
        <v>56731850.227120794</v>
      </c>
      <c r="AJ254" s="81">
        <v>52679422.448485807</v>
      </c>
      <c r="AK254" s="81">
        <v>0</v>
      </c>
      <c r="AL254" s="81">
        <v>0</v>
      </c>
      <c r="AM254" s="81">
        <v>3457359.5409697215</v>
      </c>
      <c r="AN254" s="81">
        <v>0</v>
      </c>
      <c r="AO254" s="81">
        <v>0</v>
      </c>
      <c r="AP254" s="82"/>
      <c r="AQ254" s="81">
        <v>954</v>
      </c>
      <c r="AR254" s="81">
        <v>154</v>
      </c>
      <c r="AS254" s="81">
        <v>0</v>
      </c>
      <c r="AT254" s="81">
        <v>1</v>
      </c>
      <c r="AU254" s="81">
        <v>0</v>
      </c>
      <c r="AV254" s="81">
        <v>0</v>
      </c>
      <c r="AW254" s="81"/>
      <c r="AX254" s="82"/>
      <c r="AY254" s="81">
        <v>4007.900999999998</v>
      </c>
      <c r="AZ254" s="81">
        <v>8259.4000000000015</v>
      </c>
      <c r="BA254" s="81">
        <v>0</v>
      </c>
      <c r="BB254" s="81">
        <v>199.6</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1990</v>
      </c>
      <c r="B255" s="80">
        <v>272</v>
      </c>
      <c r="C255" s="80">
        <v>19</v>
      </c>
      <c r="D255" s="80">
        <v>16</v>
      </c>
      <c r="E255" s="80">
        <v>2022</v>
      </c>
      <c r="F255" s="80" t="s">
        <v>568</v>
      </c>
      <c r="G255" s="174" t="s">
        <v>1971</v>
      </c>
      <c r="H255" s="80" t="s">
        <v>1972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1011</v>
      </c>
      <c r="AR255" s="81">
        <v>157</v>
      </c>
      <c r="AS255" s="81">
        <v>0</v>
      </c>
      <c r="AT255" s="81">
        <v>1</v>
      </c>
      <c r="AU255" s="81">
        <v>0</v>
      </c>
      <c r="AV255" s="81">
        <v>0</v>
      </c>
      <c r="AW255" s="81"/>
      <c r="AX255" s="82"/>
      <c r="AY255" s="81">
        <v>4331.335</v>
      </c>
      <c r="AZ255" s="81">
        <v>8391.5</v>
      </c>
      <c r="BA255" s="81">
        <v>0</v>
      </c>
      <c r="BB255" s="81">
        <v>199.6</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1991</v>
      </c>
      <c r="B256" s="80">
        <v>103</v>
      </c>
      <c r="C256" s="80">
        <v>1</v>
      </c>
      <c r="D256" s="80">
        <v>7</v>
      </c>
      <c r="E256" s="80">
        <v>1990</v>
      </c>
      <c r="F256" s="80" t="s">
        <v>562</v>
      </c>
      <c r="G256" s="80" t="s">
        <v>1992</v>
      </c>
      <c r="H256" s="80" t="s">
        <v>1993</v>
      </c>
      <c r="I256" s="177"/>
      <c r="J256" s="81">
        <v>370.93652081067103</v>
      </c>
      <c r="K256" s="81">
        <v>10.203800622574544</v>
      </c>
      <c r="L256" s="81">
        <v>9.1926184364148984</v>
      </c>
      <c r="M256" s="81">
        <v>29.088149629919297</v>
      </c>
      <c r="N256" s="81">
        <v>42.631445363618035</v>
      </c>
      <c r="O256" s="81">
        <v>27.463357283217821</v>
      </c>
      <c r="P256" s="81">
        <v>48.91868749855017</v>
      </c>
      <c r="Q256" s="81">
        <v>2.2752295875251902</v>
      </c>
      <c r="R256" s="81">
        <v>0</v>
      </c>
      <c r="S256" s="81">
        <v>2.2694781854292874</v>
      </c>
      <c r="T256" s="82"/>
      <c r="U256" s="81">
        <v>6690604</v>
      </c>
      <c r="V256" s="81">
        <v>2276</v>
      </c>
      <c r="W256" s="81">
        <v>100</v>
      </c>
      <c r="X256" s="81">
        <v>8924</v>
      </c>
      <c r="Y256" s="81">
        <v>11450</v>
      </c>
      <c r="Z256" s="81">
        <v>11296</v>
      </c>
      <c r="AA256" s="81">
        <v>11878</v>
      </c>
      <c r="AB256" s="81">
        <v>36942</v>
      </c>
      <c r="AC256" s="81">
        <v>0</v>
      </c>
      <c r="AD256" s="81">
        <v>2.2694781854292874</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1994</v>
      </c>
      <c r="B257" s="80">
        <v>104</v>
      </c>
      <c r="C257" s="80">
        <v>2</v>
      </c>
      <c r="D257" s="80">
        <v>7</v>
      </c>
      <c r="E257" s="80">
        <v>2005</v>
      </c>
      <c r="F257" s="80" t="s">
        <v>565</v>
      </c>
      <c r="G257" s="80" t="s">
        <v>1992</v>
      </c>
      <c r="H257" s="80" t="s">
        <v>1993</v>
      </c>
      <c r="I257" s="177"/>
      <c r="J257" s="81">
        <v>260.99599360643867</v>
      </c>
      <c r="K257" s="81">
        <v>6.2995147826193945</v>
      </c>
      <c r="L257" s="81">
        <v>5.0475045957721774</v>
      </c>
      <c r="M257" s="81">
        <v>46.355835041796858</v>
      </c>
      <c r="N257" s="81">
        <v>67.319586296461821</v>
      </c>
      <c r="O257" s="81">
        <v>39.118335902894295</v>
      </c>
      <c r="P257" s="81">
        <v>51.860606758356923</v>
      </c>
      <c r="Q257" s="81">
        <v>1.9785358255746097</v>
      </c>
      <c r="R257" s="81">
        <v>0</v>
      </c>
      <c r="S257" s="81">
        <v>3.50414322</v>
      </c>
      <c r="T257" s="82"/>
      <c r="U257" s="81">
        <v>5323003</v>
      </c>
      <c r="V257" s="81">
        <v>1762</v>
      </c>
      <c r="W257" s="81">
        <v>62</v>
      </c>
      <c r="X257" s="81">
        <v>6777</v>
      </c>
      <c r="Y257" s="81">
        <v>12441</v>
      </c>
      <c r="Z257" s="81">
        <v>18619</v>
      </c>
      <c r="AA257" s="81">
        <v>10313</v>
      </c>
      <c r="AB257" s="81">
        <v>33583</v>
      </c>
      <c r="AC257" s="81">
        <v>0</v>
      </c>
      <c r="AD257" s="81">
        <v>3.50414322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1995</v>
      </c>
      <c r="B258" s="80">
        <v>105</v>
      </c>
      <c r="C258" s="80">
        <v>3</v>
      </c>
      <c r="D258" s="80">
        <v>7</v>
      </c>
      <c r="E258" s="80">
        <v>2006</v>
      </c>
      <c r="F258" s="80" t="s">
        <v>566</v>
      </c>
      <c r="G258" s="80" t="s">
        <v>1992</v>
      </c>
      <c r="H258" s="80" t="s">
        <v>1993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1996</v>
      </c>
      <c r="B259" s="80">
        <v>106</v>
      </c>
      <c r="C259" s="80">
        <v>4</v>
      </c>
      <c r="D259" s="80">
        <v>7</v>
      </c>
      <c r="E259" s="80">
        <v>2007</v>
      </c>
      <c r="F259" s="80" t="s">
        <v>567</v>
      </c>
      <c r="G259" s="80" t="s">
        <v>1992</v>
      </c>
      <c r="H259" s="80" t="s">
        <v>1993</v>
      </c>
      <c r="I259" s="177"/>
      <c r="J259" s="81">
        <v>268.17654724901388</v>
      </c>
      <c r="K259" s="81">
        <v>4.8548414574553851</v>
      </c>
      <c r="L259" s="81">
        <v>3.8769426265772382</v>
      </c>
      <c r="M259" s="81">
        <v>50.777873392941892</v>
      </c>
      <c r="N259" s="81">
        <v>60.356103655333676</v>
      </c>
      <c r="O259" s="81">
        <v>37.357166041469405</v>
      </c>
      <c r="P259" s="81">
        <v>50.748411016433806</v>
      </c>
      <c r="Q259" s="81">
        <v>2.0365755476626828</v>
      </c>
      <c r="R259" s="81">
        <v>0</v>
      </c>
      <c r="S259" s="81">
        <v>2.7771825997799997</v>
      </c>
      <c r="T259" s="82"/>
      <c r="U259" s="81">
        <v>5937836</v>
      </c>
      <c r="V259" s="81">
        <v>1412</v>
      </c>
      <c r="W259" s="81">
        <v>75</v>
      </c>
      <c r="X259" s="81">
        <v>8303</v>
      </c>
      <c r="Y259" s="81">
        <v>12472</v>
      </c>
      <c r="Z259" s="81">
        <v>18484</v>
      </c>
      <c r="AA259" s="81">
        <v>9938</v>
      </c>
      <c r="AB259" s="81">
        <v>32740</v>
      </c>
      <c r="AC259" s="81">
        <v>0</v>
      </c>
      <c r="AD259" s="81">
        <v>2.7771825997799997</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1997</v>
      </c>
      <c r="B260" s="80">
        <v>107</v>
      </c>
      <c r="C260" s="80">
        <v>5</v>
      </c>
      <c r="D260" s="80">
        <v>7</v>
      </c>
      <c r="E260" s="80">
        <v>2008</v>
      </c>
      <c r="F260" s="80" t="s">
        <v>84</v>
      </c>
      <c r="G260" s="80" t="s">
        <v>1992</v>
      </c>
      <c r="H260" s="80" t="s">
        <v>1993</v>
      </c>
      <c r="I260" s="177"/>
      <c r="J260" s="81">
        <v>217.05827557761637</v>
      </c>
      <c r="K260" s="81">
        <v>3.684367567030943</v>
      </c>
      <c r="L260" s="81">
        <v>3.4938279155288856</v>
      </c>
      <c r="M260" s="81">
        <v>51.751890596826264</v>
      </c>
      <c r="N260" s="81">
        <v>61.095909360816862</v>
      </c>
      <c r="O260" s="81">
        <v>36.309137034355395</v>
      </c>
      <c r="P260" s="81">
        <v>49.007350697520607</v>
      </c>
      <c r="Q260" s="81">
        <v>1.9777028968962169</v>
      </c>
      <c r="R260" s="81">
        <v>0</v>
      </c>
      <c r="S260" s="81">
        <v>3.3357233598399998</v>
      </c>
      <c r="T260" s="82"/>
      <c r="U260" s="81">
        <v>5515495</v>
      </c>
      <c r="V260" s="81">
        <v>1412</v>
      </c>
      <c r="W260" s="81">
        <v>75</v>
      </c>
      <c r="X260" s="81">
        <v>8303</v>
      </c>
      <c r="Y260" s="81">
        <v>12504</v>
      </c>
      <c r="Z260" s="81">
        <v>18596</v>
      </c>
      <c r="AA260" s="81">
        <v>9608</v>
      </c>
      <c r="AB260" s="81">
        <v>32316</v>
      </c>
      <c r="AC260" s="81">
        <v>0</v>
      </c>
      <c r="AD260" s="81">
        <v>3.3357233598399998</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1998</v>
      </c>
      <c r="B261" s="80">
        <v>108</v>
      </c>
      <c r="C261" s="80">
        <v>6</v>
      </c>
      <c r="D261" s="80">
        <v>7</v>
      </c>
      <c r="E261" s="80">
        <v>2009</v>
      </c>
      <c r="F261" s="80" t="s">
        <v>85</v>
      </c>
      <c r="G261" s="80" t="s">
        <v>1992</v>
      </c>
      <c r="H261" s="80" t="s">
        <v>1993</v>
      </c>
      <c r="I261" s="177"/>
      <c r="J261" s="81">
        <v>224.55113454498286</v>
      </c>
      <c r="K261" s="81">
        <v>2.6801497864292054</v>
      </c>
      <c r="L261" s="81">
        <v>2.9790976133448135</v>
      </c>
      <c r="M261" s="81">
        <v>45.863015429186177</v>
      </c>
      <c r="N261" s="81">
        <v>56.120141211821249</v>
      </c>
      <c r="O261" s="81">
        <v>36.844906225066325</v>
      </c>
      <c r="P261" s="81">
        <v>46.445134899086632</v>
      </c>
      <c r="Q261" s="81">
        <v>1.8573229163580762</v>
      </c>
      <c r="R261" s="81">
        <v>0</v>
      </c>
      <c r="S261" s="81">
        <v>3.5751733644800003</v>
      </c>
      <c r="T261" s="82"/>
      <c r="U261" s="81">
        <v>4846727</v>
      </c>
      <c r="V261" s="81">
        <v>1053</v>
      </c>
      <c r="W261" s="81">
        <v>93</v>
      </c>
      <c r="X261" s="81">
        <v>8330</v>
      </c>
      <c r="Y261" s="81">
        <v>12474</v>
      </c>
      <c r="Z261" s="81">
        <v>18626</v>
      </c>
      <c r="AA261" s="81">
        <v>9348</v>
      </c>
      <c r="AB261" s="81">
        <v>31859</v>
      </c>
      <c r="AC261" s="81">
        <v>0</v>
      </c>
      <c r="AD261" s="81">
        <v>3.5751733644800003</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15.91</v>
      </c>
      <c r="BJ261" s="81">
        <v>0</v>
      </c>
      <c r="BK261" s="81">
        <v>0</v>
      </c>
      <c r="BL261" s="81">
        <v>0</v>
      </c>
      <c r="BM261" s="82"/>
      <c r="BN261" s="81">
        <v>0</v>
      </c>
      <c r="BO261" s="81">
        <v>0</v>
      </c>
      <c r="BP261" s="81">
        <v>2</v>
      </c>
      <c r="BQ261" s="81">
        <v>0</v>
      </c>
      <c r="BR261" s="81">
        <v>0</v>
      </c>
      <c r="BS261" s="81">
        <v>0</v>
      </c>
      <c r="BT261"/>
      <c r="BU261" s="80"/>
      <c r="BV261" s="80"/>
      <c r="BW261" s="80"/>
      <c r="BX261" s="80"/>
      <c r="BY261" s="80"/>
      <c r="BZ261" s="80"/>
      <c r="CA261" s="80"/>
      <c r="CB261" s="80"/>
      <c r="CC261" s="80"/>
    </row>
    <row r="262" spans="1:81">
      <c r="A262" s="80" t="s">
        <v>1999</v>
      </c>
      <c r="B262" s="80">
        <v>109</v>
      </c>
      <c r="C262" s="80">
        <v>7</v>
      </c>
      <c r="D262" s="80">
        <v>7</v>
      </c>
      <c r="E262" s="80">
        <v>2010</v>
      </c>
      <c r="F262" s="80" t="s">
        <v>86</v>
      </c>
      <c r="G262" s="80" t="s">
        <v>1992</v>
      </c>
      <c r="H262" s="80" t="s">
        <v>1993</v>
      </c>
      <c r="I262" s="177"/>
      <c r="J262" s="81">
        <v>199.84780435848407</v>
      </c>
      <c r="K262" s="81">
        <v>2.9278048624243689</v>
      </c>
      <c r="L262" s="81">
        <v>2.8224245548641518</v>
      </c>
      <c r="M262" s="81">
        <v>51.840517130685541</v>
      </c>
      <c r="N262" s="81">
        <v>60.575548507473329</v>
      </c>
      <c r="O262" s="81">
        <v>36.587851487121831</v>
      </c>
      <c r="P262" s="81">
        <v>46.809244420959317</v>
      </c>
      <c r="Q262" s="81">
        <v>1.909260006229764</v>
      </c>
      <c r="R262" s="81">
        <v>0</v>
      </c>
      <c r="S262" s="81">
        <v>3.5372085456000004</v>
      </c>
      <c r="T262" s="82"/>
      <c r="U262" s="81">
        <v>4495122</v>
      </c>
      <c r="V262" s="81">
        <v>1053</v>
      </c>
      <c r="W262" s="81">
        <v>93</v>
      </c>
      <c r="X262" s="81">
        <v>8330</v>
      </c>
      <c r="Y262" s="81">
        <v>12511</v>
      </c>
      <c r="Z262" s="81">
        <v>18582</v>
      </c>
      <c r="AA262" s="81">
        <v>9186</v>
      </c>
      <c r="AB262" s="81">
        <v>31381</v>
      </c>
      <c r="AC262" s="81">
        <v>0</v>
      </c>
      <c r="AD262" s="81">
        <v>3.5372085456000004</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19.981000000000002</v>
      </c>
      <c r="BJ262" s="81">
        <v>0</v>
      </c>
      <c r="BK262" s="81">
        <v>0</v>
      </c>
      <c r="BL262" s="81">
        <v>0</v>
      </c>
      <c r="BM262" s="82"/>
      <c r="BN262" s="81">
        <v>0</v>
      </c>
      <c r="BO262" s="81">
        <v>0</v>
      </c>
      <c r="BP262" s="81">
        <v>3</v>
      </c>
      <c r="BQ262" s="81">
        <v>0</v>
      </c>
      <c r="BR262" s="81">
        <v>0</v>
      </c>
      <c r="BS262" s="81">
        <v>0</v>
      </c>
      <c r="BT262"/>
      <c r="BU262" s="80">
        <v>19.981000000000002</v>
      </c>
      <c r="BV262" s="80">
        <v>0</v>
      </c>
      <c r="BW262" s="80">
        <v>0</v>
      </c>
      <c r="BX262" s="80">
        <v>0</v>
      </c>
      <c r="BY262" s="80">
        <v>0</v>
      </c>
      <c r="BZ262" s="80">
        <v>0</v>
      </c>
      <c r="CA262" s="80">
        <v>0</v>
      </c>
      <c r="CB262" s="80">
        <v>0</v>
      </c>
      <c r="CC262" s="80">
        <v>0</v>
      </c>
    </row>
    <row r="263" spans="1:81">
      <c r="A263" s="80" t="s">
        <v>2000</v>
      </c>
      <c r="B263" s="80">
        <v>110</v>
      </c>
      <c r="C263" s="80">
        <v>8</v>
      </c>
      <c r="D263" s="80">
        <v>7</v>
      </c>
      <c r="E263" s="80">
        <v>2011</v>
      </c>
      <c r="F263" s="80" t="s">
        <v>87</v>
      </c>
      <c r="G263" s="80" t="s">
        <v>1992</v>
      </c>
      <c r="H263" s="80" t="s">
        <v>1993</v>
      </c>
      <c r="I263" s="177"/>
      <c r="J263" s="81">
        <v>206.12188935284712</v>
      </c>
      <c r="K263" s="81">
        <v>3.4801545507941802</v>
      </c>
      <c r="L263" s="81">
        <v>3.7868066806027381</v>
      </c>
      <c r="M263" s="81">
        <v>49.293075719159297</v>
      </c>
      <c r="N263" s="81">
        <v>53.181245329578537</v>
      </c>
      <c r="O263" s="81">
        <v>35.975614628004195</v>
      </c>
      <c r="P263" s="81">
        <v>44.872612460169172</v>
      </c>
      <c r="Q263" s="81">
        <v>2.16759763922175</v>
      </c>
      <c r="R263" s="81">
        <v>0</v>
      </c>
      <c r="S263" s="81">
        <v>3.2292884736000005</v>
      </c>
      <c r="T263" s="82"/>
      <c r="U263" s="81">
        <v>4654367</v>
      </c>
      <c r="V263" s="81">
        <v>1053</v>
      </c>
      <c r="W263" s="81">
        <v>93</v>
      </c>
      <c r="X263" s="81">
        <v>8330</v>
      </c>
      <c r="Y263" s="81">
        <v>12503</v>
      </c>
      <c r="Z263" s="81">
        <v>18668</v>
      </c>
      <c r="AA263" s="81">
        <v>9068</v>
      </c>
      <c r="AB263" s="81">
        <v>30887</v>
      </c>
      <c r="AC263" s="81">
        <v>0</v>
      </c>
      <c r="AD263" s="81">
        <v>3.2292884736000005</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25.013999999999999</v>
      </c>
      <c r="BJ263" s="81">
        <v>0</v>
      </c>
      <c r="BK263" s="81">
        <v>0</v>
      </c>
      <c r="BL263" s="81">
        <v>0</v>
      </c>
      <c r="BM263" s="82"/>
      <c r="BN263" s="81">
        <v>0</v>
      </c>
      <c r="BO263" s="81">
        <v>0</v>
      </c>
      <c r="BP263" s="81">
        <v>3</v>
      </c>
      <c r="BQ263" s="81">
        <v>0</v>
      </c>
      <c r="BR263" s="81">
        <v>0</v>
      </c>
      <c r="BS263" s="81">
        <v>0</v>
      </c>
      <c r="BT263"/>
      <c r="BU263" s="80">
        <v>25.013999999999999</v>
      </c>
      <c r="BV263" s="80">
        <v>0</v>
      </c>
      <c r="BW263" s="80">
        <v>0</v>
      </c>
      <c r="BX263" s="80">
        <v>0</v>
      </c>
      <c r="BY263" s="80">
        <v>0</v>
      </c>
      <c r="BZ263" s="80">
        <v>0</v>
      </c>
      <c r="CA263" s="80">
        <v>0</v>
      </c>
      <c r="CB263" s="80">
        <v>0</v>
      </c>
      <c r="CC263" s="80">
        <v>0</v>
      </c>
    </row>
    <row r="264" spans="1:81">
      <c r="A264" s="80" t="s">
        <v>2001</v>
      </c>
      <c r="B264" s="80">
        <v>111</v>
      </c>
      <c r="C264" s="80">
        <v>9</v>
      </c>
      <c r="D264" s="80">
        <v>7</v>
      </c>
      <c r="E264" s="80">
        <v>2012</v>
      </c>
      <c r="F264" s="80" t="s">
        <v>88</v>
      </c>
      <c r="G264" s="80" t="s">
        <v>1992</v>
      </c>
      <c r="H264" s="80" t="s">
        <v>1993</v>
      </c>
      <c r="I264" s="177"/>
      <c r="J264" s="81">
        <v>217.94959929582936</v>
      </c>
      <c r="K264" s="81">
        <v>3.1477985390469803</v>
      </c>
      <c r="L264" s="81">
        <v>3.7577184898403093</v>
      </c>
      <c r="M264" s="81">
        <v>47.619104911750902</v>
      </c>
      <c r="N264" s="81">
        <v>59.297518933237917</v>
      </c>
      <c r="O264" s="81">
        <v>35.891359702940846</v>
      </c>
      <c r="P264" s="81">
        <v>44.441148286294506</v>
      </c>
      <c r="Q264" s="81">
        <v>2.3330076241891518</v>
      </c>
      <c r="R264" s="81">
        <v>0</v>
      </c>
      <c r="S264" s="81">
        <v>3.3185791869999997</v>
      </c>
      <c r="T264" s="82"/>
      <c r="U264" s="81">
        <v>4887934</v>
      </c>
      <c r="V264" s="81">
        <v>1053</v>
      </c>
      <c r="W264" s="81">
        <v>93</v>
      </c>
      <c r="X264" s="81">
        <v>8330</v>
      </c>
      <c r="Y264" s="81">
        <v>12594</v>
      </c>
      <c r="Z264" s="81">
        <v>18772</v>
      </c>
      <c r="AA264" s="81">
        <v>8930</v>
      </c>
      <c r="AB264" s="81">
        <v>30598</v>
      </c>
      <c r="AC264" s="81">
        <v>0</v>
      </c>
      <c r="AD264" s="81">
        <v>3.3185791869999997</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23.135000000000002</v>
      </c>
      <c r="BJ264" s="81">
        <v>0</v>
      </c>
      <c r="BK264" s="81">
        <v>0</v>
      </c>
      <c r="BL264" s="81">
        <v>0</v>
      </c>
      <c r="BM264" s="82"/>
      <c r="BN264" s="81">
        <v>0</v>
      </c>
      <c r="BO264" s="81">
        <v>0</v>
      </c>
      <c r="BP264" s="81">
        <v>3</v>
      </c>
      <c r="BQ264" s="81">
        <v>0</v>
      </c>
      <c r="BR264" s="81">
        <v>0</v>
      </c>
      <c r="BS264" s="81">
        <v>0</v>
      </c>
      <c r="BT264"/>
      <c r="BU264" s="80">
        <v>23.135000000000002</v>
      </c>
      <c r="BV264" s="80">
        <v>0</v>
      </c>
      <c r="BW264" s="80">
        <v>0</v>
      </c>
      <c r="BX264" s="80">
        <v>0</v>
      </c>
      <c r="BY264" s="80">
        <v>0</v>
      </c>
      <c r="BZ264" s="80">
        <v>0</v>
      </c>
      <c r="CA264" s="80">
        <v>0</v>
      </c>
      <c r="CB264" s="80">
        <v>0</v>
      </c>
      <c r="CC264" s="80">
        <v>0</v>
      </c>
    </row>
    <row r="265" spans="1:81">
      <c r="A265" s="80" t="s">
        <v>2002</v>
      </c>
      <c r="B265" s="80">
        <v>112</v>
      </c>
      <c r="C265" s="80">
        <v>10</v>
      </c>
      <c r="D265" s="80">
        <v>7</v>
      </c>
      <c r="E265" s="80">
        <v>2013</v>
      </c>
      <c r="F265" s="80" t="s">
        <v>89</v>
      </c>
      <c r="G265" s="80" t="s">
        <v>1992</v>
      </c>
      <c r="H265" s="80" t="s">
        <v>1993</v>
      </c>
      <c r="I265" s="177"/>
      <c r="J265" s="81">
        <v>222.18730009760631</v>
      </c>
      <c r="K265" s="81">
        <v>2.6389809239436879</v>
      </c>
      <c r="L265" s="81">
        <v>3.4899723911274019</v>
      </c>
      <c r="M265" s="81">
        <v>47.062414643749406</v>
      </c>
      <c r="N265" s="81">
        <v>59.554983229774635</v>
      </c>
      <c r="O265" s="81">
        <v>34.56235395932886</v>
      </c>
      <c r="P265" s="81">
        <v>44.238940839991372</v>
      </c>
      <c r="Q265" s="81">
        <v>2.3486894189833256</v>
      </c>
      <c r="R265" s="81">
        <v>0</v>
      </c>
      <c r="S265" s="81">
        <v>3.1668170889600007</v>
      </c>
      <c r="T265" s="82"/>
      <c r="U265" s="81">
        <v>4767052</v>
      </c>
      <c r="V265" s="81">
        <v>1053</v>
      </c>
      <c r="W265" s="81">
        <v>93</v>
      </c>
      <c r="X265" s="81">
        <v>8330</v>
      </c>
      <c r="Y265" s="81">
        <v>12599</v>
      </c>
      <c r="Z265" s="81">
        <v>18884</v>
      </c>
      <c r="AA265" s="81">
        <v>8856</v>
      </c>
      <c r="AB265" s="81">
        <v>30362</v>
      </c>
      <c r="AC265" s="81">
        <v>0</v>
      </c>
      <c r="AD265" s="81">
        <v>3.1668170889600007</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26.099</v>
      </c>
      <c r="BJ265" s="81">
        <v>0</v>
      </c>
      <c r="BK265" s="81">
        <v>0</v>
      </c>
      <c r="BL265" s="81">
        <v>0</v>
      </c>
      <c r="BM265" s="82"/>
      <c r="BN265" s="81">
        <v>0</v>
      </c>
      <c r="BO265" s="81">
        <v>0</v>
      </c>
      <c r="BP265" s="81">
        <v>3</v>
      </c>
      <c r="BQ265" s="81">
        <v>0</v>
      </c>
      <c r="BR265" s="81">
        <v>0</v>
      </c>
      <c r="BS265" s="81">
        <v>0</v>
      </c>
      <c r="BT265"/>
      <c r="BU265" s="80">
        <v>26.099</v>
      </c>
      <c r="BV265" s="80">
        <v>0</v>
      </c>
      <c r="BW265" s="80">
        <v>0</v>
      </c>
      <c r="BX265" s="80">
        <v>0</v>
      </c>
      <c r="BY265" s="80">
        <v>0</v>
      </c>
      <c r="BZ265" s="80">
        <v>0</v>
      </c>
      <c r="CA265" s="80">
        <v>0</v>
      </c>
      <c r="CB265" s="80">
        <v>0</v>
      </c>
      <c r="CC265" s="80">
        <v>0</v>
      </c>
    </row>
    <row r="266" spans="1:81">
      <c r="A266" s="80" t="s">
        <v>2003</v>
      </c>
      <c r="B266" s="80">
        <v>113</v>
      </c>
      <c r="C266" s="80">
        <v>11</v>
      </c>
      <c r="D266" s="80">
        <v>7</v>
      </c>
      <c r="E266" s="80">
        <v>2014</v>
      </c>
      <c r="F266" s="80" t="s">
        <v>90</v>
      </c>
      <c r="G266" s="80" t="s">
        <v>1992</v>
      </c>
      <c r="H266" s="80" t="s">
        <v>1993</v>
      </c>
      <c r="I266" s="177"/>
      <c r="J266" s="81">
        <v>235.09242715867939</v>
      </c>
      <c r="K266" s="81">
        <v>2.7879033483503752</v>
      </c>
      <c r="L266" s="81">
        <v>5.0136112057164066</v>
      </c>
      <c r="M266" s="81">
        <v>46.554235417186518</v>
      </c>
      <c r="N266" s="81">
        <v>55.158576763049638</v>
      </c>
      <c r="O266" s="81">
        <v>32.967352244502699</v>
      </c>
      <c r="P266" s="81">
        <v>43.525018465686443</v>
      </c>
      <c r="Q266" s="81">
        <v>2.2127147727373999</v>
      </c>
      <c r="R266" s="81">
        <v>0</v>
      </c>
      <c r="S266" s="81">
        <v>2.5889342180100003</v>
      </c>
      <c r="T266" s="82"/>
      <c r="U266" s="81">
        <v>5385521</v>
      </c>
      <c r="V266" s="81">
        <v>967</v>
      </c>
      <c r="W266" s="81">
        <v>136</v>
      </c>
      <c r="X266" s="81">
        <v>8131</v>
      </c>
      <c r="Y266" s="81">
        <v>12697</v>
      </c>
      <c r="Z266" s="81">
        <v>18971</v>
      </c>
      <c r="AA266" s="81">
        <v>8668</v>
      </c>
      <c r="AB266" s="81">
        <v>29813</v>
      </c>
      <c r="AC266" s="81">
        <v>0</v>
      </c>
      <c r="AD266" s="81">
        <v>2.5889342180100003</v>
      </c>
      <c r="AE266" s="82"/>
      <c r="AF266" s="81">
        <v>67520874.960038483</v>
      </c>
      <c r="AG266" s="81">
        <v>2117960.2571431575</v>
      </c>
      <c r="AH266" s="81">
        <v>1230736.5415488211</v>
      </c>
      <c r="AI266" s="81">
        <v>49250124.624975912</v>
      </c>
      <c r="AJ266" s="81">
        <v>66761766.406507738</v>
      </c>
      <c r="AK266" s="81">
        <v>0</v>
      </c>
      <c r="AL266" s="81">
        <v>0</v>
      </c>
      <c r="AM266" s="81">
        <v>4092879.3979321732</v>
      </c>
      <c r="AN266" s="81">
        <v>0</v>
      </c>
      <c r="AO266" s="81">
        <v>0</v>
      </c>
      <c r="AP266" s="82"/>
      <c r="AQ266" s="81">
        <v>591</v>
      </c>
      <c r="AR266" s="81">
        <v>190</v>
      </c>
      <c r="AS266" s="81">
        <v>0</v>
      </c>
      <c r="AT266" s="81">
        <v>0</v>
      </c>
      <c r="AU266" s="81">
        <v>0</v>
      </c>
      <c r="AV266" s="81">
        <v>0</v>
      </c>
      <c r="AW266" s="81" t="s">
        <v>564</v>
      </c>
      <c r="AX266" s="82"/>
      <c r="AY266" s="81">
        <v>2632.489</v>
      </c>
      <c r="AZ266" s="81">
        <v>9696.2200000000012</v>
      </c>
      <c r="BA266" s="81">
        <v>0</v>
      </c>
      <c r="BB266" s="81">
        <v>0</v>
      </c>
      <c r="BC266" s="81">
        <v>0</v>
      </c>
      <c r="BD266" s="81">
        <v>0</v>
      </c>
      <c r="BE266" s="81" t="s">
        <v>564</v>
      </c>
      <c r="BF266" s="82"/>
      <c r="BG266" s="81">
        <v>0</v>
      </c>
      <c r="BH266" s="81">
        <v>0</v>
      </c>
      <c r="BI266" s="81">
        <v>24.678000000000001</v>
      </c>
      <c r="BJ266" s="81">
        <v>0</v>
      </c>
      <c r="BK266" s="81">
        <v>0</v>
      </c>
      <c r="BL266" s="81">
        <v>0</v>
      </c>
      <c r="BM266" s="82"/>
      <c r="BN266" s="81">
        <v>0</v>
      </c>
      <c r="BO266" s="81">
        <v>0</v>
      </c>
      <c r="BP266" s="81">
        <v>3</v>
      </c>
      <c r="BQ266" s="81">
        <v>0</v>
      </c>
      <c r="BR266" s="81">
        <v>0</v>
      </c>
      <c r="BS266" s="81">
        <v>0</v>
      </c>
      <c r="BT266"/>
      <c r="BU266" s="80">
        <v>24.678000000000001</v>
      </c>
      <c r="BV266" s="80">
        <v>0</v>
      </c>
      <c r="BW266" s="80">
        <v>0</v>
      </c>
      <c r="BX266" s="80">
        <v>0</v>
      </c>
      <c r="BY266" s="80">
        <v>0</v>
      </c>
      <c r="BZ266" s="80">
        <v>0</v>
      </c>
      <c r="CA266" s="80">
        <v>0</v>
      </c>
      <c r="CB266" s="80">
        <v>0</v>
      </c>
      <c r="CC266" s="80">
        <v>0</v>
      </c>
    </row>
    <row r="267" spans="1:81">
      <c r="A267" s="80" t="s">
        <v>2004</v>
      </c>
      <c r="B267" s="80">
        <v>114</v>
      </c>
      <c r="C267" s="80">
        <v>12</v>
      </c>
      <c r="D267" s="80">
        <v>7</v>
      </c>
      <c r="E267" s="80">
        <v>2015</v>
      </c>
      <c r="F267" s="80" t="s">
        <v>91</v>
      </c>
      <c r="G267" s="80" t="s">
        <v>1992</v>
      </c>
      <c r="H267" s="80" t="s">
        <v>1993</v>
      </c>
      <c r="I267" s="177"/>
      <c r="J267" s="81">
        <v>252.94242524931715</v>
      </c>
      <c r="K267" s="81">
        <v>2.5220588066793588</v>
      </c>
      <c r="L267" s="81">
        <v>7.6343895436799896</v>
      </c>
      <c r="M267" s="81">
        <v>42.353329702314312</v>
      </c>
      <c r="N267" s="81">
        <v>57.632528095953617</v>
      </c>
      <c r="O267" s="81">
        <v>32.442765267874329</v>
      </c>
      <c r="P267" s="81">
        <v>42.986380950423296</v>
      </c>
      <c r="Q267" s="81">
        <v>2.122616075850897</v>
      </c>
      <c r="R267" s="81">
        <v>0</v>
      </c>
      <c r="S267" s="81">
        <v>2.8098914944800004</v>
      </c>
      <c r="T267" s="82"/>
      <c r="U267" s="81">
        <v>5670807</v>
      </c>
      <c r="V267" s="81">
        <v>967</v>
      </c>
      <c r="W267" s="81">
        <v>136</v>
      </c>
      <c r="X267" s="81">
        <v>8131</v>
      </c>
      <c r="Y267" s="81">
        <v>12509</v>
      </c>
      <c r="Z267" s="81">
        <v>18849</v>
      </c>
      <c r="AA267" s="81">
        <v>8554</v>
      </c>
      <c r="AB267" s="81">
        <v>29214</v>
      </c>
      <c r="AC267" s="81">
        <v>0</v>
      </c>
      <c r="AD267" s="81">
        <v>2.8098914944800004</v>
      </c>
      <c r="AE267" s="82"/>
      <c r="AF267" s="81">
        <v>71827090.911582589</v>
      </c>
      <c r="AG267" s="81">
        <v>1808216.9477177723</v>
      </c>
      <c r="AH267" s="81">
        <v>1534253.3546712999</v>
      </c>
      <c r="AI267" s="81">
        <v>49022595.636495732</v>
      </c>
      <c r="AJ267" s="81">
        <v>69061545.697097108</v>
      </c>
      <c r="AK267" s="81">
        <v>0</v>
      </c>
      <c r="AL267" s="81">
        <v>0</v>
      </c>
      <c r="AM267" s="81">
        <v>4003656.1518791229</v>
      </c>
      <c r="AN267" s="81">
        <v>0</v>
      </c>
      <c r="AO267" s="81">
        <v>0</v>
      </c>
      <c r="AP267" s="82"/>
      <c r="AQ267" s="81">
        <v>632</v>
      </c>
      <c r="AR267" s="81">
        <v>287</v>
      </c>
      <c r="AS267" s="81">
        <v>0</v>
      </c>
      <c r="AT267" s="81">
        <v>0</v>
      </c>
      <c r="AU267" s="81">
        <v>0</v>
      </c>
      <c r="AV267" s="81">
        <v>0</v>
      </c>
      <c r="AW267" s="81" t="s">
        <v>564</v>
      </c>
      <c r="AX267" s="82"/>
      <c r="AY267" s="81">
        <v>2864.2489999999998</v>
      </c>
      <c r="AZ267" s="81">
        <v>14570.92</v>
      </c>
      <c r="BA267" s="81">
        <v>0</v>
      </c>
      <c r="BB267" s="81">
        <v>0</v>
      </c>
      <c r="BC267" s="81">
        <v>0</v>
      </c>
      <c r="BD267" s="81">
        <v>0</v>
      </c>
      <c r="BE267" s="81" t="s">
        <v>564</v>
      </c>
      <c r="BF267" s="82"/>
      <c r="BG267" s="81">
        <v>0</v>
      </c>
      <c r="BH267" s="81">
        <v>0</v>
      </c>
      <c r="BI267" s="81">
        <v>24.449000000000002</v>
      </c>
      <c r="BJ267" s="81">
        <v>0</v>
      </c>
      <c r="BK267" s="81">
        <v>0</v>
      </c>
      <c r="BL267" s="81">
        <v>0</v>
      </c>
      <c r="BM267" s="82"/>
      <c r="BN267" s="81">
        <v>0</v>
      </c>
      <c r="BO267" s="81">
        <v>0</v>
      </c>
      <c r="BP267" s="81">
        <v>3</v>
      </c>
      <c r="BQ267" s="81">
        <v>0</v>
      </c>
      <c r="BR267" s="81">
        <v>0</v>
      </c>
      <c r="BS267" s="81">
        <v>0</v>
      </c>
      <c r="BT267"/>
      <c r="BU267" s="80">
        <v>24.449000000000002</v>
      </c>
      <c r="BV267" s="80">
        <v>0</v>
      </c>
      <c r="BW267" s="80">
        <v>0</v>
      </c>
      <c r="BX267" s="80">
        <v>0</v>
      </c>
      <c r="BY267" s="80">
        <v>0</v>
      </c>
      <c r="BZ267" s="80">
        <v>0</v>
      </c>
      <c r="CA267" s="80">
        <v>0</v>
      </c>
      <c r="CB267" s="80">
        <v>0</v>
      </c>
      <c r="CC267" s="80">
        <v>0</v>
      </c>
    </row>
    <row r="268" spans="1:81">
      <c r="A268" s="80" t="s">
        <v>2005</v>
      </c>
      <c r="B268" s="80">
        <v>115</v>
      </c>
      <c r="C268" s="80">
        <v>13</v>
      </c>
      <c r="D268" s="80">
        <v>7</v>
      </c>
      <c r="E268" s="80">
        <v>2016</v>
      </c>
      <c r="F268" s="80" t="s">
        <v>92</v>
      </c>
      <c r="G268" s="80" t="s">
        <v>1992</v>
      </c>
      <c r="H268" s="80" t="s">
        <v>1993</v>
      </c>
      <c r="I268" s="177"/>
      <c r="J268" s="81">
        <v>257.79432717418837</v>
      </c>
      <c r="K268" s="81">
        <v>2.5018602842541804</v>
      </c>
      <c r="L268" s="81">
        <v>5.9655386007779168</v>
      </c>
      <c r="M268" s="81">
        <v>42.313803380100367</v>
      </c>
      <c r="N268" s="81">
        <v>49.510161273645608</v>
      </c>
      <c r="O268" s="81">
        <v>31.865166770654064</v>
      </c>
      <c r="P268" s="81">
        <v>41.406028322065438</v>
      </c>
      <c r="Q268" s="81">
        <v>2.0294700562515775</v>
      </c>
      <c r="R268" s="81">
        <v>0</v>
      </c>
      <c r="S268" s="81">
        <v>3.6722878292000005</v>
      </c>
      <c r="T268" s="82"/>
      <c r="U268" s="81">
        <v>5554494</v>
      </c>
      <c r="V268" s="81">
        <v>967</v>
      </c>
      <c r="W268" s="81">
        <v>136</v>
      </c>
      <c r="X268" s="81">
        <v>8131</v>
      </c>
      <c r="Y268" s="81">
        <v>12406</v>
      </c>
      <c r="Z268" s="81">
        <v>18741</v>
      </c>
      <c r="AA268" s="81">
        <v>8522</v>
      </c>
      <c r="AB268" s="81">
        <v>28733</v>
      </c>
      <c r="AC268" s="81">
        <v>0</v>
      </c>
      <c r="AD268" s="81">
        <v>3.672287829200001</v>
      </c>
      <c r="AE268" s="82"/>
      <c r="AF268" s="81">
        <v>75536662.83199665</v>
      </c>
      <c r="AG268" s="81">
        <v>1778865.109436617</v>
      </c>
      <c r="AH268" s="81">
        <v>950741.49515757069</v>
      </c>
      <c r="AI268" s="81">
        <v>50541104.924160473</v>
      </c>
      <c r="AJ268" s="81">
        <v>60206275.902324922</v>
      </c>
      <c r="AK268" s="81">
        <v>0</v>
      </c>
      <c r="AL268" s="81">
        <v>0</v>
      </c>
      <c r="AM268" s="81">
        <v>3940796.3549728598</v>
      </c>
      <c r="AN268" s="81">
        <v>0</v>
      </c>
      <c r="AO268" s="81">
        <v>0</v>
      </c>
      <c r="AP268" s="82"/>
      <c r="AQ268" s="81">
        <v>664</v>
      </c>
      <c r="AR268" s="81">
        <v>359</v>
      </c>
      <c r="AS268" s="81">
        <v>0</v>
      </c>
      <c r="AT268" s="81">
        <v>0</v>
      </c>
      <c r="AU268" s="81">
        <v>0</v>
      </c>
      <c r="AV268" s="81">
        <v>0</v>
      </c>
      <c r="AW268" s="81" t="s">
        <v>564</v>
      </c>
      <c r="AX268" s="82"/>
      <c r="AY268" s="81">
        <v>3060.3890000000001</v>
      </c>
      <c r="AZ268" s="81">
        <v>48370.920000000013</v>
      </c>
      <c r="BA268" s="81">
        <v>0</v>
      </c>
      <c r="BB268" s="81">
        <v>0</v>
      </c>
      <c r="BC268" s="81">
        <v>0</v>
      </c>
      <c r="BD268" s="81">
        <v>0</v>
      </c>
      <c r="BE268" s="81" t="s">
        <v>564</v>
      </c>
      <c r="BF268" s="82"/>
      <c r="BG268" s="81">
        <v>0</v>
      </c>
      <c r="BH268" s="81">
        <v>0</v>
      </c>
      <c r="BI268" s="81">
        <v>25.492999999999999</v>
      </c>
      <c r="BJ268" s="81">
        <v>0</v>
      </c>
      <c r="BK268" s="81">
        <v>0</v>
      </c>
      <c r="BL268" s="81">
        <v>0</v>
      </c>
      <c r="BM268" s="82"/>
      <c r="BN268" s="81">
        <v>0</v>
      </c>
      <c r="BO268" s="81">
        <v>0</v>
      </c>
      <c r="BP268" s="81">
        <v>3</v>
      </c>
      <c r="BQ268" s="81">
        <v>0</v>
      </c>
      <c r="BR268" s="81">
        <v>0</v>
      </c>
      <c r="BS268" s="81">
        <v>0</v>
      </c>
      <c r="BT268"/>
      <c r="BU268" s="80">
        <v>25.492999999999999</v>
      </c>
      <c r="BV268" s="80">
        <v>0</v>
      </c>
      <c r="BW268" s="80">
        <v>0</v>
      </c>
      <c r="BX268" s="80">
        <v>0</v>
      </c>
      <c r="BY268" s="80">
        <v>0</v>
      </c>
      <c r="BZ268" s="80">
        <v>0</v>
      </c>
      <c r="CA268" s="80">
        <v>0</v>
      </c>
      <c r="CB268" s="80">
        <v>0</v>
      </c>
      <c r="CC268" s="80">
        <v>0</v>
      </c>
    </row>
    <row r="269" spans="1:81">
      <c r="A269" s="80" t="s">
        <v>2006</v>
      </c>
      <c r="B269" s="80">
        <v>116</v>
      </c>
      <c r="C269" s="80">
        <v>14</v>
      </c>
      <c r="D269" s="80">
        <v>7</v>
      </c>
      <c r="E269" s="80">
        <v>2017</v>
      </c>
      <c r="F269" s="80" t="s">
        <v>71</v>
      </c>
      <c r="G269" s="80" t="s">
        <v>1992</v>
      </c>
      <c r="H269" s="80" t="s">
        <v>1993</v>
      </c>
      <c r="I269" s="177"/>
      <c r="J269" s="81">
        <v>236.06922285001795</v>
      </c>
      <c r="K269" s="81">
        <v>2.6024850718658605</v>
      </c>
      <c r="L269" s="81">
        <v>5.6496252172055339</v>
      </c>
      <c r="M269" s="81">
        <v>40.028502153551663</v>
      </c>
      <c r="N269" s="81">
        <v>49.668471784975935</v>
      </c>
      <c r="O269" s="81">
        <v>31.23481507401986</v>
      </c>
      <c r="P269" s="81">
        <v>40.424372312029838</v>
      </c>
      <c r="Q269" s="81">
        <v>1.9323622406213028</v>
      </c>
      <c r="R269" s="81">
        <v>0</v>
      </c>
      <c r="S269" s="81">
        <v>4.5486873907199996</v>
      </c>
      <c r="T269" s="82"/>
      <c r="U269" s="81">
        <v>5591264</v>
      </c>
      <c r="V269" s="81">
        <v>967</v>
      </c>
      <c r="W269" s="81">
        <v>136</v>
      </c>
      <c r="X269" s="81">
        <v>8131</v>
      </c>
      <c r="Y269" s="81">
        <v>12423</v>
      </c>
      <c r="Z269" s="81">
        <v>18675</v>
      </c>
      <c r="AA269" s="81">
        <v>8373</v>
      </c>
      <c r="AB269" s="81">
        <v>28292</v>
      </c>
      <c r="AC269" s="81">
        <v>0</v>
      </c>
      <c r="AD269" s="81">
        <v>4.5486873907199996</v>
      </c>
      <c r="AE269" s="82"/>
      <c r="AF269" s="81">
        <v>73781850.623054877</v>
      </c>
      <c r="AG269" s="81">
        <v>1825263.9836190571</v>
      </c>
      <c r="AH269" s="81">
        <v>1200132.3435746231</v>
      </c>
      <c r="AI269" s="81">
        <v>49728406.245924138</v>
      </c>
      <c r="AJ269" s="81">
        <v>62051953.247242033</v>
      </c>
      <c r="AK269" s="81">
        <v>0</v>
      </c>
      <c r="AL269" s="81">
        <v>0</v>
      </c>
      <c r="AM269" s="81">
        <v>3886383.8305072398</v>
      </c>
      <c r="AN269" s="81">
        <v>0</v>
      </c>
      <c r="AO269" s="81">
        <v>0</v>
      </c>
      <c r="AP269" s="82"/>
      <c r="AQ269" s="81">
        <v>685</v>
      </c>
      <c r="AR269" s="81">
        <v>402</v>
      </c>
      <c r="AS269" s="81">
        <v>0</v>
      </c>
      <c r="AT269" s="81">
        <v>0</v>
      </c>
      <c r="AU269" s="81">
        <v>0</v>
      </c>
      <c r="AV269" s="81">
        <v>0</v>
      </c>
      <c r="AW269" s="81" t="s">
        <v>564</v>
      </c>
      <c r="AX269" s="82"/>
      <c r="AY269" s="81">
        <v>3201.5360000000001</v>
      </c>
      <c r="AZ269" s="81">
        <v>51560.12</v>
      </c>
      <c r="BA269" s="81">
        <v>0</v>
      </c>
      <c r="BB269" s="81">
        <v>0</v>
      </c>
      <c r="BC269" s="81">
        <v>0</v>
      </c>
      <c r="BD269" s="81">
        <v>0</v>
      </c>
      <c r="BE269" s="81" t="s">
        <v>564</v>
      </c>
      <c r="BF269" s="82"/>
      <c r="BG269" s="81">
        <v>0</v>
      </c>
      <c r="BH269" s="81">
        <v>0</v>
      </c>
      <c r="BI269" s="81">
        <v>26.265000000000001</v>
      </c>
      <c r="BJ269" s="81">
        <v>0</v>
      </c>
      <c r="BK269" s="81">
        <v>0</v>
      </c>
      <c r="BL269" s="81">
        <v>0</v>
      </c>
      <c r="BM269" s="82"/>
      <c r="BN269" s="81">
        <v>0</v>
      </c>
      <c r="BO269" s="81">
        <v>0</v>
      </c>
      <c r="BP269" s="81">
        <v>3</v>
      </c>
      <c r="BQ269" s="81">
        <v>0</v>
      </c>
      <c r="BR269" s="81">
        <v>0</v>
      </c>
      <c r="BS269" s="81">
        <v>0</v>
      </c>
      <c r="BT269"/>
      <c r="BU269" s="80">
        <v>26.265000000000001</v>
      </c>
      <c r="BV269" s="80">
        <v>0</v>
      </c>
      <c r="BW269" s="80">
        <v>0</v>
      </c>
      <c r="BX269" s="80">
        <v>0</v>
      </c>
      <c r="BY269" s="80">
        <v>0</v>
      </c>
      <c r="BZ269" s="80">
        <v>0</v>
      </c>
      <c r="CA269" s="80">
        <v>0</v>
      </c>
      <c r="CB269" s="80">
        <v>0</v>
      </c>
      <c r="CC269" s="80">
        <v>0</v>
      </c>
    </row>
    <row r="270" spans="1:81">
      <c r="A270" s="80" t="s">
        <v>2007</v>
      </c>
      <c r="B270" s="80">
        <v>117</v>
      </c>
      <c r="C270" s="80">
        <v>15</v>
      </c>
      <c r="D270" s="80">
        <v>7</v>
      </c>
      <c r="E270" s="80">
        <v>2018</v>
      </c>
      <c r="F270" s="80" t="s">
        <v>93</v>
      </c>
      <c r="G270" s="80" t="s">
        <v>1992</v>
      </c>
      <c r="H270" s="80" t="s">
        <v>1993</v>
      </c>
      <c r="I270" s="177"/>
      <c r="J270" s="81">
        <v>213.45069938181558</v>
      </c>
      <c r="K270" s="81">
        <v>2.4149161310741132</v>
      </c>
      <c r="L270" s="81">
        <v>5.1469171396234534</v>
      </c>
      <c r="M270" s="81">
        <v>37.220726798854969</v>
      </c>
      <c r="N270" s="81">
        <v>39.591230291433163</v>
      </c>
      <c r="O270" s="81">
        <v>30.432993890569943</v>
      </c>
      <c r="P270" s="81">
        <v>39.625248046054914</v>
      </c>
      <c r="Q270" s="81">
        <v>1.7629659681970031</v>
      </c>
      <c r="R270" s="81">
        <v>0</v>
      </c>
      <c r="S270" s="81">
        <v>2.4444765240000002</v>
      </c>
      <c r="T270" s="82"/>
      <c r="U270" s="81">
        <v>5808827</v>
      </c>
      <c r="V270" s="81">
        <v>967</v>
      </c>
      <c r="W270" s="81">
        <v>136</v>
      </c>
      <c r="X270" s="81">
        <v>8131</v>
      </c>
      <c r="Y270" s="81">
        <v>12355</v>
      </c>
      <c r="Z270" s="81">
        <v>18544</v>
      </c>
      <c r="AA270" s="81">
        <v>8290</v>
      </c>
      <c r="AB270" s="81">
        <v>27816</v>
      </c>
      <c r="AC270" s="81">
        <v>0</v>
      </c>
      <c r="AD270" s="81">
        <v>2.4444765240000002</v>
      </c>
      <c r="AE270" s="82"/>
      <c r="AF270" s="81">
        <v>70898167.332565755</v>
      </c>
      <c r="AG270" s="81">
        <v>1686508.063191371</v>
      </c>
      <c r="AH270" s="81">
        <v>1124453.72970297</v>
      </c>
      <c r="AI270" s="81">
        <v>48021560.542539127</v>
      </c>
      <c r="AJ270" s="81">
        <v>52548967.231987618</v>
      </c>
      <c r="AK270" s="81">
        <v>0</v>
      </c>
      <c r="AL270" s="81">
        <v>0</v>
      </c>
      <c r="AM270" s="81">
        <v>3828903.2955552251</v>
      </c>
      <c r="AN270" s="81">
        <v>0</v>
      </c>
      <c r="AO270" s="81">
        <v>0</v>
      </c>
      <c r="AP270" s="82"/>
      <c r="AQ270" s="81">
        <v>704</v>
      </c>
      <c r="AR270" s="81">
        <v>444</v>
      </c>
      <c r="AS270" s="81">
        <v>0</v>
      </c>
      <c r="AT270" s="81">
        <v>0</v>
      </c>
      <c r="AU270" s="81">
        <v>0</v>
      </c>
      <c r="AV270" s="81">
        <v>0</v>
      </c>
      <c r="AW270" s="81" t="s">
        <v>564</v>
      </c>
      <c r="AX270" s="82"/>
      <c r="AY270" s="81">
        <v>3317.3120000000008</v>
      </c>
      <c r="AZ270" s="81">
        <v>53381.120000000003</v>
      </c>
      <c r="BA270" s="81">
        <v>0</v>
      </c>
      <c r="BB270" s="81">
        <v>0</v>
      </c>
      <c r="BC270" s="81">
        <v>0</v>
      </c>
      <c r="BD270" s="81">
        <v>0</v>
      </c>
      <c r="BE270" s="81" t="s">
        <v>564</v>
      </c>
      <c r="BF270" s="82"/>
      <c r="BG270" s="81">
        <v>0</v>
      </c>
      <c r="BH270" s="81">
        <v>0</v>
      </c>
      <c r="BI270" s="81">
        <v>27.146000000000001</v>
      </c>
      <c r="BJ270" s="81">
        <v>0</v>
      </c>
      <c r="BK270" s="81">
        <v>0</v>
      </c>
      <c r="BL270" s="81">
        <v>0</v>
      </c>
      <c r="BM270" s="82"/>
      <c r="BN270" s="81">
        <v>0</v>
      </c>
      <c r="BO270" s="81">
        <v>0</v>
      </c>
      <c r="BP270" s="81">
        <v>3</v>
      </c>
      <c r="BQ270" s="81">
        <v>0</v>
      </c>
      <c r="BR270" s="81">
        <v>0</v>
      </c>
      <c r="BS270" s="81">
        <v>0</v>
      </c>
      <c r="BT270"/>
      <c r="BU270" s="80">
        <v>27.146000000000001</v>
      </c>
      <c r="BV270" s="80">
        <v>0</v>
      </c>
      <c r="BW270" s="80">
        <v>0</v>
      </c>
      <c r="BX270" s="80">
        <v>0</v>
      </c>
      <c r="BY270" s="80">
        <v>0</v>
      </c>
      <c r="BZ270" s="80">
        <v>0</v>
      </c>
      <c r="CA270" s="80">
        <v>0</v>
      </c>
      <c r="CB270" s="80">
        <v>0</v>
      </c>
      <c r="CC270" s="80">
        <v>0</v>
      </c>
    </row>
    <row r="271" spans="1:81">
      <c r="A271" s="80" t="s">
        <v>2008</v>
      </c>
      <c r="B271" s="80">
        <v>118</v>
      </c>
      <c r="C271" s="80">
        <v>16</v>
      </c>
      <c r="D271" s="80">
        <v>7</v>
      </c>
      <c r="E271" s="80">
        <v>2019</v>
      </c>
      <c r="F271" s="80" t="s">
        <v>73</v>
      </c>
      <c r="G271" s="80" t="s">
        <v>1992</v>
      </c>
      <c r="H271" s="80" t="s">
        <v>1993</v>
      </c>
      <c r="I271" s="177"/>
      <c r="J271" s="81">
        <v>212.86783145053082</v>
      </c>
      <c r="K271" s="81">
        <v>2.1512475123917749</v>
      </c>
      <c r="L271" s="81">
        <v>5.133915571009509</v>
      </c>
      <c r="M271" s="81">
        <v>33.802379784465963</v>
      </c>
      <c r="N271" s="81">
        <v>34.633643664991297</v>
      </c>
      <c r="O271" s="81">
        <v>29.480798580804969</v>
      </c>
      <c r="P271" s="81">
        <v>39.10534953787532</v>
      </c>
      <c r="Q271" s="81">
        <v>1.6882907834429388</v>
      </c>
      <c r="R271" s="81">
        <v>0</v>
      </c>
      <c r="S271" s="81">
        <v>2.8369458057600005</v>
      </c>
      <c r="T271" s="82"/>
      <c r="U271" s="81">
        <v>5657005</v>
      </c>
      <c r="V271" s="81">
        <v>967</v>
      </c>
      <c r="W271" s="81">
        <v>136</v>
      </c>
      <c r="X271" s="81">
        <v>8131</v>
      </c>
      <c r="Y271" s="81">
        <v>12412</v>
      </c>
      <c r="Z271" s="81">
        <v>18457</v>
      </c>
      <c r="AA271" s="81">
        <v>8120</v>
      </c>
      <c r="AB271" s="81">
        <v>27359</v>
      </c>
      <c r="AC271" s="81">
        <v>0</v>
      </c>
      <c r="AD271" s="81">
        <v>2.836945805760001</v>
      </c>
      <c r="AE271" s="82"/>
      <c r="AF271" s="81">
        <v>72896871.600748733</v>
      </c>
      <c r="AG271" s="81">
        <v>1663048.9559153081</v>
      </c>
      <c r="AH271" s="81">
        <v>1208507.7663845019</v>
      </c>
      <c r="AI271" s="81">
        <v>47522176.32640633</v>
      </c>
      <c r="AJ271" s="81">
        <v>48674847.806811266</v>
      </c>
      <c r="AK271" s="81">
        <v>0</v>
      </c>
      <c r="AL271" s="81">
        <v>0</v>
      </c>
      <c r="AM271" s="81">
        <v>3726089.8415582692</v>
      </c>
      <c r="AN271" s="81">
        <v>0</v>
      </c>
      <c r="AO271" s="81">
        <v>0</v>
      </c>
      <c r="AP271" s="82"/>
      <c r="AQ271" s="81">
        <v>733</v>
      </c>
      <c r="AR271" s="81">
        <v>485</v>
      </c>
      <c r="AS271" s="81">
        <v>0</v>
      </c>
      <c r="AT271" s="81">
        <v>0</v>
      </c>
      <c r="AU271" s="81">
        <v>0</v>
      </c>
      <c r="AV271" s="81">
        <v>0</v>
      </c>
      <c r="AW271" s="81" t="s">
        <v>564</v>
      </c>
      <c r="AX271" s="82"/>
      <c r="AY271" s="81">
        <v>3480.9070000000011</v>
      </c>
      <c r="AZ271" s="81">
        <v>205394.82</v>
      </c>
      <c r="BA271" s="81">
        <v>0</v>
      </c>
      <c r="BB271" s="81">
        <v>0</v>
      </c>
      <c r="BC271" s="81">
        <v>0</v>
      </c>
      <c r="BD271" s="81">
        <v>0</v>
      </c>
      <c r="BE271" s="81" t="s">
        <v>564</v>
      </c>
      <c r="BF271" s="82"/>
      <c r="BG271" s="81">
        <v>0</v>
      </c>
      <c r="BH271" s="81">
        <v>0</v>
      </c>
      <c r="BI271" s="81">
        <v>20.693999999999999</v>
      </c>
      <c r="BJ271" s="81">
        <v>0</v>
      </c>
      <c r="BK271" s="81">
        <v>0</v>
      </c>
      <c r="BL271" s="81">
        <v>0</v>
      </c>
      <c r="BM271" s="82"/>
      <c r="BN271" s="81">
        <v>0</v>
      </c>
      <c r="BO271" s="81">
        <v>0</v>
      </c>
      <c r="BP271" s="81">
        <v>3</v>
      </c>
      <c r="BQ271" s="81">
        <v>0</v>
      </c>
      <c r="BR271" s="81">
        <v>0</v>
      </c>
      <c r="BS271" s="81">
        <v>0</v>
      </c>
      <c r="BT271"/>
      <c r="BU271" s="80">
        <v>20.693999999999999</v>
      </c>
      <c r="BV271" s="80">
        <v>0</v>
      </c>
      <c r="BW271" s="80">
        <v>0</v>
      </c>
      <c r="BX271" s="80">
        <v>0</v>
      </c>
      <c r="BY271" s="80">
        <v>0</v>
      </c>
      <c r="BZ271" s="80">
        <v>0</v>
      </c>
      <c r="CA271" s="80">
        <v>0</v>
      </c>
      <c r="CB271" s="80">
        <v>0</v>
      </c>
      <c r="CC271" s="80">
        <v>0</v>
      </c>
    </row>
    <row r="272" spans="1:81">
      <c r="A272" s="80" t="s">
        <v>2009</v>
      </c>
      <c r="B272" s="80">
        <v>119</v>
      </c>
      <c r="C272" s="80">
        <v>17</v>
      </c>
      <c r="D272" s="80">
        <v>7</v>
      </c>
      <c r="E272" s="80">
        <v>2020</v>
      </c>
      <c r="F272" s="80" t="s">
        <v>218</v>
      </c>
      <c r="G272" s="80" t="s">
        <v>1992</v>
      </c>
      <c r="H272" s="80" t="s">
        <v>1993</v>
      </c>
      <c r="I272" s="177"/>
      <c r="J272" s="81">
        <v>199.6248031934816</v>
      </c>
      <c r="K272" s="81">
        <v>2.1351330810351707</v>
      </c>
      <c r="L272" s="81">
        <v>7.6319501630263415</v>
      </c>
      <c r="M272" s="81">
        <v>27.587585839505692</v>
      </c>
      <c r="N272" s="81">
        <v>38.411496866843763</v>
      </c>
      <c r="O272" s="81">
        <v>25.696404915796005</v>
      </c>
      <c r="P272" s="81">
        <v>36.289581805157674</v>
      </c>
      <c r="Q272" s="81">
        <v>1.5875244174093803</v>
      </c>
      <c r="R272" s="81">
        <v>0</v>
      </c>
      <c r="S272" s="81">
        <v>3.41706651312</v>
      </c>
      <c r="T272" s="82"/>
      <c r="U272" s="81">
        <v>5547516</v>
      </c>
      <c r="V272" s="81">
        <v>926</v>
      </c>
      <c r="W272" s="81">
        <v>239</v>
      </c>
      <c r="X272" s="81">
        <v>7418</v>
      </c>
      <c r="Y272" s="81">
        <v>12399</v>
      </c>
      <c r="Z272" s="81">
        <v>18362</v>
      </c>
      <c r="AA272" s="81">
        <v>8187</v>
      </c>
      <c r="AB272" s="81">
        <v>26924</v>
      </c>
      <c r="AC272" s="81">
        <v>0</v>
      </c>
      <c r="AD272" s="81">
        <v>3.41706651312</v>
      </c>
      <c r="AE272" s="82"/>
      <c r="AF272" s="81">
        <v>73347664.039520532</v>
      </c>
      <c r="AG272" s="81">
        <v>1568146.8740684229</v>
      </c>
      <c r="AH272" s="81">
        <v>1946227.9126550711</v>
      </c>
      <c r="AI272" s="81">
        <v>39980956.945930295</v>
      </c>
      <c r="AJ272" s="81">
        <v>57383682.824888721</v>
      </c>
      <c r="AK272" s="81"/>
      <c r="AL272" s="81"/>
      <c r="AM272" s="81">
        <v>3513881.1318790074</v>
      </c>
      <c r="AN272" s="81"/>
      <c r="AO272" s="81"/>
      <c r="AP272" s="82"/>
      <c r="AQ272" s="81">
        <v>755</v>
      </c>
      <c r="AR272" s="81">
        <v>511</v>
      </c>
      <c r="AS272" s="81">
        <v>0</v>
      </c>
      <c r="AT272" s="81">
        <v>1</v>
      </c>
      <c r="AU272" s="81">
        <v>0</v>
      </c>
      <c r="AV272" s="81">
        <v>0</v>
      </c>
      <c r="AW272" s="81">
        <v>0</v>
      </c>
      <c r="AX272" s="82"/>
      <c r="AY272" s="81">
        <v>3598.3610000000022</v>
      </c>
      <c r="AZ272" s="81">
        <v>231673.42</v>
      </c>
      <c r="BA272" s="81">
        <v>0</v>
      </c>
      <c r="BB272" s="81">
        <v>190</v>
      </c>
      <c r="BC272" s="81">
        <v>0</v>
      </c>
      <c r="BD272" s="81">
        <v>0</v>
      </c>
      <c r="BE272" s="81">
        <v>0</v>
      </c>
      <c r="BF272" s="82"/>
      <c r="BG272" s="81">
        <v>0</v>
      </c>
      <c r="BH272" s="81">
        <v>0</v>
      </c>
      <c r="BI272" s="81">
        <v>18.678999999999998</v>
      </c>
      <c r="BJ272" s="81">
        <v>0</v>
      </c>
      <c r="BK272" s="81">
        <v>0</v>
      </c>
      <c r="BL272" s="81">
        <v>0</v>
      </c>
      <c r="BM272" s="82"/>
      <c r="BN272" s="81">
        <v>0</v>
      </c>
      <c r="BO272" s="81">
        <v>0</v>
      </c>
      <c r="BP272" s="81">
        <v>3</v>
      </c>
      <c r="BQ272" s="81">
        <v>0</v>
      </c>
      <c r="BR272" s="81">
        <v>0</v>
      </c>
      <c r="BS272" s="81">
        <v>0</v>
      </c>
      <c r="BT272"/>
      <c r="BU272" s="80">
        <v>18.678999999999998</v>
      </c>
      <c r="BV272" s="80">
        <v>0</v>
      </c>
      <c r="BW272" s="80">
        <v>0</v>
      </c>
      <c r="BX272" s="80">
        <v>0</v>
      </c>
      <c r="BY272" s="80">
        <v>0</v>
      </c>
      <c r="BZ272" s="80">
        <v>0</v>
      </c>
      <c r="CA272" s="80">
        <v>0</v>
      </c>
      <c r="CB272" s="80">
        <v>0</v>
      </c>
      <c r="CC272" s="80">
        <v>0</v>
      </c>
    </row>
    <row r="273" spans="1:81">
      <c r="A273" s="80" t="s">
        <v>2010</v>
      </c>
      <c r="B273" s="80">
        <v>119</v>
      </c>
      <c r="C273" s="80">
        <v>18</v>
      </c>
      <c r="D273" s="80">
        <v>7</v>
      </c>
      <c r="E273" s="80">
        <v>2021</v>
      </c>
      <c r="F273" s="80" t="s">
        <v>75</v>
      </c>
      <c r="G273" s="174" t="s">
        <v>1992</v>
      </c>
      <c r="H273" s="80" t="s">
        <v>1993</v>
      </c>
      <c r="I273" s="177"/>
      <c r="J273" s="81">
        <v>180.99959667577025</v>
      </c>
      <c r="K273" s="81">
        <v>2.3546878588609736</v>
      </c>
      <c r="L273" s="81">
        <v>6.7803528581091133</v>
      </c>
      <c r="M273" s="81">
        <v>31.129342847381352</v>
      </c>
      <c r="N273" s="81">
        <v>36.692771405268324</v>
      </c>
      <c r="O273" s="81">
        <v>24.78570467574572</v>
      </c>
      <c r="P273" s="81">
        <v>37.244121925130358</v>
      </c>
      <c r="Q273" s="81">
        <v>1.583125382409478</v>
      </c>
      <c r="R273" s="81">
        <v>0</v>
      </c>
      <c r="S273" s="81">
        <v>2.9491566412000001</v>
      </c>
      <c r="T273" s="82"/>
      <c r="U273" s="81">
        <v>5511867</v>
      </c>
      <c r="V273" s="81">
        <v>926</v>
      </c>
      <c r="W273" s="81">
        <v>239</v>
      </c>
      <c r="X273" s="81">
        <v>7418</v>
      </c>
      <c r="Y273" s="81">
        <v>12332</v>
      </c>
      <c r="Z273" s="81">
        <v>18237</v>
      </c>
      <c r="AA273" s="81">
        <v>8194</v>
      </c>
      <c r="AB273" s="81">
        <v>26531</v>
      </c>
      <c r="AC273" s="81">
        <v>0</v>
      </c>
      <c r="AD273" s="81">
        <v>2.9491566412000001</v>
      </c>
      <c r="AE273" s="82"/>
      <c r="AF273" s="81">
        <v>64129868.51804895</v>
      </c>
      <c r="AG273" s="81">
        <v>1676535.2309672311</v>
      </c>
      <c r="AH273" s="81">
        <v>1710802.8964981972</v>
      </c>
      <c r="AI273" s="81">
        <v>45796280.595910892</v>
      </c>
      <c r="AJ273" s="81">
        <v>53969219.447484501</v>
      </c>
      <c r="AK273" s="81">
        <v>0</v>
      </c>
      <c r="AL273" s="81">
        <v>0</v>
      </c>
      <c r="AM273" s="81">
        <v>3482562.207428819</v>
      </c>
      <c r="AN273" s="81">
        <v>0</v>
      </c>
      <c r="AO273" s="81">
        <v>0</v>
      </c>
      <c r="AP273" s="82"/>
      <c r="AQ273" s="81">
        <v>782</v>
      </c>
      <c r="AR273" s="81">
        <v>545</v>
      </c>
      <c r="AS273" s="81">
        <v>0</v>
      </c>
      <c r="AT273" s="81">
        <v>1</v>
      </c>
      <c r="AU273" s="81">
        <v>0</v>
      </c>
      <c r="AV273" s="81">
        <v>0</v>
      </c>
      <c r="AW273" s="81"/>
      <c r="AX273" s="82"/>
      <c r="AY273" s="81">
        <v>3778.6310000000021</v>
      </c>
      <c r="AZ273" s="81">
        <v>263002.82000000012</v>
      </c>
      <c r="BA273" s="81">
        <v>0</v>
      </c>
      <c r="BB273" s="81">
        <v>190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2011</v>
      </c>
      <c r="B274" s="80">
        <v>119</v>
      </c>
      <c r="C274" s="80">
        <v>19</v>
      </c>
      <c r="D274" s="80">
        <v>7</v>
      </c>
      <c r="E274" s="80">
        <v>2022</v>
      </c>
      <c r="F274" s="80" t="s">
        <v>568</v>
      </c>
      <c r="G274" s="174" t="s">
        <v>1992</v>
      </c>
      <c r="H274" s="80" t="s">
        <v>1993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811</v>
      </c>
      <c r="AR274" s="81">
        <v>552</v>
      </c>
      <c r="AS274" s="81">
        <v>0</v>
      </c>
      <c r="AT274" s="81">
        <v>2</v>
      </c>
      <c r="AU274" s="81">
        <v>0</v>
      </c>
      <c r="AV274" s="81">
        <v>0</v>
      </c>
      <c r="AW274" s="81"/>
      <c r="AX274" s="82"/>
      <c r="AY274" s="81">
        <v>3974.631000000003</v>
      </c>
      <c r="AZ274" s="81">
        <v>264122.32000000007</v>
      </c>
      <c r="BA274" s="81">
        <v>0</v>
      </c>
      <c r="BB274" s="81">
        <v>370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2012</v>
      </c>
      <c r="B275" s="80">
        <v>154</v>
      </c>
      <c r="C275" s="80">
        <v>1</v>
      </c>
      <c r="D275" s="80">
        <v>10</v>
      </c>
      <c r="E275" s="80">
        <v>1990</v>
      </c>
      <c r="F275" s="80" t="s">
        <v>562</v>
      </c>
      <c r="G275" s="80" t="s">
        <v>1667</v>
      </c>
      <c r="H275" s="80" t="s">
        <v>1668</v>
      </c>
      <c r="I275" s="177"/>
      <c r="J275" s="81">
        <v>75.486960290433572</v>
      </c>
      <c r="K275" s="81">
        <v>10.449794788305059</v>
      </c>
      <c r="L275" s="81">
        <v>14.448746214272054</v>
      </c>
      <c r="M275" s="81">
        <v>38.753358168758062</v>
      </c>
      <c r="N275" s="81">
        <v>59.356905776517479</v>
      </c>
      <c r="O275" s="81">
        <v>28.282687258823735</v>
      </c>
      <c r="P275" s="81">
        <v>29.442641600196595</v>
      </c>
      <c r="Q275" s="81">
        <v>2.2907500752101115</v>
      </c>
      <c r="R275" s="81">
        <v>0</v>
      </c>
      <c r="S275" s="81">
        <v>1.865385752425692</v>
      </c>
      <c r="T275" s="82"/>
      <c r="U275" s="81">
        <v>2119406</v>
      </c>
      <c r="V275" s="81">
        <v>1912</v>
      </c>
      <c r="W275" s="81">
        <v>169</v>
      </c>
      <c r="X275" s="81">
        <v>12995</v>
      </c>
      <c r="Y275" s="81">
        <v>12698</v>
      </c>
      <c r="Z275" s="81">
        <v>11633</v>
      </c>
      <c r="AA275" s="81">
        <v>7149</v>
      </c>
      <c r="AB275" s="81">
        <v>37194</v>
      </c>
      <c r="AC275" s="81">
        <v>0</v>
      </c>
      <c r="AD275" s="81">
        <v>1.865385752425692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2013</v>
      </c>
      <c r="B276" s="80">
        <v>155</v>
      </c>
      <c r="C276" s="80">
        <v>2</v>
      </c>
      <c r="D276" s="80">
        <v>10</v>
      </c>
      <c r="E276" s="80">
        <v>2005</v>
      </c>
      <c r="F276" s="80" t="s">
        <v>565</v>
      </c>
      <c r="G276" s="80" t="s">
        <v>1667</v>
      </c>
      <c r="H276" s="80" t="s">
        <v>1668</v>
      </c>
      <c r="I276" s="177"/>
      <c r="J276" s="81">
        <v>64.652669219889276</v>
      </c>
      <c r="K276" s="81">
        <v>4.3437377769495642</v>
      </c>
      <c r="L276" s="81">
        <v>17.680408117441395</v>
      </c>
      <c r="M276" s="81">
        <v>51.749687129482993</v>
      </c>
      <c r="N276" s="81">
        <v>69.644467890740458</v>
      </c>
      <c r="O276" s="81">
        <v>33.477177306875653</v>
      </c>
      <c r="P276" s="81">
        <v>27.441416763342744</v>
      </c>
      <c r="Q276" s="81">
        <v>1.8388488279139659</v>
      </c>
      <c r="R276" s="81">
        <v>0</v>
      </c>
      <c r="S276" s="81">
        <v>0.61469128968424014</v>
      </c>
      <c r="T276" s="82"/>
      <c r="U276" s="81">
        <v>1996822</v>
      </c>
      <c r="V276" s="81">
        <v>1325</v>
      </c>
      <c r="W276" s="81">
        <v>157</v>
      </c>
      <c r="X276" s="81">
        <v>8404</v>
      </c>
      <c r="Y276" s="81">
        <v>14199</v>
      </c>
      <c r="Z276" s="81">
        <v>15934</v>
      </c>
      <c r="AA276" s="81">
        <v>5457</v>
      </c>
      <c r="AB276" s="81">
        <v>31212</v>
      </c>
      <c r="AC276" s="81">
        <v>0</v>
      </c>
      <c r="AD276" s="81">
        <v>0.61469128968424014</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2014</v>
      </c>
      <c r="B277" s="80">
        <v>156</v>
      </c>
      <c r="C277" s="80">
        <v>3</v>
      </c>
      <c r="D277" s="80">
        <v>10</v>
      </c>
      <c r="E277" s="80">
        <v>2006</v>
      </c>
      <c r="F277" s="80" t="s">
        <v>566</v>
      </c>
      <c r="G277" s="80" t="s">
        <v>1667</v>
      </c>
      <c r="H277" s="80" t="s">
        <v>1668</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2015</v>
      </c>
      <c r="B278" s="80">
        <v>157</v>
      </c>
      <c r="C278" s="80">
        <v>4</v>
      </c>
      <c r="D278" s="80">
        <v>10</v>
      </c>
      <c r="E278" s="80">
        <v>2007</v>
      </c>
      <c r="F278" s="80" t="s">
        <v>567</v>
      </c>
      <c r="G278" s="80" t="s">
        <v>1667</v>
      </c>
      <c r="H278" s="80" t="s">
        <v>1668</v>
      </c>
      <c r="I278" s="177"/>
      <c r="J278" s="81">
        <v>58.961095059139936</v>
      </c>
      <c r="K278" s="81">
        <v>3.6006692737345478</v>
      </c>
      <c r="L278" s="81">
        <v>21.255823492946213</v>
      </c>
      <c r="M278" s="81">
        <v>60.272195439069378</v>
      </c>
      <c r="N278" s="81">
        <v>70.934173044504419</v>
      </c>
      <c r="O278" s="81">
        <v>31.932656538369219</v>
      </c>
      <c r="P278" s="81">
        <v>26.395505790294457</v>
      </c>
      <c r="Q278" s="81">
        <v>1.9233633455629247</v>
      </c>
      <c r="R278" s="81">
        <v>0</v>
      </c>
      <c r="S278" s="81">
        <v>0.67918103831932652</v>
      </c>
      <c r="T278" s="82"/>
      <c r="U278" s="81">
        <v>1936295</v>
      </c>
      <c r="V278" s="81">
        <v>1198</v>
      </c>
      <c r="W278" s="81">
        <v>259</v>
      </c>
      <c r="X278" s="81">
        <v>12260</v>
      </c>
      <c r="Y278" s="81">
        <v>14500</v>
      </c>
      <c r="Z278" s="81">
        <v>15800</v>
      </c>
      <c r="AA278" s="81">
        <v>5169</v>
      </c>
      <c r="AB278" s="81">
        <v>30920</v>
      </c>
      <c r="AC278" s="81">
        <v>0</v>
      </c>
      <c r="AD278" s="81">
        <v>0.67918103831932652</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2016</v>
      </c>
      <c r="B279" s="80">
        <v>158</v>
      </c>
      <c r="C279" s="80">
        <v>5</v>
      </c>
      <c r="D279" s="80">
        <v>10</v>
      </c>
      <c r="E279" s="80">
        <v>2008</v>
      </c>
      <c r="F279" s="80" t="s">
        <v>84</v>
      </c>
      <c r="G279" s="80" t="s">
        <v>1667</v>
      </c>
      <c r="H279" s="80" t="s">
        <v>1668</v>
      </c>
      <c r="I279" s="177"/>
      <c r="J279" s="81">
        <v>59.772971649653449</v>
      </c>
      <c r="K279" s="81">
        <v>3.160154301042883</v>
      </c>
      <c r="L279" s="81">
        <v>18.353601350366009</v>
      </c>
      <c r="M279" s="81">
        <v>70.524305150396046</v>
      </c>
      <c r="N279" s="81">
        <v>72.642538122733527</v>
      </c>
      <c r="O279" s="81">
        <v>30.801066719560996</v>
      </c>
      <c r="P279" s="81">
        <v>25.773745116004537</v>
      </c>
      <c r="Q279" s="81">
        <v>1.8922080662561622</v>
      </c>
      <c r="R279" s="81">
        <v>0</v>
      </c>
      <c r="S279" s="81">
        <v>0.70749091814402432</v>
      </c>
      <c r="T279" s="82"/>
      <c r="U279" s="81">
        <v>2062459</v>
      </c>
      <c r="V279" s="81">
        <v>1198</v>
      </c>
      <c r="W279" s="81">
        <v>259</v>
      </c>
      <c r="X279" s="81">
        <v>12260</v>
      </c>
      <c r="Y279" s="81">
        <v>14652</v>
      </c>
      <c r="Z279" s="81">
        <v>15775</v>
      </c>
      <c r="AA279" s="81">
        <v>5053</v>
      </c>
      <c r="AB279" s="81">
        <v>30919</v>
      </c>
      <c r="AC279" s="81">
        <v>0</v>
      </c>
      <c r="AD279" s="81">
        <v>0.70749091814402432</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2017</v>
      </c>
      <c r="B280" s="80">
        <v>159</v>
      </c>
      <c r="C280" s="80">
        <v>6</v>
      </c>
      <c r="D280" s="80">
        <v>10</v>
      </c>
      <c r="E280" s="80">
        <v>2009</v>
      </c>
      <c r="F280" s="80" t="s">
        <v>85</v>
      </c>
      <c r="G280" s="80" t="s">
        <v>1667</v>
      </c>
      <c r="H280" s="80" t="s">
        <v>1668</v>
      </c>
      <c r="I280" s="177"/>
      <c r="J280" s="81">
        <v>52.582915007411579</v>
      </c>
      <c r="K280" s="81">
        <v>2.2959221859711412</v>
      </c>
      <c r="L280" s="81">
        <v>19.479441227654611</v>
      </c>
      <c r="M280" s="81">
        <v>57.655736657906282</v>
      </c>
      <c r="N280" s="81">
        <v>62.1691005748824</v>
      </c>
      <c r="O280" s="81">
        <v>31.13796139207393</v>
      </c>
      <c r="P280" s="81">
        <v>25.070833408300295</v>
      </c>
      <c r="Q280" s="81">
        <v>1.7843918460682382</v>
      </c>
      <c r="R280" s="81">
        <v>0</v>
      </c>
      <c r="S280" s="81">
        <v>0.74427828539698737</v>
      </c>
      <c r="T280" s="82"/>
      <c r="U280" s="81">
        <v>1832256</v>
      </c>
      <c r="V280" s="81">
        <v>1066</v>
      </c>
      <c r="W280" s="81">
        <v>315</v>
      </c>
      <c r="X280" s="81">
        <v>12658</v>
      </c>
      <c r="Y280" s="81">
        <v>14599</v>
      </c>
      <c r="Z280" s="81">
        <v>15741</v>
      </c>
      <c r="AA280" s="81">
        <v>5046</v>
      </c>
      <c r="AB280" s="81">
        <v>30608</v>
      </c>
      <c r="AC280" s="81">
        <v>0</v>
      </c>
      <c r="AD280" s="81">
        <v>0.74427828539698737</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146.309</v>
      </c>
      <c r="BJ280" s="81">
        <v>0</v>
      </c>
      <c r="BK280" s="81">
        <v>16.405000000000001</v>
      </c>
      <c r="BL280" s="81">
        <v>0</v>
      </c>
      <c r="BM280" s="82"/>
      <c r="BN280" s="81">
        <v>0</v>
      </c>
      <c r="BO280" s="81">
        <v>0</v>
      </c>
      <c r="BP280" s="81">
        <v>1</v>
      </c>
      <c r="BQ280" s="81">
        <v>0</v>
      </c>
      <c r="BR280" s="81">
        <v>3</v>
      </c>
      <c r="BS280" s="81">
        <v>0</v>
      </c>
      <c r="BT280"/>
      <c r="BU280" s="80"/>
      <c r="BV280" s="80"/>
      <c r="BW280" s="80"/>
      <c r="BX280" s="80"/>
      <c r="BY280" s="80"/>
      <c r="BZ280" s="80"/>
      <c r="CA280" s="80"/>
      <c r="CB280" s="80"/>
      <c r="CC280" s="80"/>
    </row>
    <row r="281" spans="1:81">
      <c r="A281" s="80" t="s">
        <v>2018</v>
      </c>
      <c r="B281" s="80">
        <v>160</v>
      </c>
      <c r="C281" s="80">
        <v>7</v>
      </c>
      <c r="D281" s="80">
        <v>10</v>
      </c>
      <c r="E281" s="80">
        <v>2010</v>
      </c>
      <c r="F281" s="80" t="s">
        <v>86</v>
      </c>
      <c r="G281" s="80" t="s">
        <v>1667</v>
      </c>
      <c r="H281" s="80" t="s">
        <v>1668</v>
      </c>
      <c r="I281" s="177"/>
      <c r="J281" s="81">
        <v>43.209956568839132</v>
      </c>
      <c r="K281" s="81">
        <v>2.3944315389793318</v>
      </c>
      <c r="L281" s="81">
        <v>17.73412718306124</v>
      </c>
      <c r="M281" s="81">
        <v>51.609925429963617</v>
      </c>
      <c r="N281" s="81">
        <v>60.730210737265665</v>
      </c>
      <c r="O281" s="81">
        <v>31.141613341960973</v>
      </c>
      <c r="P281" s="81">
        <v>25.7435557168176</v>
      </c>
      <c r="Q281" s="81">
        <v>1.8356420651973553</v>
      </c>
      <c r="R281" s="81">
        <v>0</v>
      </c>
      <c r="S281" s="81">
        <v>0.50199300318906237</v>
      </c>
      <c r="T281" s="82"/>
      <c r="U281" s="81">
        <v>1685455</v>
      </c>
      <c r="V281" s="81">
        <v>1066</v>
      </c>
      <c r="W281" s="81">
        <v>315</v>
      </c>
      <c r="X281" s="81">
        <v>12658</v>
      </c>
      <c r="Y281" s="81">
        <v>14504</v>
      </c>
      <c r="Z281" s="81">
        <v>15816</v>
      </c>
      <c r="AA281" s="81">
        <v>5052</v>
      </c>
      <c r="AB281" s="81">
        <v>30171</v>
      </c>
      <c r="AC281" s="81">
        <v>0</v>
      </c>
      <c r="AD281" s="81">
        <v>0.50199300318906237</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153.47499999999999</v>
      </c>
      <c r="BJ281" s="81">
        <v>0</v>
      </c>
      <c r="BK281" s="81">
        <v>14.294</v>
      </c>
      <c r="BL281" s="81">
        <v>0</v>
      </c>
      <c r="BM281" s="82"/>
      <c r="BN281" s="81">
        <v>0</v>
      </c>
      <c r="BO281" s="81">
        <v>0</v>
      </c>
      <c r="BP281" s="81">
        <v>1</v>
      </c>
      <c r="BQ281" s="81">
        <v>0</v>
      </c>
      <c r="BR281" s="81">
        <v>3</v>
      </c>
      <c r="BS281" s="81">
        <v>0</v>
      </c>
      <c r="BT281"/>
      <c r="BU281" s="80">
        <v>149.29400000000001</v>
      </c>
      <c r="BV281" s="80">
        <v>0</v>
      </c>
      <c r="BW281" s="80">
        <v>0</v>
      </c>
      <c r="BX281" s="80">
        <v>18.475000000000001</v>
      </c>
      <c r="BY281" s="80">
        <v>0</v>
      </c>
      <c r="BZ281" s="80">
        <v>0</v>
      </c>
      <c r="CA281" s="80">
        <v>0</v>
      </c>
      <c r="CB281" s="80">
        <v>0</v>
      </c>
      <c r="CC281" s="80">
        <v>0</v>
      </c>
    </row>
    <row r="282" spans="1:81">
      <c r="A282" s="80" t="s">
        <v>2019</v>
      </c>
      <c r="B282" s="80">
        <v>161</v>
      </c>
      <c r="C282" s="80">
        <v>8</v>
      </c>
      <c r="D282" s="80">
        <v>10</v>
      </c>
      <c r="E282" s="80">
        <v>2011</v>
      </c>
      <c r="F282" s="80" t="s">
        <v>87</v>
      </c>
      <c r="G282" s="80" t="s">
        <v>1667</v>
      </c>
      <c r="H282" s="80" t="s">
        <v>1668</v>
      </c>
      <c r="I282" s="177"/>
      <c r="J282" s="81">
        <v>52.295072893124811</v>
      </c>
      <c r="K282" s="81">
        <v>3.3550439661121914</v>
      </c>
      <c r="L282" s="81">
        <v>16.547232856155524</v>
      </c>
      <c r="M282" s="81">
        <v>65.197845662910765</v>
      </c>
      <c r="N282" s="81">
        <v>72.852707150646665</v>
      </c>
      <c r="O282" s="81">
        <v>30.635544554391615</v>
      </c>
      <c r="P282" s="81">
        <v>24.108884859499803</v>
      </c>
      <c r="Q282" s="81">
        <v>2.096156113766777</v>
      </c>
      <c r="R282" s="81">
        <v>0</v>
      </c>
      <c r="S282" s="81">
        <v>0.55109433381545903</v>
      </c>
      <c r="T282" s="82"/>
      <c r="U282" s="81">
        <v>1921105</v>
      </c>
      <c r="V282" s="81">
        <v>1066</v>
      </c>
      <c r="W282" s="81">
        <v>315</v>
      </c>
      <c r="X282" s="81">
        <v>12658</v>
      </c>
      <c r="Y282" s="81">
        <v>14455</v>
      </c>
      <c r="Z282" s="81">
        <v>15897</v>
      </c>
      <c r="AA282" s="81">
        <v>4872</v>
      </c>
      <c r="AB282" s="81">
        <v>29869</v>
      </c>
      <c r="AC282" s="81">
        <v>0</v>
      </c>
      <c r="AD282" s="81">
        <v>0.55109433381545903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168.55799999999999</v>
      </c>
      <c r="BJ282" s="81">
        <v>0</v>
      </c>
      <c r="BK282" s="81">
        <v>13.276</v>
      </c>
      <c r="BL282" s="81">
        <v>0</v>
      </c>
      <c r="BM282" s="82"/>
      <c r="BN282" s="81">
        <v>0</v>
      </c>
      <c r="BO282" s="81">
        <v>0</v>
      </c>
      <c r="BP282" s="81">
        <v>1</v>
      </c>
      <c r="BQ282" s="81">
        <v>0</v>
      </c>
      <c r="BR282" s="81">
        <v>3</v>
      </c>
      <c r="BS282" s="81">
        <v>0</v>
      </c>
      <c r="BT282"/>
      <c r="BU282" s="80">
        <v>157.27600000000001</v>
      </c>
      <c r="BV282" s="80">
        <v>0</v>
      </c>
      <c r="BW282" s="80">
        <v>6.0890000000000004</v>
      </c>
      <c r="BX282" s="80">
        <v>18.469000000000001</v>
      </c>
      <c r="BY282" s="80">
        <v>0</v>
      </c>
      <c r="BZ282" s="80">
        <v>0</v>
      </c>
      <c r="CA282" s="80">
        <v>0</v>
      </c>
      <c r="CB282" s="80">
        <v>0</v>
      </c>
      <c r="CC282" s="80">
        <v>0</v>
      </c>
    </row>
    <row r="283" spans="1:81">
      <c r="A283" s="80" t="s">
        <v>2020</v>
      </c>
      <c r="B283" s="80">
        <v>162</v>
      </c>
      <c r="C283" s="80">
        <v>9</v>
      </c>
      <c r="D283" s="80">
        <v>10</v>
      </c>
      <c r="E283" s="80">
        <v>2012</v>
      </c>
      <c r="F283" s="80" t="s">
        <v>88</v>
      </c>
      <c r="G283" s="80" t="s">
        <v>1667</v>
      </c>
      <c r="H283" s="80" t="s">
        <v>1668</v>
      </c>
      <c r="I283" s="177"/>
      <c r="J283" s="81">
        <v>42.810979868143782</v>
      </c>
      <c r="K283" s="81">
        <v>3.7795867875899223</v>
      </c>
      <c r="L283" s="81">
        <v>16.695665906756052</v>
      </c>
      <c r="M283" s="81">
        <v>80.97551715781259</v>
      </c>
      <c r="N283" s="81">
        <v>79.896533042698422</v>
      </c>
      <c r="O283" s="81">
        <v>30.576104004337839</v>
      </c>
      <c r="P283" s="81">
        <v>23.907645729827415</v>
      </c>
      <c r="Q283" s="81">
        <v>2.2548543849318836</v>
      </c>
      <c r="R283" s="81">
        <v>0</v>
      </c>
      <c r="S283" s="81">
        <v>7.7036859187163493</v>
      </c>
      <c r="T283" s="82"/>
      <c r="U283" s="81">
        <v>1506860</v>
      </c>
      <c r="V283" s="81">
        <v>1066</v>
      </c>
      <c r="W283" s="81">
        <v>315</v>
      </c>
      <c r="X283" s="81">
        <v>12658</v>
      </c>
      <c r="Y283" s="81">
        <v>14431</v>
      </c>
      <c r="Z283" s="81">
        <v>15992</v>
      </c>
      <c r="AA283" s="81">
        <v>4804</v>
      </c>
      <c r="AB283" s="81">
        <v>29573</v>
      </c>
      <c r="AC283" s="81">
        <v>0</v>
      </c>
      <c r="AD283" s="81">
        <v>7.7036859187163493</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163.65199999999999</v>
      </c>
      <c r="BJ283" s="81">
        <v>0</v>
      </c>
      <c r="BK283" s="81">
        <v>14.719999999999999</v>
      </c>
      <c r="BL283" s="81">
        <v>0</v>
      </c>
      <c r="BM283" s="82"/>
      <c r="BN283" s="81">
        <v>0</v>
      </c>
      <c r="BO283" s="81">
        <v>0</v>
      </c>
      <c r="BP283" s="81">
        <v>1</v>
      </c>
      <c r="BQ283" s="81">
        <v>0</v>
      </c>
      <c r="BR283" s="81">
        <v>3</v>
      </c>
      <c r="BS283" s="81">
        <v>0</v>
      </c>
      <c r="BT283"/>
      <c r="BU283" s="80">
        <v>168.208</v>
      </c>
      <c r="BV283" s="80">
        <v>0</v>
      </c>
      <c r="BW283" s="80">
        <v>10.164</v>
      </c>
      <c r="BX283" s="80">
        <v>0</v>
      </c>
      <c r="BY283" s="80">
        <v>0</v>
      </c>
      <c r="BZ283" s="80">
        <v>0</v>
      </c>
      <c r="CA283" s="80">
        <v>0</v>
      </c>
      <c r="CB283" s="80">
        <v>0</v>
      </c>
      <c r="CC283" s="80">
        <v>0</v>
      </c>
    </row>
    <row r="284" spans="1:81">
      <c r="A284" s="80" t="s">
        <v>2021</v>
      </c>
      <c r="B284" s="80">
        <v>163</v>
      </c>
      <c r="C284" s="80">
        <v>10</v>
      </c>
      <c r="D284" s="80">
        <v>10</v>
      </c>
      <c r="E284" s="80">
        <v>2013</v>
      </c>
      <c r="F284" s="80" t="s">
        <v>89</v>
      </c>
      <c r="G284" s="80" t="s">
        <v>1667</v>
      </c>
      <c r="H284" s="80" t="s">
        <v>1668</v>
      </c>
      <c r="I284" s="177"/>
      <c r="J284" s="81">
        <v>41.672713947764855</v>
      </c>
      <c r="K284" s="81">
        <v>3.1238413719873384</v>
      </c>
      <c r="L284" s="81">
        <v>14.743589475999565</v>
      </c>
      <c r="M284" s="81">
        <v>75.30916693571821</v>
      </c>
      <c r="N284" s="81">
        <v>77.628893180523846</v>
      </c>
      <c r="O284" s="81">
        <v>29.338833614067021</v>
      </c>
      <c r="P284" s="81">
        <v>24.801980721607631</v>
      </c>
      <c r="Q284" s="81">
        <v>2.2852573221660433</v>
      </c>
      <c r="R284" s="81">
        <v>0</v>
      </c>
      <c r="S284" s="81">
        <v>0.60818194475315746</v>
      </c>
      <c r="T284" s="82"/>
      <c r="U284" s="81">
        <v>1493499</v>
      </c>
      <c r="V284" s="81">
        <v>1066</v>
      </c>
      <c r="W284" s="81">
        <v>315</v>
      </c>
      <c r="X284" s="81">
        <v>12658</v>
      </c>
      <c r="Y284" s="81">
        <v>14468</v>
      </c>
      <c r="Z284" s="81">
        <v>16030</v>
      </c>
      <c r="AA284" s="81">
        <v>4965</v>
      </c>
      <c r="AB284" s="81">
        <v>29542</v>
      </c>
      <c r="AC284" s="81">
        <v>0</v>
      </c>
      <c r="AD284" s="81">
        <v>0.60818194475315746</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181.251</v>
      </c>
      <c r="BJ284" s="81">
        <v>0</v>
      </c>
      <c r="BK284" s="81">
        <v>17.222000000000001</v>
      </c>
      <c r="BL284" s="81">
        <v>0</v>
      </c>
      <c r="BM284" s="82"/>
      <c r="BN284" s="81">
        <v>0</v>
      </c>
      <c r="BO284" s="81">
        <v>0</v>
      </c>
      <c r="BP284" s="81">
        <v>1</v>
      </c>
      <c r="BQ284" s="81">
        <v>0</v>
      </c>
      <c r="BR284" s="81">
        <v>3</v>
      </c>
      <c r="BS284" s="81">
        <v>0</v>
      </c>
      <c r="BT284"/>
      <c r="BU284" s="80">
        <v>190.50700000000001</v>
      </c>
      <c r="BV284" s="80">
        <v>0</v>
      </c>
      <c r="BW284" s="80">
        <v>7.9660000000000002</v>
      </c>
      <c r="BX284" s="80">
        <v>0</v>
      </c>
      <c r="BY284" s="80">
        <v>0</v>
      </c>
      <c r="BZ284" s="80">
        <v>0</v>
      </c>
      <c r="CA284" s="80">
        <v>0</v>
      </c>
      <c r="CB284" s="80">
        <v>0</v>
      </c>
      <c r="CC284" s="80">
        <v>0</v>
      </c>
    </row>
    <row r="285" spans="1:81">
      <c r="A285" s="80" t="s">
        <v>2022</v>
      </c>
      <c r="B285" s="80">
        <v>164</v>
      </c>
      <c r="C285" s="80">
        <v>11</v>
      </c>
      <c r="D285" s="80">
        <v>10</v>
      </c>
      <c r="E285" s="80">
        <v>2014</v>
      </c>
      <c r="F285" s="80" t="s">
        <v>90</v>
      </c>
      <c r="G285" s="80" t="s">
        <v>1667</v>
      </c>
      <c r="H285" s="80" t="s">
        <v>1668</v>
      </c>
      <c r="I285" s="177"/>
      <c r="J285" s="81">
        <v>40.844382763288742</v>
      </c>
      <c r="K285" s="81">
        <v>2.9308517306344095</v>
      </c>
      <c r="L285" s="81">
        <v>7.1530776614861393</v>
      </c>
      <c r="M285" s="81">
        <v>78.676135807252294</v>
      </c>
      <c r="N285" s="81">
        <v>81.556975120197038</v>
      </c>
      <c r="O285" s="81">
        <v>28.011214528972591</v>
      </c>
      <c r="P285" s="81">
        <v>24.624675883217158</v>
      </c>
      <c r="Q285" s="81">
        <v>2.1597218385229797</v>
      </c>
      <c r="R285" s="81">
        <v>0</v>
      </c>
      <c r="S285" s="81">
        <v>0.44290759076667652</v>
      </c>
      <c r="T285" s="82"/>
      <c r="U285" s="81">
        <v>1625734</v>
      </c>
      <c r="V285" s="81">
        <v>869</v>
      </c>
      <c r="W285" s="81">
        <v>156</v>
      </c>
      <c r="X285" s="81">
        <v>12572</v>
      </c>
      <c r="Y285" s="81">
        <v>14355</v>
      </c>
      <c r="Z285" s="81">
        <v>16119</v>
      </c>
      <c r="AA285" s="81">
        <v>4904</v>
      </c>
      <c r="AB285" s="81">
        <v>29099</v>
      </c>
      <c r="AC285" s="81">
        <v>0</v>
      </c>
      <c r="AD285" s="81">
        <v>0.44290759076667652</v>
      </c>
      <c r="AE285" s="82"/>
      <c r="AF285" s="81">
        <v>13240227.084056303</v>
      </c>
      <c r="AG285" s="81">
        <v>2056562.9518815822</v>
      </c>
      <c r="AH285" s="81">
        <v>1163448.820343833</v>
      </c>
      <c r="AI285" s="81">
        <v>82791821.751517713</v>
      </c>
      <c r="AJ285" s="81">
        <v>61740508.679284297</v>
      </c>
      <c r="AK285" s="81">
        <v>0</v>
      </c>
      <c r="AL285" s="81">
        <v>0</v>
      </c>
      <c r="AM285" s="81">
        <v>3994857.8673876594</v>
      </c>
      <c r="AN285" s="81">
        <v>0</v>
      </c>
      <c r="AO285" s="81">
        <v>0</v>
      </c>
      <c r="AP285" s="82"/>
      <c r="AQ285" s="81">
        <v>82</v>
      </c>
      <c r="AR285" s="81">
        <v>10</v>
      </c>
      <c r="AS285" s="81">
        <v>0</v>
      </c>
      <c r="AT285" s="81">
        <v>0</v>
      </c>
      <c r="AU285" s="81">
        <v>0</v>
      </c>
      <c r="AV285" s="81">
        <v>1</v>
      </c>
      <c r="AW285" s="81" t="s">
        <v>564</v>
      </c>
      <c r="AX285" s="82"/>
      <c r="AY285" s="81">
        <v>386.375</v>
      </c>
      <c r="AZ285" s="81">
        <v>2267.4</v>
      </c>
      <c r="BA285" s="81">
        <v>0</v>
      </c>
      <c r="BB285" s="81">
        <v>0</v>
      </c>
      <c r="BC285" s="81">
        <v>0</v>
      </c>
      <c r="BD285" s="81">
        <v>75</v>
      </c>
      <c r="BE285" s="81" t="s">
        <v>564</v>
      </c>
      <c r="BF285" s="82"/>
      <c r="BG285" s="81">
        <v>0</v>
      </c>
      <c r="BH285" s="81">
        <v>0</v>
      </c>
      <c r="BI285" s="81">
        <v>173.97800000000001</v>
      </c>
      <c r="BJ285" s="81">
        <v>0</v>
      </c>
      <c r="BK285" s="81">
        <v>13.448</v>
      </c>
      <c r="BL285" s="81">
        <v>0</v>
      </c>
      <c r="BM285" s="82"/>
      <c r="BN285" s="81">
        <v>0</v>
      </c>
      <c r="BO285" s="81">
        <v>0</v>
      </c>
      <c r="BP285" s="81">
        <v>1</v>
      </c>
      <c r="BQ285" s="81">
        <v>0</v>
      </c>
      <c r="BR285" s="81">
        <v>2</v>
      </c>
      <c r="BS285" s="81">
        <v>0</v>
      </c>
      <c r="BT285"/>
      <c r="BU285" s="80">
        <v>179.18899999999999</v>
      </c>
      <c r="BV285" s="80">
        <v>0</v>
      </c>
      <c r="BW285" s="80">
        <v>8.2370000000000001</v>
      </c>
      <c r="BX285" s="80">
        <v>0</v>
      </c>
      <c r="BY285" s="80">
        <v>0</v>
      </c>
      <c r="BZ285" s="80">
        <v>0</v>
      </c>
      <c r="CA285" s="80">
        <v>0</v>
      </c>
      <c r="CB285" s="80">
        <v>0</v>
      </c>
      <c r="CC285" s="80">
        <v>0</v>
      </c>
    </row>
    <row r="286" spans="1:81">
      <c r="A286" s="80" t="s">
        <v>2023</v>
      </c>
      <c r="B286" s="80">
        <v>165</v>
      </c>
      <c r="C286" s="80">
        <v>12</v>
      </c>
      <c r="D286" s="80">
        <v>10</v>
      </c>
      <c r="E286" s="80">
        <v>2015</v>
      </c>
      <c r="F286" s="80" t="s">
        <v>91</v>
      </c>
      <c r="G286" s="80" t="s">
        <v>1667</v>
      </c>
      <c r="H286" s="80" t="s">
        <v>1668</v>
      </c>
      <c r="I286" s="177"/>
      <c r="J286" s="81">
        <v>45.990165560357681</v>
      </c>
      <c r="K286" s="81">
        <v>2.8103821394698221</v>
      </c>
      <c r="L286" s="81">
        <v>7.5293604744788043</v>
      </c>
      <c r="M286" s="81">
        <v>76.124892288297417</v>
      </c>
      <c r="N286" s="81">
        <v>74.69370799530985</v>
      </c>
      <c r="O286" s="81">
        <v>27.888488812953884</v>
      </c>
      <c r="P286" s="81">
        <v>24.53349448210972</v>
      </c>
      <c r="Q286" s="81">
        <v>2.0804020709193791</v>
      </c>
      <c r="R286" s="81">
        <v>0</v>
      </c>
      <c r="S286" s="81">
        <v>0.39089976106282215</v>
      </c>
      <c r="T286" s="82"/>
      <c r="U286" s="81">
        <v>1835331</v>
      </c>
      <c r="V286" s="81">
        <v>869</v>
      </c>
      <c r="W286" s="81">
        <v>156</v>
      </c>
      <c r="X286" s="81">
        <v>12572</v>
      </c>
      <c r="Y286" s="81">
        <v>14284</v>
      </c>
      <c r="Z286" s="81">
        <v>16203</v>
      </c>
      <c r="AA286" s="81">
        <v>4882</v>
      </c>
      <c r="AB286" s="81">
        <v>28633</v>
      </c>
      <c r="AC286" s="81">
        <v>0</v>
      </c>
      <c r="AD286" s="81">
        <v>0.39089976106282215</v>
      </c>
      <c r="AE286" s="82"/>
      <c r="AF286" s="81">
        <v>14163800.96912754</v>
      </c>
      <c r="AG286" s="81">
        <v>1872332.4174101865</v>
      </c>
      <c r="AH286" s="81">
        <v>973560.34698005696</v>
      </c>
      <c r="AI286" s="81">
        <v>79958940.396591306</v>
      </c>
      <c r="AJ286" s="81">
        <v>58957991.506020024</v>
      </c>
      <c r="AK286" s="81">
        <v>0</v>
      </c>
      <c r="AL286" s="81">
        <v>0</v>
      </c>
      <c r="AM286" s="81">
        <v>3924032.5390824578</v>
      </c>
      <c r="AN286" s="81">
        <v>0</v>
      </c>
      <c r="AO286" s="81">
        <v>0</v>
      </c>
      <c r="AP286" s="82"/>
      <c r="AQ286" s="81">
        <v>97</v>
      </c>
      <c r="AR286" s="81">
        <v>11</v>
      </c>
      <c r="AS286" s="81">
        <v>0</v>
      </c>
      <c r="AT286" s="81">
        <v>0</v>
      </c>
      <c r="AU286" s="81">
        <v>0</v>
      </c>
      <c r="AV286" s="81">
        <v>1</v>
      </c>
      <c r="AW286" s="81" t="s">
        <v>564</v>
      </c>
      <c r="AX286" s="82"/>
      <c r="AY286" s="81">
        <v>453.67499999999995</v>
      </c>
      <c r="AZ286" s="81">
        <v>2316.9</v>
      </c>
      <c r="BA286" s="81">
        <v>0</v>
      </c>
      <c r="BB286" s="81">
        <v>0</v>
      </c>
      <c r="BC286" s="81">
        <v>0</v>
      </c>
      <c r="BD286" s="81">
        <v>100</v>
      </c>
      <c r="BE286" s="81" t="s">
        <v>564</v>
      </c>
      <c r="BF286" s="82"/>
      <c r="BG286" s="81">
        <v>0</v>
      </c>
      <c r="BH286" s="81">
        <v>0</v>
      </c>
      <c r="BI286" s="81">
        <v>150.953</v>
      </c>
      <c r="BJ286" s="81">
        <v>0</v>
      </c>
      <c r="BK286" s="81">
        <v>13.301</v>
      </c>
      <c r="BL286" s="81">
        <v>0</v>
      </c>
      <c r="BM286" s="82"/>
      <c r="BN286" s="81">
        <v>0</v>
      </c>
      <c r="BO286" s="81">
        <v>0</v>
      </c>
      <c r="BP286" s="81">
        <v>1</v>
      </c>
      <c r="BQ286" s="81">
        <v>0</v>
      </c>
      <c r="BR286" s="81">
        <v>2</v>
      </c>
      <c r="BS286" s="81">
        <v>0</v>
      </c>
      <c r="BT286"/>
      <c r="BU286" s="80">
        <v>156.61199999999999</v>
      </c>
      <c r="BV286" s="80">
        <v>0</v>
      </c>
      <c r="BW286" s="80">
        <v>7.6420000000000003</v>
      </c>
      <c r="BX286" s="80">
        <v>0</v>
      </c>
      <c r="BY286" s="80">
        <v>0</v>
      </c>
      <c r="BZ286" s="80">
        <v>0</v>
      </c>
      <c r="CA286" s="80">
        <v>0</v>
      </c>
      <c r="CB286" s="80">
        <v>0</v>
      </c>
      <c r="CC286" s="80">
        <v>0</v>
      </c>
    </row>
    <row r="287" spans="1:81">
      <c r="A287" s="80" t="s">
        <v>2024</v>
      </c>
      <c r="B287" s="80">
        <v>166</v>
      </c>
      <c r="C287" s="80">
        <v>13</v>
      </c>
      <c r="D287" s="80">
        <v>10</v>
      </c>
      <c r="E287" s="80">
        <v>2016</v>
      </c>
      <c r="F287" s="80" t="s">
        <v>92</v>
      </c>
      <c r="G287" s="80" t="s">
        <v>1667</v>
      </c>
      <c r="H287" s="80" t="s">
        <v>1668</v>
      </c>
      <c r="I287" s="177"/>
      <c r="J287" s="81">
        <v>46.075006352459212</v>
      </c>
      <c r="K287" s="81">
        <v>2.650971806989447</v>
      </c>
      <c r="L287" s="81">
        <v>8.0966840371514657</v>
      </c>
      <c r="M287" s="81">
        <v>65.268266651394811</v>
      </c>
      <c r="N287" s="81">
        <v>75.873482347471125</v>
      </c>
      <c r="O287" s="81">
        <v>27.592333725744314</v>
      </c>
      <c r="P287" s="81">
        <v>25.799813469862414</v>
      </c>
      <c r="Q287" s="81">
        <v>1.9974737476349358</v>
      </c>
      <c r="R287" s="81">
        <v>0</v>
      </c>
      <c r="S287" s="81">
        <v>0.40768628635120302</v>
      </c>
      <c r="T287" s="82"/>
      <c r="U287" s="81">
        <v>1750210</v>
      </c>
      <c r="V287" s="81">
        <v>869</v>
      </c>
      <c r="W287" s="81">
        <v>156</v>
      </c>
      <c r="X287" s="81">
        <v>12572</v>
      </c>
      <c r="Y287" s="81">
        <v>14268</v>
      </c>
      <c r="Z287" s="81">
        <v>16228</v>
      </c>
      <c r="AA287" s="81">
        <v>5310</v>
      </c>
      <c r="AB287" s="81">
        <v>28280</v>
      </c>
      <c r="AC287" s="81">
        <v>0</v>
      </c>
      <c r="AD287" s="81">
        <v>0.40768628635120302</v>
      </c>
      <c r="AE287" s="82"/>
      <c r="AF287" s="81">
        <v>14438350.210050641</v>
      </c>
      <c r="AG287" s="81">
        <v>1784715.705888398</v>
      </c>
      <c r="AH287" s="81">
        <v>825140.36683867441</v>
      </c>
      <c r="AI287" s="81">
        <v>79814964.532539755</v>
      </c>
      <c r="AJ287" s="81">
        <v>61298113.132135652</v>
      </c>
      <c r="AK287" s="81">
        <v>0</v>
      </c>
      <c r="AL287" s="81">
        <v>0</v>
      </c>
      <c r="AM287" s="81">
        <v>3878666.3738082522</v>
      </c>
      <c r="AN287" s="81">
        <v>0</v>
      </c>
      <c r="AO287" s="81">
        <v>0</v>
      </c>
      <c r="AP287" s="82"/>
      <c r="AQ287" s="81">
        <v>113</v>
      </c>
      <c r="AR287" s="81">
        <v>13</v>
      </c>
      <c r="AS287" s="81">
        <v>0</v>
      </c>
      <c r="AT287" s="81">
        <v>0</v>
      </c>
      <c r="AU287" s="81">
        <v>0</v>
      </c>
      <c r="AV287" s="81">
        <v>1</v>
      </c>
      <c r="AW287" s="81" t="s">
        <v>564</v>
      </c>
      <c r="AX287" s="82"/>
      <c r="AY287" s="81">
        <v>574.07500000000005</v>
      </c>
      <c r="AZ287" s="81">
        <v>2410.4</v>
      </c>
      <c r="BA287" s="81">
        <v>0</v>
      </c>
      <c r="BB287" s="81">
        <v>0</v>
      </c>
      <c r="BC287" s="81">
        <v>0</v>
      </c>
      <c r="BD287" s="81">
        <v>100</v>
      </c>
      <c r="BE287" s="81" t="s">
        <v>564</v>
      </c>
      <c r="BF287" s="82"/>
      <c r="BG287" s="81">
        <v>0</v>
      </c>
      <c r="BH287" s="81">
        <v>0</v>
      </c>
      <c r="BI287" s="81">
        <v>176.012</v>
      </c>
      <c r="BJ287" s="81">
        <v>0</v>
      </c>
      <c r="BK287" s="81">
        <v>12.582000000000001</v>
      </c>
      <c r="BL287" s="81">
        <v>0</v>
      </c>
      <c r="BM287" s="82"/>
      <c r="BN287" s="81">
        <v>0</v>
      </c>
      <c r="BO287" s="81">
        <v>0</v>
      </c>
      <c r="BP287" s="81">
        <v>1</v>
      </c>
      <c r="BQ287" s="81">
        <v>0</v>
      </c>
      <c r="BR287" s="81">
        <v>2</v>
      </c>
      <c r="BS287" s="81">
        <v>0</v>
      </c>
      <c r="BT287"/>
      <c r="BU287" s="80">
        <v>180.113</v>
      </c>
      <c r="BV287" s="80">
        <v>0</v>
      </c>
      <c r="BW287" s="80">
        <v>8.4809999999999999</v>
      </c>
      <c r="BX287" s="80">
        <v>0</v>
      </c>
      <c r="BY287" s="80">
        <v>0</v>
      </c>
      <c r="BZ287" s="80">
        <v>0</v>
      </c>
      <c r="CA287" s="80">
        <v>0</v>
      </c>
      <c r="CB287" s="80">
        <v>0</v>
      </c>
      <c r="CC287" s="80">
        <v>0</v>
      </c>
    </row>
    <row r="288" spans="1:81">
      <c r="A288" s="80" t="s">
        <v>2025</v>
      </c>
      <c r="B288" s="80">
        <v>167</v>
      </c>
      <c r="C288" s="80">
        <v>14</v>
      </c>
      <c r="D288" s="80">
        <v>10</v>
      </c>
      <c r="E288" s="80">
        <v>2017</v>
      </c>
      <c r="F288" s="80" t="s">
        <v>71</v>
      </c>
      <c r="G288" s="80" t="s">
        <v>1667</v>
      </c>
      <c r="H288" s="80" t="s">
        <v>1668</v>
      </c>
      <c r="I288" s="177"/>
      <c r="J288" s="81">
        <v>49.74701937532879</v>
      </c>
      <c r="K288" s="81">
        <v>2.7088962619941435</v>
      </c>
      <c r="L288" s="81">
        <v>7.3089580929375444</v>
      </c>
      <c r="M288" s="81">
        <v>65.443836362369382</v>
      </c>
      <c r="N288" s="81">
        <v>74.298619577637737</v>
      </c>
      <c r="O288" s="81">
        <v>27.028359389352662</v>
      </c>
      <c r="P288" s="81">
        <v>25.795703005275936</v>
      </c>
      <c r="Q288" s="81">
        <v>1.9062030882758356</v>
      </c>
      <c r="R288" s="81">
        <v>0</v>
      </c>
      <c r="S288" s="81">
        <v>0.31944106215392443</v>
      </c>
      <c r="T288" s="82"/>
      <c r="U288" s="81">
        <v>1859425</v>
      </c>
      <c r="V288" s="81">
        <v>869</v>
      </c>
      <c r="W288" s="81">
        <v>156</v>
      </c>
      <c r="X288" s="81">
        <v>12572</v>
      </c>
      <c r="Y288" s="81">
        <v>14278</v>
      </c>
      <c r="Z288" s="81">
        <v>16160</v>
      </c>
      <c r="AA288" s="81">
        <v>5343</v>
      </c>
      <c r="AB288" s="81">
        <v>27909</v>
      </c>
      <c r="AC288" s="81">
        <v>0</v>
      </c>
      <c r="AD288" s="81">
        <v>0.31944106215392443</v>
      </c>
      <c r="AE288" s="82"/>
      <c r="AF288" s="81">
        <v>15073007.393576819</v>
      </c>
      <c r="AG288" s="81">
        <v>1789901.283335364</v>
      </c>
      <c r="AH288" s="81">
        <v>1007996.260563383</v>
      </c>
      <c r="AI288" s="81">
        <v>77840292.069375649</v>
      </c>
      <c r="AJ288" s="81">
        <v>53755545.16941715</v>
      </c>
      <c r="AK288" s="81">
        <v>0</v>
      </c>
      <c r="AL288" s="81">
        <v>0</v>
      </c>
      <c r="AM288" s="81">
        <v>3833772.3146340512</v>
      </c>
      <c r="AN288" s="81">
        <v>0</v>
      </c>
      <c r="AO288" s="81">
        <v>0</v>
      </c>
      <c r="AP288" s="82"/>
      <c r="AQ288" s="81">
        <v>119</v>
      </c>
      <c r="AR288" s="81">
        <v>15</v>
      </c>
      <c r="AS288" s="81">
        <v>0</v>
      </c>
      <c r="AT288" s="81">
        <v>0</v>
      </c>
      <c r="AU288" s="81">
        <v>0</v>
      </c>
      <c r="AV288" s="81">
        <v>1</v>
      </c>
      <c r="AW288" s="81" t="s">
        <v>564</v>
      </c>
      <c r="AX288" s="82"/>
      <c r="AY288" s="81">
        <v>605.77499999999998</v>
      </c>
      <c r="AZ288" s="81">
        <v>2430.4</v>
      </c>
      <c r="BA288" s="81">
        <v>0</v>
      </c>
      <c r="BB288" s="81">
        <v>0</v>
      </c>
      <c r="BC288" s="81">
        <v>0</v>
      </c>
      <c r="BD288" s="81">
        <v>100</v>
      </c>
      <c r="BE288" s="81" t="s">
        <v>564</v>
      </c>
      <c r="BF288" s="82"/>
      <c r="BG288" s="81">
        <v>0</v>
      </c>
      <c r="BH288" s="81">
        <v>0</v>
      </c>
      <c r="BI288" s="81">
        <v>175.99600000000001</v>
      </c>
      <c r="BJ288" s="81">
        <v>0</v>
      </c>
      <c r="BK288" s="81">
        <v>13.041</v>
      </c>
      <c r="BL288" s="81">
        <v>0</v>
      </c>
      <c r="BM288" s="82"/>
      <c r="BN288" s="81">
        <v>0</v>
      </c>
      <c r="BO288" s="81">
        <v>0</v>
      </c>
      <c r="BP288" s="81">
        <v>1</v>
      </c>
      <c r="BQ288" s="81">
        <v>0</v>
      </c>
      <c r="BR288" s="81">
        <v>2</v>
      </c>
      <c r="BS288" s="81">
        <v>0</v>
      </c>
      <c r="BT288"/>
      <c r="BU288" s="80">
        <v>180.14</v>
      </c>
      <c r="BV288" s="80">
        <v>0</v>
      </c>
      <c r="BW288" s="80">
        <v>8.8970000000000002</v>
      </c>
      <c r="BX288" s="80">
        <v>0</v>
      </c>
      <c r="BY288" s="80">
        <v>0</v>
      </c>
      <c r="BZ288" s="80">
        <v>0</v>
      </c>
      <c r="CA288" s="80">
        <v>0</v>
      </c>
      <c r="CB288" s="80">
        <v>0</v>
      </c>
      <c r="CC288" s="80">
        <v>0</v>
      </c>
    </row>
    <row r="289" spans="1:81">
      <c r="A289" s="80" t="s">
        <v>2026</v>
      </c>
      <c r="B289" s="80">
        <v>168</v>
      </c>
      <c r="C289" s="80">
        <v>15</v>
      </c>
      <c r="D289" s="80">
        <v>10</v>
      </c>
      <c r="E289" s="80">
        <v>2018</v>
      </c>
      <c r="F289" s="80" t="s">
        <v>93</v>
      </c>
      <c r="G289" s="80" t="s">
        <v>1667</v>
      </c>
      <c r="H289" s="80" t="s">
        <v>1668</v>
      </c>
      <c r="I289" s="177"/>
      <c r="J289" s="81">
        <v>45.111879076036139</v>
      </c>
      <c r="K289" s="81">
        <v>2.5212487042173826</v>
      </c>
      <c r="L289" s="81">
        <v>6.705027630715338</v>
      </c>
      <c r="M289" s="81">
        <v>65.766610361915554</v>
      </c>
      <c r="N289" s="81">
        <v>68.338410434638732</v>
      </c>
      <c r="O289" s="81">
        <v>26.349878661938689</v>
      </c>
      <c r="P289" s="81">
        <v>25.639304043309838</v>
      </c>
      <c r="Q289" s="81">
        <v>1.7481351500866316</v>
      </c>
      <c r="R289" s="81">
        <v>0</v>
      </c>
      <c r="S289" s="81">
        <v>0.50567583885232315</v>
      </c>
      <c r="T289" s="82"/>
      <c r="U289" s="81">
        <v>1761853</v>
      </c>
      <c r="V289" s="81">
        <v>869</v>
      </c>
      <c r="W289" s="81">
        <v>156</v>
      </c>
      <c r="X289" s="81">
        <v>12572</v>
      </c>
      <c r="Y289" s="81">
        <v>14264</v>
      </c>
      <c r="Z289" s="81">
        <v>16056</v>
      </c>
      <c r="AA289" s="81">
        <v>5364</v>
      </c>
      <c r="AB289" s="81">
        <v>27582</v>
      </c>
      <c r="AC289" s="81">
        <v>0</v>
      </c>
      <c r="AD289" s="81">
        <v>0.50567583885232315</v>
      </c>
      <c r="AE289" s="82"/>
      <c r="AF289" s="81">
        <v>14336680.00470495</v>
      </c>
      <c r="AG289" s="81">
        <v>1619432.4778883201</v>
      </c>
      <c r="AH289" s="81">
        <v>950036.59960941551</v>
      </c>
      <c r="AI289" s="81">
        <v>79568678.504861161</v>
      </c>
      <c r="AJ289" s="81">
        <v>52047586.249604717</v>
      </c>
      <c r="AK289" s="81">
        <v>0</v>
      </c>
      <c r="AL289" s="81">
        <v>0</v>
      </c>
      <c r="AM289" s="81">
        <v>3796692.9356486988</v>
      </c>
      <c r="AN289" s="81">
        <v>0</v>
      </c>
      <c r="AO289" s="81">
        <v>0</v>
      </c>
      <c r="AP289" s="82"/>
      <c r="AQ289" s="81">
        <v>124</v>
      </c>
      <c r="AR289" s="81">
        <v>15</v>
      </c>
      <c r="AS289" s="81">
        <v>0</v>
      </c>
      <c r="AT289" s="81">
        <v>0</v>
      </c>
      <c r="AU289" s="81">
        <v>0</v>
      </c>
      <c r="AV289" s="81">
        <v>1</v>
      </c>
      <c r="AW289" s="81" t="s">
        <v>564</v>
      </c>
      <c r="AX289" s="82"/>
      <c r="AY289" s="81">
        <v>634.77499999999998</v>
      </c>
      <c r="AZ289" s="81">
        <v>2430</v>
      </c>
      <c r="BA289" s="81">
        <v>0</v>
      </c>
      <c r="BB289" s="81">
        <v>0</v>
      </c>
      <c r="BC289" s="81">
        <v>0</v>
      </c>
      <c r="BD289" s="81">
        <v>75</v>
      </c>
      <c r="BE289" s="81" t="s">
        <v>564</v>
      </c>
      <c r="BF289" s="82"/>
      <c r="BG289" s="81">
        <v>0</v>
      </c>
      <c r="BH289" s="81">
        <v>0</v>
      </c>
      <c r="BI289" s="81">
        <v>177.04</v>
      </c>
      <c r="BJ289" s="81">
        <v>0</v>
      </c>
      <c r="BK289" s="81">
        <v>13.097999999999999</v>
      </c>
      <c r="BL289" s="81">
        <v>0</v>
      </c>
      <c r="BM289" s="82"/>
      <c r="BN289" s="81">
        <v>0</v>
      </c>
      <c r="BO289" s="81">
        <v>0</v>
      </c>
      <c r="BP289" s="81">
        <v>1</v>
      </c>
      <c r="BQ289" s="81">
        <v>0</v>
      </c>
      <c r="BR289" s="81">
        <v>2</v>
      </c>
      <c r="BS289" s="81">
        <v>0</v>
      </c>
      <c r="BT289"/>
      <c r="BU289" s="80">
        <v>181.083</v>
      </c>
      <c r="BV289" s="80">
        <v>0</v>
      </c>
      <c r="BW289" s="80">
        <v>9.0549999999999997</v>
      </c>
      <c r="BX289" s="80">
        <v>0</v>
      </c>
      <c r="BY289" s="80">
        <v>0</v>
      </c>
      <c r="BZ289" s="80">
        <v>0</v>
      </c>
      <c r="CA289" s="80">
        <v>0</v>
      </c>
      <c r="CB289" s="80">
        <v>0</v>
      </c>
      <c r="CC289" s="80">
        <v>0</v>
      </c>
    </row>
    <row r="290" spans="1:81">
      <c r="A290" s="80" t="s">
        <v>2027</v>
      </c>
      <c r="B290" s="80">
        <v>169</v>
      </c>
      <c r="C290" s="80">
        <v>16</v>
      </c>
      <c r="D290" s="80">
        <v>10</v>
      </c>
      <c r="E290" s="80">
        <v>2019</v>
      </c>
      <c r="F290" s="80" t="s">
        <v>73</v>
      </c>
      <c r="G290" s="80" t="s">
        <v>1667</v>
      </c>
      <c r="H290" s="80" t="s">
        <v>1668</v>
      </c>
      <c r="I290" s="177"/>
      <c r="J290" s="81">
        <v>56.469414965598006</v>
      </c>
      <c r="K290" s="81">
        <v>2.3395331448213468</v>
      </c>
      <c r="L290" s="81">
        <v>6.7350684423304896</v>
      </c>
      <c r="M290" s="81">
        <v>58.998621296824474</v>
      </c>
      <c r="N290" s="81">
        <v>69.454004847775295</v>
      </c>
      <c r="O290" s="81">
        <v>25.572280721606305</v>
      </c>
      <c r="P290" s="81">
        <v>23.776245156218039</v>
      </c>
      <c r="Q290" s="81">
        <v>1.6832306626694338</v>
      </c>
      <c r="R290" s="81">
        <v>0</v>
      </c>
      <c r="S290" s="81">
        <v>0.33897406037344058</v>
      </c>
      <c r="T290" s="82"/>
      <c r="U290" s="81">
        <v>2319995</v>
      </c>
      <c r="V290" s="81">
        <v>869</v>
      </c>
      <c r="W290" s="81">
        <v>156</v>
      </c>
      <c r="X290" s="81">
        <v>12572</v>
      </c>
      <c r="Y290" s="81">
        <v>14320</v>
      </c>
      <c r="Z290" s="81">
        <v>16010</v>
      </c>
      <c r="AA290" s="81">
        <v>4937</v>
      </c>
      <c r="AB290" s="81">
        <v>27277</v>
      </c>
      <c r="AC290" s="81">
        <v>0</v>
      </c>
      <c r="AD290" s="81">
        <v>0.33897406037344058</v>
      </c>
      <c r="AE290" s="82"/>
      <c r="AF290" s="81">
        <v>18524765.92260861</v>
      </c>
      <c r="AG290" s="81">
        <v>1618952.91848261</v>
      </c>
      <c r="AH290" s="81">
        <v>1025755.749602251</v>
      </c>
      <c r="AI290" s="81">
        <v>77970699.522582322</v>
      </c>
      <c r="AJ290" s="81">
        <v>53142417.644329809</v>
      </c>
      <c r="AK290" s="81">
        <v>0</v>
      </c>
      <c r="AL290" s="81">
        <v>0</v>
      </c>
      <c r="AM290" s="81">
        <v>3714922.0588539392</v>
      </c>
      <c r="AN290" s="81">
        <v>0</v>
      </c>
      <c r="AO290" s="81">
        <v>0</v>
      </c>
      <c r="AP290" s="82"/>
      <c r="AQ290" s="81">
        <v>137</v>
      </c>
      <c r="AR290" s="81">
        <v>15</v>
      </c>
      <c r="AS290" s="81">
        <v>0</v>
      </c>
      <c r="AT290" s="81">
        <v>0</v>
      </c>
      <c r="AU290" s="81">
        <v>0</v>
      </c>
      <c r="AV290" s="81">
        <v>2</v>
      </c>
      <c r="AW290" s="81" t="s">
        <v>564</v>
      </c>
      <c r="AX290" s="82"/>
      <c r="AY290" s="81">
        <v>715.38499999999976</v>
      </c>
      <c r="AZ290" s="81">
        <v>2430.4</v>
      </c>
      <c r="BA290" s="81">
        <v>0</v>
      </c>
      <c r="BB290" s="81">
        <v>0</v>
      </c>
      <c r="BC290" s="81">
        <v>0</v>
      </c>
      <c r="BD290" s="81">
        <v>125</v>
      </c>
      <c r="BE290" s="81" t="s">
        <v>564</v>
      </c>
      <c r="BF290" s="82"/>
      <c r="BG290" s="81">
        <v>0</v>
      </c>
      <c r="BH290" s="81">
        <v>0</v>
      </c>
      <c r="BI290" s="81">
        <v>169.999</v>
      </c>
      <c r="BJ290" s="81">
        <v>0</v>
      </c>
      <c r="BK290" s="81">
        <v>12.577999999999999</v>
      </c>
      <c r="BL290" s="81">
        <v>0</v>
      </c>
      <c r="BM290" s="82"/>
      <c r="BN290" s="81">
        <v>0</v>
      </c>
      <c r="BO290" s="81">
        <v>0</v>
      </c>
      <c r="BP290" s="81">
        <v>1</v>
      </c>
      <c r="BQ290" s="81">
        <v>0</v>
      </c>
      <c r="BR290" s="81">
        <v>2</v>
      </c>
      <c r="BS290" s="81">
        <v>0</v>
      </c>
      <c r="BT290"/>
      <c r="BU290" s="80">
        <v>172.767</v>
      </c>
      <c r="BV290" s="80">
        <v>0</v>
      </c>
      <c r="BW290" s="80">
        <v>9.81</v>
      </c>
      <c r="BX290" s="80">
        <v>0</v>
      </c>
      <c r="BY290" s="80">
        <v>0</v>
      </c>
      <c r="BZ290" s="80">
        <v>0</v>
      </c>
      <c r="CA290" s="80">
        <v>0</v>
      </c>
      <c r="CB290" s="80">
        <v>0</v>
      </c>
      <c r="CC290" s="80">
        <v>0</v>
      </c>
    </row>
    <row r="291" spans="1:81">
      <c r="A291" s="80" t="s">
        <v>2028</v>
      </c>
      <c r="B291" s="80">
        <v>170</v>
      </c>
      <c r="C291" s="80">
        <v>17</v>
      </c>
      <c r="D291" s="80">
        <v>10</v>
      </c>
      <c r="E291" s="80">
        <v>2020</v>
      </c>
      <c r="F291" s="80" t="s">
        <v>218</v>
      </c>
      <c r="G291" s="80" t="s">
        <v>1667</v>
      </c>
      <c r="H291" s="80" t="s">
        <v>1668</v>
      </c>
      <c r="I291" s="177"/>
      <c r="J291" s="81">
        <v>46.156218317090001</v>
      </c>
      <c r="K291" s="81">
        <v>2.3570257621942967</v>
      </c>
      <c r="L291" s="81">
        <v>10.349203812695761</v>
      </c>
      <c r="M291" s="81">
        <v>54.717340682099469</v>
      </c>
      <c r="N291" s="81">
        <v>64.000814513046862</v>
      </c>
      <c r="O291" s="81">
        <v>22.396539825313106</v>
      </c>
      <c r="P291" s="81">
        <v>23.980290407463421</v>
      </c>
      <c r="Q291" s="81">
        <v>1.595484445501427</v>
      </c>
      <c r="R291" s="81">
        <v>0</v>
      </c>
      <c r="S291" s="81">
        <v>0.618124951826729</v>
      </c>
      <c r="T291" s="82"/>
      <c r="U291" s="81">
        <v>2149608</v>
      </c>
      <c r="V291" s="81">
        <v>810</v>
      </c>
      <c r="W291" s="81">
        <v>213</v>
      </c>
      <c r="X291" s="81">
        <v>12261</v>
      </c>
      <c r="Y291" s="81">
        <v>14397</v>
      </c>
      <c r="Z291" s="81">
        <v>16004</v>
      </c>
      <c r="AA291" s="81">
        <v>5410</v>
      </c>
      <c r="AB291" s="81">
        <v>27059</v>
      </c>
      <c r="AC291" s="81">
        <v>0</v>
      </c>
      <c r="AD291" s="81">
        <v>0.618124951826729</v>
      </c>
      <c r="AE291" s="82"/>
      <c r="AF291" s="81">
        <v>16783940.28381037</v>
      </c>
      <c r="AG291" s="81">
        <v>1510147.8104806191</v>
      </c>
      <c r="AH291" s="81">
        <v>1517693.0221256223</v>
      </c>
      <c r="AI291" s="81">
        <v>70398758.809526756</v>
      </c>
      <c r="AJ291" s="81">
        <v>54544750.965025693</v>
      </c>
      <c r="AK291" s="81"/>
      <c r="AL291" s="81"/>
      <c r="AM291" s="81">
        <v>3531500.1317602904</v>
      </c>
      <c r="AN291" s="81"/>
      <c r="AO291" s="81"/>
      <c r="AP291" s="82"/>
      <c r="AQ291" s="81">
        <v>145</v>
      </c>
      <c r="AR291" s="81">
        <v>15</v>
      </c>
      <c r="AS291" s="81">
        <v>0</v>
      </c>
      <c r="AT291" s="81">
        <v>0</v>
      </c>
      <c r="AU291" s="81">
        <v>0</v>
      </c>
      <c r="AV291" s="81">
        <v>2</v>
      </c>
      <c r="AW291" s="81">
        <v>0</v>
      </c>
      <c r="AX291" s="82"/>
      <c r="AY291" s="81">
        <v>780.48499999999979</v>
      </c>
      <c r="AZ291" s="81">
        <v>2430.4</v>
      </c>
      <c r="BA291" s="81">
        <v>0</v>
      </c>
      <c r="BB291" s="81">
        <v>0</v>
      </c>
      <c r="BC291" s="81">
        <v>0</v>
      </c>
      <c r="BD291" s="81">
        <v>125</v>
      </c>
      <c r="BE291" s="81">
        <v>0</v>
      </c>
      <c r="BF291" s="82"/>
      <c r="BG291" s="81">
        <v>0</v>
      </c>
      <c r="BH291" s="81">
        <v>0</v>
      </c>
      <c r="BI291" s="81">
        <v>166.286</v>
      </c>
      <c r="BJ291" s="81">
        <v>0</v>
      </c>
      <c r="BK291" s="81">
        <v>12.242000000000001</v>
      </c>
      <c r="BL291" s="81">
        <v>0</v>
      </c>
      <c r="BM291" s="82"/>
      <c r="BN291" s="81">
        <v>0</v>
      </c>
      <c r="BO291" s="81">
        <v>0</v>
      </c>
      <c r="BP291" s="81">
        <v>1</v>
      </c>
      <c r="BQ291" s="81">
        <v>0</v>
      </c>
      <c r="BR291" s="81">
        <v>2</v>
      </c>
      <c r="BS291" s="81">
        <v>0</v>
      </c>
      <c r="BT291"/>
      <c r="BU291" s="80">
        <v>171.88</v>
      </c>
      <c r="BV291" s="80">
        <v>0</v>
      </c>
      <c r="BW291" s="80">
        <v>6.6479999999999997</v>
      </c>
      <c r="BX291" s="80">
        <v>0</v>
      </c>
      <c r="BY291" s="80">
        <v>0</v>
      </c>
      <c r="BZ291" s="80">
        <v>0</v>
      </c>
      <c r="CA291" s="80">
        <v>0</v>
      </c>
      <c r="CB291" s="80">
        <v>0</v>
      </c>
      <c r="CC291" s="80">
        <v>0</v>
      </c>
    </row>
    <row r="292" spans="1:81">
      <c r="A292" s="80" t="s">
        <v>1669</v>
      </c>
      <c r="B292" s="80">
        <v>170</v>
      </c>
      <c r="C292" s="80">
        <v>18</v>
      </c>
      <c r="D292" s="80">
        <v>10</v>
      </c>
      <c r="E292" s="80">
        <v>2021</v>
      </c>
      <c r="F292" s="80" t="s">
        <v>75</v>
      </c>
      <c r="G292" s="174" t="s">
        <v>1667</v>
      </c>
      <c r="H292" s="80" t="s">
        <v>1668</v>
      </c>
      <c r="I292" s="177"/>
      <c r="J292" s="81">
        <v>38.343011735503403</v>
      </c>
      <c r="K292" s="81">
        <v>2.2704700791183061</v>
      </c>
      <c r="L292" s="81">
        <v>9.4445689761204843</v>
      </c>
      <c r="M292" s="81">
        <v>55.2662538129767</v>
      </c>
      <c r="N292" s="81">
        <v>60.541506656078752</v>
      </c>
      <c r="O292" s="81">
        <v>21.6611592434082</v>
      </c>
      <c r="P292" s="81">
        <v>24.721842708174766</v>
      </c>
      <c r="Q292" s="81">
        <v>1.5910019249626439</v>
      </c>
      <c r="R292" s="81">
        <v>0</v>
      </c>
      <c r="S292" s="81">
        <v>0.54273106625921774</v>
      </c>
      <c r="T292" s="82"/>
      <c r="U292" s="81">
        <v>1833820</v>
      </c>
      <c r="V292" s="81">
        <v>810</v>
      </c>
      <c r="W292" s="81">
        <v>213</v>
      </c>
      <c r="X292" s="81">
        <v>12261</v>
      </c>
      <c r="Y292" s="81">
        <v>14337</v>
      </c>
      <c r="Z292" s="81">
        <v>15938</v>
      </c>
      <c r="AA292" s="81">
        <v>5439</v>
      </c>
      <c r="AB292" s="81">
        <v>26663</v>
      </c>
      <c r="AC292" s="81">
        <v>0</v>
      </c>
      <c r="AD292" s="81">
        <v>0.54273106625921774</v>
      </c>
      <c r="AE292" s="82"/>
      <c r="AF292" s="81">
        <v>14046271.858660258</v>
      </c>
      <c r="AG292" s="81">
        <v>1536225.6927422846</v>
      </c>
      <c r="AH292" s="81">
        <v>1360700.1185768305</v>
      </c>
      <c r="AI292" s="81">
        <v>76815446.196723312</v>
      </c>
      <c r="AJ292" s="81">
        <v>52933619.073338896</v>
      </c>
      <c r="AK292" s="81">
        <v>0</v>
      </c>
      <c r="AL292" s="81">
        <v>0</v>
      </c>
      <c r="AM292" s="81">
        <v>3499889.0406194492</v>
      </c>
      <c r="AN292" s="81">
        <v>0</v>
      </c>
      <c r="AO292" s="81">
        <v>0</v>
      </c>
      <c r="AP292" s="82"/>
      <c r="AQ292" s="81">
        <v>152</v>
      </c>
      <c r="AR292" s="81">
        <v>17</v>
      </c>
      <c r="AS292" s="81">
        <v>0</v>
      </c>
      <c r="AT292" s="81">
        <v>0</v>
      </c>
      <c r="AU292" s="81">
        <v>0</v>
      </c>
      <c r="AV292" s="81">
        <v>2</v>
      </c>
      <c r="AW292" s="81"/>
      <c r="AX292" s="82"/>
      <c r="AY292" s="81">
        <v>829.38499999999976</v>
      </c>
      <c r="AZ292" s="81">
        <v>2529.4</v>
      </c>
      <c r="BA292" s="81">
        <v>0</v>
      </c>
      <c r="BB292" s="81">
        <v>0</v>
      </c>
      <c r="BC292" s="81">
        <v>0</v>
      </c>
      <c r="BD292" s="81">
        <v>125</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1666</v>
      </c>
      <c r="B293" s="80">
        <v>170</v>
      </c>
      <c r="C293" s="80">
        <v>19</v>
      </c>
      <c r="D293" s="80">
        <v>10</v>
      </c>
      <c r="E293" s="80">
        <v>2022</v>
      </c>
      <c r="F293" s="80" t="s">
        <v>568</v>
      </c>
      <c r="G293" s="174" t="s">
        <v>1667</v>
      </c>
      <c r="H293" s="80" t="s">
        <v>1668</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161</v>
      </c>
      <c r="AR293" s="81">
        <v>17</v>
      </c>
      <c r="AS293" s="81">
        <v>0</v>
      </c>
      <c r="AT293" s="81">
        <v>0</v>
      </c>
      <c r="AU293" s="81">
        <v>0</v>
      </c>
      <c r="AV293" s="81">
        <v>3</v>
      </c>
      <c r="AW293" s="81"/>
      <c r="AX293" s="82"/>
      <c r="AY293" s="81">
        <v>878.58499999999981</v>
      </c>
      <c r="AZ293" s="81">
        <v>2529.4</v>
      </c>
      <c r="BA293" s="81">
        <v>0</v>
      </c>
      <c r="BB293" s="81">
        <v>0</v>
      </c>
      <c r="BC293" s="81">
        <v>0</v>
      </c>
      <c r="BD293" s="81">
        <v>174.9</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2029</v>
      </c>
      <c r="B294" s="80">
        <v>86</v>
      </c>
      <c r="C294" s="80">
        <v>1</v>
      </c>
      <c r="D294" s="80">
        <v>6</v>
      </c>
      <c r="E294" s="80">
        <v>1990</v>
      </c>
      <c r="F294" s="80" t="s">
        <v>562</v>
      </c>
      <c r="G294" s="80" t="s">
        <v>2030</v>
      </c>
      <c r="H294" s="80" t="s">
        <v>2031</v>
      </c>
      <c r="I294" s="177"/>
      <c r="J294" s="81">
        <v>45.255211457989844</v>
      </c>
      <c r="K294" s="81">
        <v>2.497375773239678</v>
      </c>
      <c r="L294" s="81">
        <v>12.509415305157473</v>
      </c>
      <c r="M294" s="81">
        <v>9.4498474213629891</v>
      </c>
      <c r="N294" s="81">
        <v>15.846789051313467</v>
      </c>
      <c r="O294" s="81">
        <v>14.514539923938598</v>
      </c>
      <c r="P294" s="81">
        <v>25.575437730762463</v>
      </c>
      <c r="Q294" s="81">
        <v>1.2940514553487028</v>
      </c>
      <c r="R294" s="81">
        <v>0</v>
      </c>
      <c r="S294" s="81">
        <v>1.1777913435200575</v>
      </c>
      <c r="T294" s="82"/>
      <c r="U294" s="81">
        <v>1563812</v>
      </c>
      <c r="V294" s="81">
        <v>847</v>
      </c>
      <c r="W294" s="81">
        <v>136</v>
      </c>
      <c r="X294" s="81">
        <v>3664</v>
      </c>
      <c r="Y294" s="81">
        <v>6837</v>
      </c>
      <c r="Z294" s="81">
        <v>5970</v>
      </c>
      <c r="AA294" s="81">
        <v>6210</v>
      </c>
      <c r="AB294" s="81">
        <v>21011</v>
      </c>
      <c r="AC294" s="81">
        <v>0</v>
      </c>
      <c r="AD294" s="81">
        <v>1.1777913435200575</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2032</v>
      </c>
      <c r="B295" s="80">
        <v>87</v>
      </c>
      <c r="C295" s="80">
        <v>2</v>
      </c>
      <c r="D295" s="80">
        <v>6</v>
      </c>
      <c r="E295" s="80">
        <v>2005</v>
      </c>
      <c r="F295" s="80" t="s">
        <v>565</v>
      </c>
      <c r="G295" s="80" t="s">
        <v>2030</v>
      </c>
      <c r="H295" s="80" t="s">
        <v>2031</v>
      </c>
      <c r="I295" s="177"/>
      <c r="J295" s="81">
        <v>24.366079795128133</v>
      </c>
      <c r="K295" s="81">
        <v>1.7768093446641391</v>
      </c>
      <c r="L295" s="81">
        <v>10.743013970274465</v>
      </c>
      <c r="M295" s="81">
        <v>21.518659209097205</v>
      </c>
      <c r="N295" s="81">
        <v>24.48759665631286</v>
      </c>
      <c r="O295" s="81">
        <v>29.010472213715261</v>
      </c>
      <c r="P295" s="81">
        <v>28.361662185313005</v>
      </c>
      <c r="Q295" s="81">
        <v>1.4663894440208449</v>
      </c>
      <c r="R295" s="81">
        <v>0</v>
      </c>
      <c r="S295" s="81">
        <v>0</v>
      </c>
      <c r="T295" s="82"/>
      <c r="U295" s="81">
        <v>1045007</v>
      </c>
      <c r="V295" s="81">
        <v>766</v>
      </c>
      <c r="W295" s="81">
        <v>105</v>
      </c>
      <c r="X295" s="81">
        <v>4452</v>
      </c>
      <c r="Y295" s="81">
        <v>9649</v>
      </c>
      <c r="Z295" s="81">
        <v>13808</v>
      </c>
      <c r="AA295" s="81">
        <v>5640</v>
      </c>
      <c r="AB295" s="81">
        <v>24890</v>
      </c>
      <c r="AC295" s="81">
        <v>0</v>
      </c>
      <c r="AD295" s="81">
        <v>0</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2033</v>
      </c>
      <c r="B296" s="80">
        <v>88</v>
      </c>
      <c r="C296" s="80">
        <v>3</v>
      </c>
      <c r="D296" s="80">
        <v>6</v>
      </c>
      <c r="E296" s="80">
        <v>2006</v>
      </c>
      <c r="F296" s="80" t="s">
        <v>566</v>
      </c>
      <c r="G296" s="80" t="s">
        <v>2030</v>
      </c>
      <c r="H296" s="80" t="s">
        <v>2031</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2034</v>
      </c>
      <c r="B297" s="80">
        <v>89</v>
      </c>
      <c r="C297" s="80">
        <v>4</v>
      </c>
      <c r="D297" s="80">
        <v>6</v>
      </c>
      <c r="E297" s="80">
        <v>2007</v>
      </c>
      <c r="F297" s="80" t="s">
        <v>567</v>
      </c>
      <c r="G297" s="80" t="s">
        <v>2030</v>
      </c>
      <c r="H297" s="80" t="s">
        <v>2031</v>
      </c>
      <c r="I297" s="177"/>
      <c r="J297" s="81">
        <v>24.176534491005121</v>
      </c>
      <c r="K297" s="81">
        <v>1.7193174218449225</v>
      </c>
      <c r="L297" s="81">
        <v>12.467763118559507</v>
      </c>
      <c r="M297" s="81">
        <v>20.180837536817208</v>
      </c>
      <c r="N297" s="81">
        <v>27.465953837431787</v>
      </c>
      <c r="O297" s="81">
        <v>28.765664589279051</v>
      </c>
      <c r="P297" s="81">
        <v>28.044905745849711</v>
      </c>
      <c r="Q297" s="81">
        <v>1.5516914183398174</v>
      </c>
      <c r="R297" s="81">
        <v>0</v>
      </c>
      <c r="S297" s="81">
        <v>0</v>
      </c>
      <c r="T297" s="82"/>
      <c r="U297" s="81">
        <v>1158414</v>
      </c>
      <c r="V297" s="81">
        <v>772</v>
      </c>
      <c r="W297" s="81">
        <v>139</v>
      </c>
      <c r="X297" s="81">
        <v>5220</v>
      </c>
      <c r="Y297" s="81">
        <v>9945</v>
      </c>
      <c r="Z297" s="81">
        <v>14233</v>
      </c>
      <c r="AA297" s="81">
        <v>5492</v>
      </c>
      <c r="AB297" s="81">
        <v>24945</v>
      </c>
      <c r="AC297" s="81">
        <v>0</v>
      </c>
      <c r="AD297" s="81">
        <v>0</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2035</v>
      </c>
      <c r="B298" s="80">
        <v>90</v>
      </c>
      <c r="C298" s="80">
        <v>5</v>
      </c>
      <c r="D298" s="80">
        <v>6</v>
      </c>
      <c r="E298" s="80">
        <v>2008</v>
      </c>
      <c r="F298" s="80" t="s">
        <v>84</v>
      </c>
      <c r="G298" s="80" t="s">
        <v>2030</v>
      </c>
      <c r="H298" s="80" t="s">
        <v>2031</v>
      </c>
      <c r="I298" s="177"/>
      <c r="J298" s="81">
        <v>23.266120244539668</v>
      </c>
      <c r="K298" s="81">
        <v>1.2705086423906802</v>
      </c>
      <c r="L298" s="81">
        <v>11.027480343317306</v>
      </c>
      <c r="M298" s="81">
        <v>21.168989650138435</v>
      </c>
      <c r="N298" s="81">
        <v>23.641899709357325</v>
      </c>
      <c r="O298" s="81">
        <v>28.190542079050505</v>
      </c>
      <c r="P298" s="81">
        <v>27.507976926699481</v>
      </c>
      <c r="Q298" s="81">
        <v>1.5340110413912793</v>
      </c>
      <c r="R298" s="81">
        <v>0</v>
      </c>
      <c r="S298" s="81">
        <v>0</v>
      </c>
      <c r="T298" s="82"/>
      <c r="U298" s="81">
        <v>1203289</v>
      </c>
      <c r="V298" s="81">
        <v>772</v>
      </c>
      <c r="W298" s="81">
        <v>139</v>
      </c>
      <c r="X298" s="81">
        <v>5220</v>
      </c>
      <c r="Y298" s="81">
        <v>10127</v>
      </c>
      <c r="Z298" s="81">
        <v>14438</v>
      </c>
      <c r="AA298" s="81">
        <v>5393</v>
      </c>
      <c r="AB298" s="81">
        <v>25066</v>
      </c>
      <c r="AC298" s="81">
        <v>0</v>
      </c>
      <c r="AD298" s="81">
        <v>0</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2036</v>
      </c>
      <c r="B299" s="80">
        <v>91</v>
      </c>
      <c r="C299" s="80">
        <v>6</v>
      </c>
      <c r="D299" s="80">
        <v>6</v>
      </c>
      <c r="E299" s="80">
        <v>2009</v>
      </c>
      <c r="F299" s="80" t="s">
        <v>85</v>
      </c>
      <c r="G299" s="80" t="s">
        <v>2030</v>
      </c>
      <c r="H299" s="80" t="s">
        <v>2031</v>
      </c>
      <c r="I299" s="177"/>
      <c r="J299" s="81">
        <v>26.738276834020844</v>
      </c>
      <c r="K299" s="81">
        <v>1.0773260757741052</v>
      </c>
      <c r="L299" s="81">
        <v>11.018266520884772</v>
      </c>
      <c r="M299" s="81">
        <v>21.023747150644084</v>
      </c>
      <c r="N299" s="81">
        <v>22.861667182583048</v>
      </c>
      <c r="O299" s="81">
        <v>29.098495144997617</v>
      </c>
      <c r="P299" s="81">
        <v>26.193704662813943</v>
      </c>
      <c r="Q299" s="81">
        <v>1.4699895582400229</v>
      </c>
      <c r="R299" s="81">
        <v>0</v>
      </c>
      <c r="S299" s="81">
        <v>0</v>
      </c>
      <c r="T299" s="82"/>
      <c r="U299" s="81">
        <v>1227411</v>
      </c>
      <c r="V299" s="81">
        <v>592</v>
      </c>
      <c r="W299" s="81">
        <v>189</v>
      </c>
      <c r="X299" s="81">
        <v>5413</v>
      </c>
      <c r="Y299" s="81">
        <v>10237</v>
      </c>
      <c r="Z299" s="81">
        <v>14710</v>
      </c>
      <c r="AA299" s="81">
        <v>5272</v>
      </c>
      <c r="AB299" s="81">
        <v>25215</v>
      </c>
      <c r="AC299" s="81">
        <v>0</v>
      </c>
      <c r="AD299" s="81">
        <v>0</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4.66</v>
      </c>
      <c r="BL299" s="81">
        <v>0</v>
      </c>
      <c r="BM299" s="82"/>
      <c r="BN299" s="81">
        <v>0</v>
      </c>
      <c r="BO299" s="81">
        <v>0</v>
      </c>
      <c r="BP299" s="81">
        <v>0</v>
      </c>
      <c r="BQ299" s="81">
        <v>0</v>
      </c>
      <c r="BR299" s="81">
        <v>1</v>
      </c>
      <c r="BS299" s="81">
        <v>0</v>
      </c>
      <c r="BT299"/>
      <c r="BU299" s="80"/>
      <c r="BV299" s="80"/>
      <c r="BW299" s="80"/>
      <c r="BX299" s="80"/>
      <c r="BY299" s="80"/>
      <c r="BZ299" s="80"/>
      <c r="CA299" s="80"/>
      <c r="CB299" s="80"/>
      <c r="CC299" s="80"/>
    </row>
    <row r="300" spans="1:81">
      <c r="A300" s="80" t="s">
        <v>2037</v>
      </c>
      <c r="B300" s="80">
        <v>92</v>
      </c>
      <c r="C300" s="80">
        <v>7</v>
      </c>
      <c r="D300" s="80">
        <v>6</v>
      </c>
      <c r="E300" s="80">
        <v>2010</v>
      </c>
      <c r="F300" s="80" t="s">
        <v>86</v>
      </c>
      <c r="G300" s="80" t="s">
        <v>2030</v>
      </c>
      <c r="H300" s="80" t="s">
        <v>2031</v>
      </c>
      <c r="I300" s="177"/>
      <c r="J300" s="81">
        <v>26.583985684472893</v>
      </c>
      <c r="K300" s="81">
        <v>1.1776496662165841</v>
      </c>
      <c r="L300" s="81">
        <v>10.002530481908369</v>
      </c>
      <c r="M300" s="81">
        <v>22.44726568083799</v>
      </c>
      <c r="N300" s="81">
        <v>27.921302593284061</v>
      </c>
      <c r="O300" s="81">
        <v>29.395115426285745</v>
      </c>
      <c r="P300" s="81">
        <v>26.23784013972562</v>
      </c>
      <c r="Q300" s="81">
        <v>1.5349036498889292</v>
      </c>
      <c r="R300" s="81">
        <v>0</v>
      </c>
      <c r="S300" s="81">
        <v>0</v>
      </c>
      <c r="T300" s="82"/>
      <c r="U300" s="81">
        <v>1296764</v>
      </c>
      <c r="V300" s="81">
        <v>592</v>
      </c>
      <c r="W300" s="81">
        <v>189</v>
      </c>
      <c r="X300" s="81">
        <v>5413</v>
      </c>
      <c r="Y300" s="81">
        <v>10342</v>
      </c>
      <c r="Z300" s="81">
        <v>14929</v>
      </c>
      <c r="AA300" s="81">
        <v>5149</v>
      </c>
      <c r="AB300" s="81">
        <v>25228</v>
      </c>
      <c r="AC300" s="81">
        <v>0</v>
      </c>
      <c r="AD300" s="81">
        <v>0</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4.47</v>
      </c>
      <c r="BL300" s="81">
        <v>0</v>
      </c>
      <c r="BM300" s="82"/>
      <c r="BN300" s="81">
        <v>0</v>
      </c>
      <c r="BO300" s="81">
        <v>0</v>
      </c>
      <c r="BP300" s="81">
        <v>0</v>
      </c>
      <c r="BQ300" s="81">
        <v>0</v>
      </c>
      <c r="BR300" s="81">
        <v>1</v>
      </c>
      <c r="BS300" s="81">
        <v>0</v>
      </c>
      <c r="BT300"/>
      <c r="BU300" s="80">
        <v>4.47</v>
      </c>
      <c r="BV300" s="80">
        <v>0</v>
      </c>
      <c r="BW300" s="80">
        <v>0</v>
      </c>
      <c r="BX300" s="80">
        <v>0</v>
      </c>
      <c r="BY300" s="80">
        <v>0</v>
      </c>
      <c r="BZ300" s="80">
        <v>0</v>
      </c>
      <c r="CA300" s="80">
        <v>0</v>
      </c>
      <c r="CB300" s="80">
        <v>0</v>
      </c>
      <c r="CC300" s="80">
        <v>0</v>
      </c>
    </row>
    <row r="301" spans="1:81">
      <c r="A301" s="80" t="s">
        <v>2038</v>
      </c>
      <c r="B301" s="80">
        <v>93</v>
      </c>
      <c r="C301" s="80">
        <v>8</v>
      </c>
      <c r="D301" s="80">
        <v>6</v>
      </c>
      <c r="E301" s="80">
        <v>2011</v>
      </c>
      <c r="F301" s="80" t="s">
        <v>87</v>
      </c>
      <c r="G301" s="80" t="s">
        <v>2030</v>
      </c>
      <c r="H301" s="80" t="s">
        <v>2031</v>
      </c>
      <c r="I301" s="177"/>
      <c r="J301" s="81">
        <v>21.482550756403324</v>
      </c>
      <c r="K301" s="81">
        <v>1.4388518601724605</v>
      </c>
      <c r="L301" s="81">
        <v>10.221437495946374</v>
      </c>
      <c r="M301" s="81">
        <v>29.894582104526169</v>
      </c>
      <c r="N301" s="81">
        <v>35.767184518908039</v>
      </c>
      <c r="O301" s="81">
        <v>29.377130350830079</v>
      </c>
      <c r="P301" s="81">
        <v>25.727030456596772</v>
      </c>
      <c r="Q301" s="81">
        <v>1.783792430269642</v>
      </c>
      <c r="R301" s="81">
        <v>0</v>
      </c>
      <c r="S301" s="81">
        <v>0</v>
      </c>
      <c r="T301" s="82"/>
      <c r="U301" s="81">
        <v>953945</v>
      </c>
      <c r="V301" s="81">
        <v>592</v>
      </c>
      <c r="W301" s="81">
        <v>189</v>
      </c>
      <c r="X301" s="81">
        <v>5413</v>
      </c>
      <c r="Y301" s="81">
        <v>10479</v>
      </c>
      <c r="Z301" s="81">
        <v>15244</v>
      </c>
      <c r="AA301" s="81">
        <v>5199</v>
      </c>
      <c r="AB301" s="81">
        <v>25418</v>
      </c>
      <c r="AC301" s="81">
        <v>0</v>
      </c>
      <c r="AD301" s="81">
        <v>0</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4.42</v>
      </c>
      <c r="BL301" s="81">
        <v>0</v>
      </c>
      <c r="BM301" s="82"/>
      <c r="BN301" s="81">
        <v>0</v>
      </c>
      <c r="BO301" s="81">
        <v>0</v>
      </c>
      <c r="BP301" s="81">
        <v>0</v>
      </c>
      <c r="BQ301" s="81">
        <v>0</v>
      </c>
      <c r="BR301" s="81">
        <v>1</v>
      </c>
      <c r="BS301" s="81">
        <v>0</v>
      </c>
      <c r="BT301"/>
      <c r="BU301" s="80">
        <v>4.42</v>
      </c>
      <c r="BV301" s="80">
        <v>0</v>
      </c>
      <c r="BW301" s="80">
        <v>0</v>
      </c>
      <c r="BX301" s="80">
        <v>0</v>
      </c>
      <c r="BY301" s="80">
        <v>0</v>
      </c>
      <c r="BZ301" s="80">
        <v>0</v>
      </c>
      <c r="CA301" s="80">
        <v>0</v>
      </c>
      <c r="CB301" s="80">
        <v>0</v>
      </c>
      <c r="CC301" s="80">
        <v>0</v>
      </c>
    </row>
    <row r="302" spans="1:81">
      <c r="A302" s="80" t="s">
        <v>2039</v>
      </c>
      <c r="B302" s="80">
        <v>94</v>
      </c>
      <c r="C302" s="80">
        <v>9</v>
      </c>
      <c r="D302" s="80">
        <v>6</v>
      </c>
      <c r="E302" s="80">
        <v>2012</v>
      </c>
      <c r="F302" s="80" t="s">
        <v>88</v>
      </c>
      <c r="G302" s="80" t="s">
        <v>2030</v>
      </c>
      <c r="H302" s="80" t="s">
        <v>2031</v>
      </c>
      <c r="I302" s="177"/>
      <c r="J302" s="81">
        <v>25.618331038178233</v>
      </c>
      <c r="K302" s="81">
        <v>1.3961285487102792</v>
      </c>
      <c r="L302" s="81">
        <v>10.198936397078551</v>
      </c>
      <c r="M302" s="81">
        <v>33.240266476861827</v>
      </c>
      <c r="N302" s="81">
        <v>37.436566832444953</v>
      </c>
      <c r="O302" s="81">
        <v>29.572323701544104</v>
      </c>
      <c r="P302" s="81">
        <v>25.6295536029582</v>
      </c>
      <c r="Q302" s="81">
        <v>1.9546696991212855</v>
      </c>
      <c r="R302" s="81">
        <v>0</v>
      </c>
      <c r="S302" s="81">
        <v>0</v>
      </c>
      <c r="T302" s="82"/>
      <c r="U302" s="81">
        <v>1194937</v>
      </c>
      <c r="V302" s="81">
        <v>592</v>
      </c>
      <c r="W302" s="81">
        <v>189</v>
      </c>
      <c r="X302" s="81">
        <v>5413</v>
      </c>
      <c r="Y302" s="81">
        <v>10657</v>
      </c>
      <c r="Z302" s="81">
        <v>15467</v>
      </c>
      <c r="AA302" s="81">
        <v>5150</v>
      </c>
      <c r="AB302" s="81">
        <v>25636</v>
      </c>
      <c r="AC302" s="81">
        <v>0</v>
      </c>
      <c r="AD302" s="81">
        <v>0</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4.6900000000000004</v>
      </c>
      <c r="BL302" s="81">
        <v>0</v>
      </c>
      <c r="BM302" s="82"/>
      <c r="BN302" s="81">
        <v>0</v>
      </c>
      <c r="BO302" s="81">
        <v>0</v>
      </c>
      <c r="BP302" s="81">
        <v>0</v>
      </c>
      <c r="BQ302" s="81">
        <v>0</v>
      </c>
      <c r="BR302" s="81">
        <v>1</v>
      </c>
      <c r="BS302" s="81">
        <v>0</v>
      </c>
      <c r="BT302"/>
      <c r="BU302" s="80">
        <v>4.6900000000000004</v>
      </c>
      <c r="BV302" s="80">
        <v>0</v>
      </c>
      <c r="BW302" s="80">
        <v>0</v>
      </c>
      <c r="BX302" s="80">
        <v>0</v>
      </c>
      <c r="BY302" s="80">
        <v>0</v>
      </c>
      <c r="BZ302" s="80">
        <v>0</v>
      </c>
      <c r="CA302" s="80">
        <v>0</v>
      </c>
      <c r="CB302" s="80">
        <v>0</v>
      </c>
      <c r="CC302" s="80">
        <v>0</v>
      </c>
    </row>
    <row r="303" spans="1:81">
      <c r="A303" s="80" t="s">
        <v>2040</v>
      </c>
      <c r="B303" s="80">
        <v>95</v>
      </c>
      <c r="C303" s="80">
        <v>10</v>
      </c>
      <c r="D303" s="80">
        <v>6</v>
      </c>
      <c r="E303" s="80">
        <v>2013</v>
      </c>
      <c r="F303" s="80" t="s">
        <v>89</v>
      </c>
      <c r="G303" s="80" t="s">
        <v>2030</v>
      </c>
      <c r="H303" s="80" t="s">
        <v>2031</v>
      </c>
      <c r="I303" s="177"/>
      <c r="J303" s="81">
        <v>32.10874948221096</v>
      </c>
      <c r="K303" s="81">
        <v>1.1695407710663674</v>
      </c>
      <c r="L303" s="81">
        <v>8.9871200640738387</v>
      </c>
      <c r="M303" s="81">
        <v>28.671480630518257</v>
      </c>
      <c r="N303" s="81">
        <v>40.045078921925743</v>
      </c>
      <c r="O303" s="81">
        <v>29.029522143026639</v>
      </c>
      <c r="P303" s="81">
        <v>25.426401182876706</v>
      </c>
      <c r="Q303" s="81">
        <v>1.9997355302726418</v>
      </c>
      <c r="R303" s="81">
        <v>0</v>
      </c>
      <c r="S303" s="81">
        <v>0</v>
      </c>
      <c r="T303" s="82"/>
      <c r="U303" s="81">
        <v>1362649</v>
      </c>
      <c r="V303" s="81">
        <v>592</v>
      </c>
      <c r="W303" s="81">
        <v>189</v>
      </c>
      <c r="X303" s="81">
        <v>5413</v>
      </c>
      <c r="Y303" s="81">
        <v>10798</v>
      </c>
      <c r="Z303" s="81">
        <v>15861</v>
      </c>
      <c r="AA303" s="81">
        <v>5090</v>
      </c>
      <c r="AB303" s="81">
        <v>25851</v>
      </c>
      <c r="AC303" s="81">
        <v>0</v>
      </c>
      <c r="AD303" s="81">
        <v>0</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5.6</v>
      </c>
      <c r="BL303" s="81">
        <v>0</v>
      </c>
      <c r="BM303" s="82"/>
      <c r="BN303" s="81">
        <v>0</v>
      </c>
      <c r="BO303" s="81">
        <v>0</v>
      </c>
      <c r="BP303" s="81">
        <v>0</v>
      </c>
      <c r="BQ303" s="81">
        <v>0</v>
      </c>
      <c r="BR303" s="81">
        <v>1</v>
      </c>
      <c r="BS303" s="81">
        <v>0</v>
      </c>
      <c r="BT303"/>
      <c r="BU303" s="80">
        <v>5.6</v>
      </c>
      <c r="BV303" s="80">
        <v>0</v>
      </c>
      <c r="BW303" s="80">
        <v>0</v>
      </c>
      <c r="BX303" s="80">
        <v>0</v>
      </c>
      <c r="BY303" s="80">
        <v>0</v>
      </c>
      <c r="BZ303" s="80">
        <v>0</v>
      </c>
      <c r="CA303" s="80">
        <v>0</v>
      </c>
      <c r="CB303" s="80">
        <v>0</v>
      </c>
      <c r="CC303" s="80">
        <v>0</v>
      </c>
    </row>
    <row r="304" spans="1:81">
      <c r="A304" s="80" t="s">
        <v>2041</v>
      </c>
      <c r="B304" s="80">
        <v>96</v>
      </c>
      <c r="C304" s="80">
        <v>11</v>
      </c>
      <c r="D304" s="80">
        <v>6</v>
      </c>
      <c r="E304" s="80">
        <v>2014</v>
      </c>
      <c r="F304" s="80" t="s">
        <v>90</v>
      </c>
      <c r="G304" s="80" t="s">
        <v>2030</v>
      </c>
      <c r="H304" s="80" t="s">
        <v>2031</v>
      </c>
      <c r="I304" s="177"/>
      <c r="J304" s="81">
        <v>25.491308849821465</v>
      </c>
      <c r="K304" s="81">
        <v>1.1420494071041025</v>
      </c>
      <c r="L304" s="81">
        <v>8.6910914979337672</v>
      </c>
      <c r="M304" s="81">
        <v>28.451879124603582</v>
      </c>
      <c r="N304" s="81">
        <v>38.987724398343218</v>
      </c>
      <c r="O304" s="81">
        <v>28.219747672683535</v>
      </c>
      <c r="P304" s="81">
        <v>25.824777338373945</v>
      </c>
      <c r="Q304" s="81">
        <v>1.927339657815208</v>
      </c>
      <c r="R304" s="81">
        <v>0</v>
      </c>
      <c r="S304" s="81">
        <v>0</v>
      </c>
      <c r="T304" s="82"/>
      <c r="U304" s="81">
        <v>1146202</v>
      </c>
      <c r="V304" s="81">
        <v>501</v>
      </c>
      <c r="W304" s="81">
        <v>216</v>
      </c>
      <c r="X304" s="81">
        <v>5551</v>
      </c>
      <c r="Y304" s="81">
        <v>10899</v>
      </c>
      <c r="Z304" s="81">
        <v>16239</v>
      </c>
      <c r="AA304" s="81">
        <v>5143</v>
      </c>
      <c r="AB304" s="81">
        <v>25968</v>
      </c>
      <c r="AC304" s="81">
        <v>0</v>
      </c>
      <c r="AD304" s="81">
        <v>0</v>
      </c>
      <c r="AE304" s="82"/>
      <c r="AF304" s="81">
        <v>20089308.048877247</v>
      </c>
      <c r="AG304" s="81">
        <v>908523.81063539314</v>
      </c>
      <c r="AH304" s="81">
        <v>1328254.921910644</v>
      </c>
      <c r="AI304" s="81">
        <v>33432104.995100223</v>
      </c>
      <c r="AJ304" s="81">
        <v>51961914.144923486</v>
      </c>
      <c r="AK304" s="81">
        <v>0</v>
      </c>
      <c r="AL304" s="81">
        <v>0</v>
      </c>
      <c r="AM304" s="81">
        <v>3565018.3545937231</v>
      </c>
      <c r="AN304" s="81">
        <v>0</v>
      </c>
      <c r="AO304" s="81">
        <v>0</v>
      </c>
      <c r="AP304" s="82"/>
      <c r="AQ304" s="81">
        <v>1185</v>
      </c>
      <c r="AR304" s="81">
        <v>244</v>
      </c>
      <c r="AS304" s="81">
        <v>0</v>
      </c>
      <c r="AT304" s="81">
        <v>0</v>
      </c>
      <c r="AU304" s="81">
        <v>0</v>
      </c>
      <c r="AV304" s="81">
        <v>0</v>
      </c>
      <c r="AW304" s="81" t="s">
        <v>564</v>
      </c>
      <c r="AX304" s="82"/>
      <c r="AY304" s="81">
        <v>5305.4660000000003</v>
      </c>
      <c r="AZ304" s="81">
        <v>8261.5</v>
      </c>
      <c r="BA304" s="81">
        <v>0</v>
      </c>
      <c r="BB304" s="81">
        <v>0</v>
      </c>
      <c r="BC304" s="81">
        <v>0</v>
      </c>
      <c r="BD304" s="81">
        <v>0</v>
      </c>
      <c r="BE304" s="81" t="s">
        <v>564</v>
      </c>
      <c r="BF304" s="82"/>
      <c r="BG304" s="81">
        <v>0</v>
      </c>
      <c r="BH304" s="81">
        <v>0</v>
      </c>
      <c r="BI304" s="81">
        <v>0</v>
      </c>
      <c r="BJ304" s="81">
        <v>0</v>
      </c>
      <c r="BK304" s="81">
        <v>4.9820000000000002</v>
      </c>
      <c r="BL304" s="81">
        <v>0</v>
      </c>
      <c r="BM304" s="82"/>
      <c r="BN304" s="81">
        <v>0</v>
      </c>
      <c r="BO304" s="81">
        <v>0</v>
      </c>
      <c r="BP304" s="81">
        <v>0</v>
      </c>
      <c r="BQ304" s="81">
        <v>0</v>
      </c>
      <c r="BR304" s="81">
        <v>1</v>
      </c>
      <c r="BS304" s="81">
        <v>0</v>
      </c>
      <c r="BT304"/>
      <c r="BU304" s="80">
        <v>4.9820000000000002</v>
      </c>
      <c r="BV304" s="80">
        <v>0</v>
      </c>
      <c r="BW304" s="80">
        <v>0</v>
      </c>
      <c r="BX304" s="80">
        <v>0</v>
      </c>
      <c r="BY304" s="80">
        <v>0</v>
      </c>
      <c r="BZ304" s="80">
        <v>0</v>
      </c>
      <c r="CA304" s="80">
        <v>0</v>
      </c>
      <c r="CB304" s="80">
        <v>0</v>
      </c>
      <c r="CC304" s="80">
        <v>0</v>
      </c>
    </row>
    <row r="305" spans="1:81">
      <c r="A305" s="80" t="s">
        <v>2042</v>
      </c>
      <c r="B305" s="80">
        <v>97</v>
      </c>
      <c r="C305" s="80">
        <v>12</v>
      </c>
      <c r="D305" s="80">
        <v>6</v>
      </c>
      <c r="E305" s="80">
        <v>2015</v>
      </c>
      <c r="F305" s="80" t="s">
        <v>91</v>
      </c>
      <c r="G305" s="80" t="s">
        <v>2030</v>
      </c>
      <c r="H305" s="80" t="s">
        <v>2031</v>
      </c>
      <c r="I305" s="177"/>
      <c r="J305" s="81">
        <v>23.094273161865573</v>
      </c>
      <c r="K305" s="81">
        <v>1.0800080823561478</v>
      </c>
      <c r="L305" s="81">
        <v>10.195990593189675</v>
      </c>
      <c r="M305" s="81">
        <v>32.848140954826015</v>
      </c>
      <c r="N305" s="81">
        <v>34.242207032873949</v>
      </c>
      <c r="O305" s="81">
        <v>27.786938430928068</v>
      </c>
      <c r="P305" s="81">
        <v>25.287288863985271</v>
      </c>
      <c r="Q305" s="81">
        <v>1.8899667750062823</v>
      </c>
      <c r="R305" s="81">
        <v>0</v>
      </c>
      <c r="S305" s="81">
        <v>0</v>
      </c>
      <c r="T305" s="82"/>
      <c r="U305" s="81">
        <v>1174129</v>
      </c>
      <c r="V305" s="81">
        <v>501</v>
      </c>
      <c r="W305" s="81">
        <v>216</v>
      </c>
      <c r="X305" s="81">
        <v>5551</v>
      </c>
      <c r="Y305" s="81">
        <v>10993</v>
      </c>
      <c r="Z305" s="81">
        <v>16144</v>
      </c>
      <c r="AA305" s="81">
        <v>5032</v>
      </c>
      <c r="AB305" s="81">
        <v>26012</v>
      </c>
      <c r="AC305" s="81">
        <v>0</v>
      </c>
      <c r="AD305" s="81">
        <v>0</v>
      </c>
      <c r="AE305" s="82"/>
      <c r="AF305" s="81">
        <v>19844419.984845676</v>
      </c>
      <c r="AG305" s="81">
        <v>837827.93098648905</v>
      </c>
      <c r="AH305" s="81">
        <v>1449058.5932814232</v>
      </c>
      <c r="AI305" s="81">
        <v>33765082.400026843</v>
      </c>
      <c r="AJ305" s="81">
        <v>52765540.366355971</v>
      </c>
      <c r="AK305" s="81">
        <v>0</v>
      </c>
      <c r="AL305" s="81">
        <v>0</v>
      </c>
      <c r="AM305" s="81">
        <v>3564835.4837639402</v>
      </c>
      <c r="AN305" s="81">
        <v>0</v>
      </c>
      <c r="AO305" s="81">
        <v>0</v>
      </c>
      <c r="AP305" s="82"/>
      <c r="AQ305" s="81">
        <v>1280</v>
      </c>
      <c r="AR305" s="81">
        <v>309</v>
      </c>
      <c r="AS305" s="81">
        <v>0</v>
      </c>
      <c r="AT305" s="81">
        <v>0</v>
      </c>
      <c r="AU305" s="81">
        <v>0</v>
      </c>
      <c r="AV305" s="81">
        <v>0</v>
      </c>
      <c r="AW305" s="81" t="s">
        <v>564</v>
      </c>
      <c r="AX305" s="82"/>
      <c r="AY305" s="81">
        <v>5943.7460000000001</v>
      </c>
      <c r="AZ305" s="81">
        <v>11122.2</v>
      </c>
      <c r="BA305" s="81">
        <v>0</v>
      </c>
      <c r="BB305" s="81">
        <v>0</v>
      </c>
      <c r="BC305" s="81">
        <v>0</v>
      </c>
      <c r="BD305" s="81">
        <v>0</v>
      </c>
      <c r="BE305" s="81" t="s">
        <v>564</v>
      </c>
      <c r="BF305" s="82"/>
      <c r="BG305" s="81">
        <v>0</v>
      </c>
      <c r="BH305" s="81">
        <v>0</v>
      </c>
      <c r="BI305" s="81">
        <v>0</v>
      </c>
      <c r="BJ305" s="81">
        <v>0</v>
      </c>
      <c r="BK305" s="81">
        <v>4.9160000000000004</v>
      </c>
      <c r="BL305" s="81">
        <v>0</v>
      </c>
      <c r="BM305" s="82"/>
      <c r="BN305" s="81">
        <v>0</v>
      </c>
      <c r="BO305" s="81">
        <v>0</v>
      </c>
      <c r="BP305" s="81">
        <v>0</v>
      </c>
      <c r="BQ305" s="81">
        <v>0</v>
      </c>
      <c r="BR305" s="81">
        <v>1</v>
      </c>
      <c r="BS305" s="81">
        <v>0</v>
      </c>
      <c r="BT305"/>
      <c r="BU305" s="80">
        <v>4.9160000000000004</v>
      </c>
      <c r="BV305" s="80">
        <v>0</v>
      </c>
      <c r="BW305" s="80">
        <v>0</v>
      </c>
      <c r="BX305" s="80">
        <v>0</v>
      </c>
      <c r="BY305" s="80">
        <v>0</v>
      </c>
      <c r="BZ305" s="80">
        <v>0</v>
      </c>
      <c r="CA305" s="80">
        <v>0</v>
      </c>
      <c r="CB305" s="80">
        <v>0</v>
      </c>
      <c r="CC305" s="80">
        <v>0</v>
      </c>
    </row>
    <row r="306" spans="1:81">
      <c r="A306" s="80" t="s">
        <v>2043</v>
      </c>
      <c r="B306" s="80">
        <v>98</v>
      </c>
      <c r="C306" s="80">
        <v>13</v>
      </c>
      <c r="D306" s="80">
        <v>6</v>
      </c>
      <c r="E306" s="80">
        <v>2016</v>
      </c>
      <c r="F306" s="80" t="s">
        <v>92</v>
      </c>
      <c r="G306" s="80" t="s">
        <v>2030</v>
      </c>
      <c r="H306" s="80" t="s">
        <v>2031</v>
      </c>
      <c r="I306" s="177"/>
      <c r="J306" s="81">
        <v>21.363135385459511</v>
      </c>
      <c r="K306" s="81">
        <v>1.0429678626870529</v>
      </c>
      <c r="L306" s="81">
        <v>10.775860477483326</v>
      </c>
      <c r="M306" s="81">
        <v>23.198528707541321</v>
      </c>
      <c r="N306" s="81">
        <v>29.713257612081897</v>
      </c>
      <c r="O306" s="81">
        <v>27.714754728224818</v>
      </c>
      <c r="P306" s="81">
        <v>24.638578927621904</v>
      </c>
      <c r="Q306" s="81">
        <v>1.8402468536379286</v>
      </c>
      <c r="R306" s="81">
        <v>0</v>
      </c>
      <c r="S306" s="81">
        <v>0</v>
      </c>
      <c r="T306" s="82"/>
      <c r="U306" s="81">
        <v>1263631</v>
      </c>
      <c r="V306" s="81">
        <v>501</v>
      </c>
      <c r="W306" s="81">
        <v>216</v>
      </c>
      <c r="X306" s="81">
        <v>5551</v>
      </c>
      <c r="Y306" s="81">
        <v>11071</v>
      </c>
      <c r="Z306" s="81">
        <v>16300</v>
      </c>
      <c r="AA306" s="81">
        <v>5071</v>
      </c>
      <c r="AB306" s="81">
        <v>26054</v>
      </c>
      <c r="AC306" s="81">
        <v>0</v>
      </c>
      <c r="AD306" s="81">
        <v>0</v>
      </c>
      <c r="AE306" s="82"/>
      <c r="AF306" s="81">
        <v>18748267.494036309</v>
      </c>
      <c r="AG306" s="81">
        <v>793604.38896867877</v>
      </c>
      <c r="AH306" s="81">
        <v>1227914.939305359</v>
      </c>
      <c r="AI306" s="81">
        <v>34444423.584853217</v>
      </c>
      <c r="AJ306" s="81">
        <v>46019517.753401153</v>
      </c>
      <c r="AK306" s="81">
        <v>0</v>
      </c>
      <c r="AL306" s="81">
        <v>0</v>
      </c>
      <c r="AM306" s="81">
        <v>3573365.4067609678</v>
      </c>
      <c r="AN306" s="81">
        <v>0</v>
      </c>
      <c r="AO306" s="81">
        <v>0</v>
      </c>
      <c r="AP306" s="82"/>
      <c r="AQ306" s="81">
        <v>1367</v>
      </c>
      <c r="AR306" s="81">
        <v>339</v>
      </c>
      <c r="AS306" s="81">
        <v>0</v>
      </c>
      <c r="AT306" s="81">
        <v>0</v>
      </c>
      <c r="AU306" s="81">
        <v>0</v>
      </c>
      <c r="AV306" s="81">
        <v>0</v>
      </c>
      <c r="AW306" s="81" t="s">
        <v>564</v>
      </c>
      <c r="AX306" s="82"/>
      <c r="AY306" s="81">
        <v>6461.1460000000006</v>
      </c>
      <c r="AZ306" s="81">
        <v>12888.8</v>
      </c>
      <c r="BA306" s="81">
        <v>0</v>
      </c>
      <c r="BB306" s="81">
        <v>0</v>
      </c>
      <c r="BC306" s="81">
        <v>0</v>
      </c>
      <c r="BD306" s="81">
        <v>0</v>
      </c>
      <c r="BE306" s="81" t="s">
        <v>564</v>
      </c>
      <c r="BF306" s="82"/>
      <c r="BG306" s="81">
        <v>0</v>
      </c>
      <c r="BH306" s="81">
        <v>0</v>
      </c>
      <c r="BI306" s="81">
        <v>0</v>
      </c>
      <c r="BJ306" s="81">
        <v>0</v>
      </c>
      <c r="BK306" s="81">
        <v>5.0069999999999997</v>
      </c>
      <c r="BL306" s="81">
        <v>0</v>
      </c>
      <c r="BM306" s="82"/>
      <c r="BN306" s="81">
        <v>0</v>
      </c>
      <c r="BO306" s="81">
        <v>0</v>
      </c>
      <c r="BP306" s="81">
        <v>0</v>
      </c>
      <c r="BQ306" s="81">
        <v>0</v>
      </c>
      <c r="BR306" s="81">
        <v>1</v>
      </c>
      <c r="BS306" s="81">
        <v>0</v>
      </c>
      <c r="BT306"/>
      <c r="BU306" s="80">
        <v>5.0069999999999997</v>
      </c>
      <c r="BV306" s="80">
        <v>0</v>
      </c>
      <c r="BW306" s="80">
        <v>0</v>
      </c>
      <c r="BX306" s="80">
        <v>0</v>
      </c>
      <c r="BY306" s="80">
        <v>0</v>
      </c>
      <c r="BZ306" s="80">
        <v>0</v>
      </c>
      <c r="CA306" s="80">
        <v>0</v>
      </c>
      <c r="CB306" s="80">
        <v>0</v>
      </c>
      <c r="CC306" s="80">
        <v>0</v>
      </c>
    </row>
    <row r="307" spans="1:81">
      <c r="A307" s="80" t="s">
        <v>2044</v>
      </c>
      <c r="B307" s="80">
        <v>99</v>
      </c>
      <c r="C307" s="80">
        <v>14</v>
      </c>
      <c r="D307" s="80">
        <v>6</v>
      </c>
      <c r="E307" s="80">
        <v>2017</v>
      </c>
      <c r="F307" s="80" t="s">
        <v>71</v>
      </c>
      <c r="G307" s="80" t="s">
        <v>2030</v>
      </c>
      <c r="H307" s="80" t="s">
        <v>2031</v>
      </c>
      <c r="I307" s="177"/>
      <c r="J307" s="81">
        <v>21.530060191794483</v>
      </c>
      <c r="K307" s="81">
        <v>1.0334192320175599</v>
      </c>
      <c r="L307" s="81">
        <v>9.2694961742694311</v>
      </c>
      <c r="M307" s="81">
        <v>19.678944672204242</v>
      </c>
      <c r="N307" s="81">
        <v>30.962477808779006</v>
      </c>
      <c r="O307" s="81">
        <v>27.551866597822176</v>
      </c>
      <c r="P307" s="81">
        <v>24.241105144954233</v>
      </c>
      <c r="Q307" s="81">
        <v>1.7790955621272335</v>
      </c>
      <c r="R307" s="81">
        <v>0</v>
      </c>
      <c r="S307" s="81">
        <v>0</v>
      </c>
      <c r="T307" s="82"/>
      <c r="U307" s="81">
        <v>1367793</v>
      </c>
      <c r="V307" s="81">
        <v>501</v>
      </c>
      <c r="W307" s="81">
        <v>216</v>
      </c>
      <c r="X307" s="81">
        <v>5551</v>
      </c>
      <c r="Y307" s="81">
        <v>11133</v>
      </c>
      <c r="Z307" s="81">
        <v>16473</v>
      </c>
      <c r="AA307" s="81">
        <v>5021</v>
      </c>
      <c r="AB307" s="81">
        <v>26048</v>
      </c>
      <c r="AC307" s="81">
        <v>0</v>
      </c>
      <c r="AD307" s="81">
        <v>0</v>
      </c>
      <c r="AE307" s="82"/>
      <c r="AF307" s="81">
        <v>19253065.463741671</v>
      </c>
      <c r="AG307" s="81">
        <v>804643.02153651812</v>
      </c>
      <c r="AH307" s="81">
        <v>1357543.4254110481</v>
      </c>
      <c r="AI307" s="81">
        <v>31632161.870092839</v>
      </c>
      <c r="AJ307" s="81">
        <v>51789677.569997162</v>
      </c>
      <c r="AK307" s="81">
        <v>0</v>
      </c>
      <c r="AL307" s="81">
        <v>0</v>
      </c>
      <c r="AM307" s="81">
        <v>3578132.5469055772</v>
      </c>
      <c r="AN307" s="81">
        <v>0</v>
      </c>
      <c r="AO307" s="81">
        <v>0</v>
      </c>
      <c r="AP307" s="82"/>
      <c r="AQ307" s="81">
        <v>1454</v>
      </c>
      <c r="AR307" s="81">
        <v>356</v>
      </c>
      <c r="AS307" s="81">
        <v>0</v>
      </c>
      <c r="AT307" s="81">
        <v>0</v>
      </c>
      <c r="AU307" s="81">
        <v>0</v>
      </c>
      <c r="AV307" s="81">
        <v>0</v>
      </c>
      <c r="AW307" s="81" t="s">
        <v>564</v>
      </c>
      <c r="AX307" s="82"/>
      <c r="AY307" s="81">
        <v>6993.7460000000001</v>
      </c>
      <c r="AZ307" s="81">
        <v>15691.20000000001</v>
      </c>
      <c r="BA307" s="81">
        <v>0</v>
      </c>
      <c r="BB307" s="81">
        <v>0</v>
      </c>
      <c r="BC307" s="81">
        <v>0</v>
      </c>
      <c r="BD307" s="81">
        <v>0</v>
      </c>
      <c r="BE307" s="81" t="s">
        <v>564</v>
      </c>
      <c r="BF307" s="82"/>
      <c r="BG307" s="81">
        <v>0</v>
      </c>
      <c r="BH307" s="81">
        <v>0</v>
      </c>
      <c r="BI307" s="81">
        <v>0</v>
      </c>
      <c r="BJ307" s="81">
        <v>0</v>
      </c>
      <c r="BK307" s="81">
        <v>5.0359999999999996</v>
      </c>
      <c r="BL307" s="81">
        <v>0</v>
      </c>
      <c r="BM307" s="82"/>
      <c r="BN307" s="81">
        <v>0</v>
      </c>
      <c r="BO307" s="81">
        <v>0</v>
      </c>
      <c r="BP307" s="81">
        <v>0</v>
      </c>
      <c r="BQ307" s="81">
        <v>0</v>
      </c>
      <c r="BR307" s="81">
        <v>1</v>
      </c>
      <c r="BS307" s="81">
        <v>0</v>
      </c>
      <c r="BT307"/>
      <c r="BU307" s="80">
        <v>5.0359999999999996</v>
      </c>
      <c r="BV307" s="80">
        <v>0</v>
      </c>
      <c r="BW307" s="80">
        <v>0</v>
      </c>
      <c r="BX307" s="80">
        <v>0</v>
      </c>
      <c r="BY307" s="80">
        <v>0</v>
      </c>
      <c r="BZ307" s="80">
        <v>0</v>
      </c>
      <c r="CA307" s="80">
        <v>0</v>
      </c>
      <c r="CB307" s="80">
        <v>0</v>
      </c>
      <c r="CC307" s="80">
        <v>0</v>
      </c>
    </row>
    <row r="308" spans="1:81">
      <c r="A308" s="80" t="s">
        <v>2045</v>
      </c>
      <c r="B308" s="80">
        <v>100</v>
      </c>
      <c r="C308" s="80">
        <v>15</v>
      </c>
      <c r="D308" s="80">
        <v>6</v>
      </c>
      <c r="E308" s="80">
        <v>2018</v>
      </c>
      <c r="F308" s="80" t="s">
        <v>93</v>
      </c>
      <c r="G308" s="80" t="s">
        <v>2030</v>
      </c>
      <c r="H308" s="80" t="s">
        <v>2031</v>
      </c>
      <c r="I308" s="177"/>
      <c r="J308" s="81">
        <v>20.17396051217878</v>
      </c>
      <c r="K308" s="81">
        <v>0.89066345799908764</v>
      </c>
      <c r="L308" s="81">
        <v>8.248470019050492</v>
      </c>
      <c r="M308" s="81">
        <v>18.986314796346942</v>
      </c>
      <c r="N308" s="81">
        <v>20.935122779234202</v>
      </c>
      <c r="O308" s="81">
        <v>27.137617934343432</v>
      </c>
      <c r="P308" s="81">
        <v>23.918545382685014</v>
      </c>
      <c r="Q308" s="81">
        <v>1.6530024236607004</v>
      </c>
      <c r="R308" s="81">
        <v>0</v>
      </c>
      <c r="S308" s="81">
        <v>0</v>
      </c>
      <c r="T308" s="82"/>
      <c r="U308" s="81">
        <v>1323466</v>
      </c>
      <c r="V308" s="81">
        <v>501</v>
      </c>
      <c r="W308" s="81">
        <v>216</v>
      </c>
      <c r="X308" s="81">
        <v>5551</v>
      </c>
      <c r="Y308" s="81">
        <v>11250</v>
      </c>
      <c r="Z308" s="81">
        <v>16536</v>
      </c>
      <c r="AA308" s="81">
        <v>5004</v>
      </c>
      <c r="AB308" s="81">
        <v>26081</v>
      </c>
      <c r="AC308" s="81">
        <v>0</v>
      </c>
      <c r="AD308" s="81">
        <v>0</v>
      </c>
      <c r="AE308" s="82"/>
      <c r="AF308" s="81">
        <v>19489652.49976794</v>
      </c>
      <c r="AG308" s="81">
        <v>708958.6894300516</v>
      </c>
      <c r="AH308" s="81">
        <v>1258219.784171697</v>
      </c>
      <c r="AI308" s="81">
        <v>32319389.728262398</v>
      </c>
      <c r="AJ308" s="81">
        <v>44174973.857119702</v>
      </c>
      <c r="AK308" s="81">
        <v>0</v>
      </c>
      <c r="AL308" s="81">
        <v>0</v>
      </c>
      <c r="AM308" s="81">
        <v>3590078.6184705142</v>
      </c>
      <c r="AN308" s="81">
        <v>0</v>
      </c>
      <c r="AO308" s="81">
        <v>0</v>
      </c>
      <c r="AP308" s="82"/>
      <c r="AQ308" s="81">
        <v>1540</v>
      </c>
      <c r="AR308" s="81">
        <v>371</v>
      </c>
      <c r="AS308" s="81">
        <v>0</v>
      </c>
      <c r="AT308" s="81">
        <v>0</v>
      </c>
      <c r="AU308" s="81">
        <v>0</v>
      </c>
      <c r="AV308" s="81">
        <v>0</v>
      </c>
      <c r="AW308" s="81" t="s">
        <v>564</v>
      </c>
      <c r="AX308" s="82"/>
      <c r="AY308" s="81">
        <v>7494.9359999999979</v>
      </c>
      <c r="AZ308" s="81">
        <v>16673.2</v>
      </c>
      <c r="BA308" s="81">
        <v>0</v>
      </c>
      <c r="BB308" s="81">
        <v>0</v>
      </c>
      <c r="BC308" s="81">
        <v>0</v>
      </c>
      <c r="BD308" s="81">
        <v>0</v>
      </c>
      <c r="BE308" s="81" t="s">
        <v>564</v>
      </c>
      <c r="BF308" s="82"/>
      <c r="BG308" s="81">
        <v>0</v>
      </c>
      <c r="BH308" s="81">
        <v>0</v>
      </c>
      <c r="BI308" s="81">
        <v>0</v>
      </c>
      <c r="BJ308" s="81">
        <v>0</v>
      </c>
      <c r="BK308" s="81">
        <v>4.859</v>
      </c>
      <c r="BL308" s="81">
        <v>0</v>
      </c>
      <c r="BM308" s="82"/>
      <c r="BN308" s="81">
        <v>0</v>
      </c>
      <c r="BO308" s="81">
        <v>0</v>
      </c>
      <c r="BP308" s="81">
        <v>0</v>
      </c>
      <c r="BQ308" s="81">
        <v>0</v>
      </c>
      <c r="BR308" s="81">
        <v>1</v>
      </c>
      <c r="BS308" s="81">
        <v>0</v>
      </c>
      <c r="BT308"/>
      <c r="BU308" s="80">
        <v>4.859</v>
      </c>
      <c r="BV308" s="80">
        <v>0</v>
      </c>
      <c r="BW308" s="80">
        <v>0</v>
      </c>
      <c r="BX308" s="80">
        <v>0</v>
      </c>
      <c r="BY308" s="80">
        <v>0</v>
      </c>
      <c r="BZ308" s="80">
        <v>0</v>
      </c>
      <c r="CA308" s="80">
        <v>0</v>
      </c>
      <c r="CB308" s="80">
        <v>0</v>
      </c>
      <c r="CC308" s="80">
        <v>0</v>
      </c>
    </row>
    <row r="309" spans="1:81">
      <c r="A309" s="80" t="s">
        <v>2046</v>
      </c>
      <c r="B309" s="80">
        <v>101</v>
      </c>
      <c r="C309" s="80">
        <v>16</v>
      </c>
      <c r="D309" s="80">
        <v>6</v>
      </c>
      <c r="E309" s="80">
        <v>2019</v>
      </c>
      <c r="F309" s="80" t="s">
        <v>73</v>
      </c>
      <c r="G309" s="80" t="s">
        <v>2030</v>
      </c>
      <c r="H309" s="80" t="s">
        <v>2031</v>
      </c>
      <c r="I309" s="177"/>
      <c r="J309" s="81">
        <v>20.912286113919603</v>
      </c>
      <c r="K309" s="81">
        <v>0.83784099567963066</v>
      </c>
      <c r="L309" s="81">
        <v>8.3786528408726753</v>
      </c>
      <c r="M309" s="81">
        <v>21.262616452406203</v>
      </c>
      <c r="N309" s="81">
        <v>21.893584109645893</v>
      </c>
      <c r="O309" s="81">
        <v>26.620089350798917</v>
      </c>
      <c r="P309" s="81">
        <v>23.834036313170564</v>
      </c>
      <c r="Q309" s="81">
        <v>1.6105377081427412</v>
      </c>
      <c r="R309" s="81">
        <v>0</v>
      </c>
      <c r="S309" s="81">
        <v>0</v>
      </c>
      <c r="T309" s="82"/>
      <c r="U309" s="81">
        <v>1359310</v>
      </c>
      <c r="V309" s="81">
        <v>501</v>
      </c>
      <c r="W309" s="81">
        <v>216</v>
      </c>
      <c r="X309" s="81">
        <v>5551</v>
      </c>
      <c r="Y309" s="81">
        <v>11392</v>
      </c>
      <c r="Z309" s="81">
        <v>16666</v>
      </c>
      <c r="AA309" s="81">
        <v>4949</v>
      </c>
      <c r="AB309" s="81">
        <v>26099</v>
      </c>
      <c r="AC309" s="81">
        <v>0</v>
      </c>
      <c r="AD309" s="81">
        <v>0</v>
      </c>
      <c r="AE309" s="82"/>
      <c r="AF309" s="81">
        <v>18044054.885300979</v>
      </c>
      <c r="AG309" s="81">
        <v>686629.38864713442</v>
      </c>
      <c r="AH309" s="81">
        <v>1369797.8553352</v>
      </c>
      <c r="AI309" s="81">
        <v>31939077.834208969</v>
      </c>
      <c r="AJ309" s="81">
        <v>44583144.855508663</v>
      </c>
      <c r="AK309" s="81">
        <v>0</v>
      </c>
      <c r="AL309" s="81">
        <v>0</v>
      </c>
      <c r="AM309" s="81">
        <v>3554487.3268331913</v>
      </c>
      <c r="AN309" s="81">
        <v>0</v>
      </c>
      <c r="AO309" s="81">
        <v>0</v>
      </c>
      <c r="AP309" s="82"/>
      <c r="AQ309" s="81">
        <v>1631</v>
      </c>
      <c r="AR309" s="81">
        <v>394</v>
      </c>
      <c r="AS309" s="81">
        <v>0</v>
      </c>
      <c r="AT309" s="81">
        <v>0</v>
      </c>
      <c r="AU309" s="81">
        <v>0</v>
      </c>
      <c r="AV309" s="81">
        <v>0</v>
      </c>
      <c r="AW309" s="81" t="s">
        <v>564</v>
      </c>
      <c r="AX309" s="82"/>
      <c r="AY309" s="81">
        <v>8111.6059999999998</v>
      </c>
      <c r="AZ309" s="81">
        <v>17652.7</v>
      </c>
      <c r="BA309" s="81">
        <v>0</v>
      </c>
      <c r="BB309" s="81">
        <v>0</v>
      </c>
      <c r="BC309" s="81">
        <v>0</v>
      </c>
      <c r="BD309" s="81">
        <v>0</v>
      </c>
      <c r="BE309" s="81" t="s">
        <v>564</v>
      </c>
      <c r="BF309" s="82"/>
      <c r="BG309" s="81">
        <v>0</v>
      </c>
      <c r="BH309" s="81">
        <v>0</v>
      </c>
      <c r="BI309" s="81">
        <v>0</v>
      </c>
      <c r="BJ309" s="81">
        <v>0</v>
      </c>
      <c r="BK309" s="81">
        <v>4.7220000000000004</v>
      </c>
      <c r="BL309" s="81">
        <v>0</v>
      </c>
      <c r="BM309" s="82"/>
      <c r="BN309" s="81">
        <v>0</v>
      </c>
      <c r="BO309" s="81">
        <v>0</v>
      </c>
      <c r="BP309" s="81">
        <v>0</v>
      </c>
      <c r="BQ309" s="81">
        <v>0</v>
      </c>
      <c r="BR309" s="81">
        <v>1</v>
      </c>
      <c r="BS309" s="81">
        <v>0</v>
      </c>
      <c r="BT309"/>
      <c r="BU309" s="80">
        <v>4.7220000000000004</v>
      </c>
      <c r="BV309" s="80">
        <v>0</v>
      </c>
      <c r="BW309" s="80">
        <v>0</v>
      </c>
      <c r="BX309" s="80">
        <v>0</v>
      </c>
      <c r="BY309" s="80">
        <v>0</v>
      </c>
      <c r="BZ309" s="80">
        <v>0</v>
      </c>
      <c r="CA309" s="80">
        <v>0</v>
      </c>
      <c r="CB309" s="80">
        <v>0</v>
      </c>
      <c r="CC309" s="80">
        <v>0</v>
      </c>
    </row>
    <row r="310" spans="1:81">
      <c r="A310" s="80" t="s">
        <v>2047</v>
      </c>
      <c r="B310" s="80">
        <v>102</v>
      </c>
      <c r="C310" s="80">
        <v>17</v>
      </c>
      <c r="D310" s="80">
        <v>6</v>
      </c>
      <c r="E310" s="80">
        <v>2020</v>
      </c>
      <c r="F310" s="80" t="s">
        <v>218</v>
      </c>
      <c r="G310" s="80" t="s">
        <v>2030</v>
      </c>
      <c r="H310" s="80" t="s">
        <v>2031</v>
      </c>
      <c r="I310" s="177"/>
      <c r="J310" s="81">
        <v>22.317319340232501</v>
      </c>
      <c r="K310" s="81">
        <v>0.96764236819403993</v>
      </c>
      <c r="L310" s="81">
        <v>8.1473452425324222</v>
      </c>
      <c r="M310" s="81">
        <v>20.330080175215738</v>
      </c>
      <c r="N310" s="81">
        <v>24.529451476530284</v>
      </c>
      <c r="O310" s="81">
        <v>23.521684665325086</v>
      </c>
      <c r="P310" s="81">
        <v>22.938632691057894</v>
      </c>
      <c r="Q310" s="81">
        <v>1.5345754898045063</v>
      </c>
      <c r="R310" s="81">
        <v>0</v>
      </c>
      <c r="S310" s="81">
        <v>0</v>
      </c>
      <c r="T310" s="82"/>
      <c r="U310" s="81">
        <v>1574729</v>
      </c>
      <c r="V310" s="81">
        <v>505</v>
      </c>
      <c r="W310" s="81">
        <v>197</v>
      </c>
      <c r="X310" s="81">
        <v>5572</v>
      </c>
      <c r="Y310" s="81">
        <v>11466</v>
      </c>
      <c r="Z310" s="81">
        <v>16808</v>
      </c>
      <c r="AA310" s="81">
        <v>5175</v>
      </c>
      <c r="AB310" s="81">
        <v>26026</v>
      </c>
      <c r="AC310" s="81">
        <v>0</v>
      </c>
      <c r="AD310" s="81">
        <v>0</v>
      </c>
      <c r="AE310" s="82"/>
      <c r="AF310" s="81">
        <v>19262780.189330019</v>
      </c>
      <c r="AG310" s="81">
        <v>721547.0750482626</v>
      </c>
      <c r="AH310" s="81">
        <v>1366591.1242729193</v>
      </c>
      <c r="AI310" s="81">
        <v>29922386.731260266</v>
      </c>
      <c r="AJ310" s="81">
        <v>50438467.158593692</v>
      </c>
      <c r="AK310" s="81"/>
      <c r="AL310" s="81"/>
      <c r="AM310" s="81">
        <v>3396682.1548909168</v>
      </c>
      <c r="AN310" s="81"/>
      <c r="AO310" s="81"/>
      <c r="AP310" s="82"/>
      <c r="AQ310" s="81">
        <v>1693</v>
      </c>
      <c r="AR310" s="81">
        <v>412</v>
      </c>
      <c r="AS310" s="81">
        <v>0</v>
      </c>
      <c r="AT310" s="81">
        <v>0</v>
      </c>
      <c r="AU310" s="81">
        <v>0</v>
      </c>
      <c r="AV310" s="81">
        <v>0</v>
      </c>
      <c r="AW310" s="81">
        <v>0</v>
      </c>
      <c r="AX310" s="82"/>
      <c r="AY310" s="81">
        <v>8533.7859999999891</v>
      </c>
      <c r="AZ310" s="81">
        <v>21379.39999999998</v>
      </c>
      <c r="BA310" s="81">
        <v>0</v>
      </c>
      <c r="BB310" s="81">
        <v>0</v>
      </c>
      <c r="BC310" s="81">
        <v>0</v>
      </c>
      <c r="BD310" s="81">
        <v>0</v>
      </c>
      <c r="BE310" s="81">
        <v>0</v>
      </c>
      <c r="BF310" s="82"/>
      <c r="BG310" s="81">
        <v>0</v>
      </c>
      <c r="BH310" s="81">
        <v>0</v>
      </c>
      <c r="BI310" s="81">
        <v>0</v>
      </c>
      <c r="BJ310" s="81">
        <v>0</v>
      </c>
      <c r="BK310" s="81">
        <v>3.8279999999999998</v>
      </c>
      <c r="BL310" s="81">
        <v>0</v>
      </c>
      <c r="BM310" s="82"/>
      <c r="BN310" s="81">
        <v>0</v>
      </c>
      <c r="BO310" s="81">
        <v>0</v>
      </c>
      <c r="BP310" s="81">
        <v>0</v>
      </c>
      <c r="BQ310" s="81">
        <v>0</v>
      </c>
      <c r="BR310" s="81">
        <v>1</v>
      </c>
      <c r="BS310" s="81">
        <v>0</v>
      </c>
      <c r="BT310"/>
      <c r="BU310" s="80">
        <v>3.8279999999999998</v>
      </c>
      <c r="BV310" s="80">
        <v>0</v>
      </c>
      <c r="BW310" s="80">
        <v>0</v>
      </c>
      <c r="BX310" s="80">
        <v>0</v>
      </c>
      <c r="BY310" s="80">
        <v>0</v>
      </c>
      <c r="BZ310" s="80">
        <v>0</v>
      </c>
      <c r="CA310" s="80">
        <v>0</v>
      </c>
      <c r="CB310" s="80">
        <v>0</v>
      </c>
      <c r="CC310" s="80">
        <v>0</v>
      </c>
    </row>
    <row r="311" spans="1:81">
      <c r="A311" s="80" t="s">
        <v>2048</v>
      </c>
      <c r="B311" s="80">
        <v>102</v>
      </c>
      <c r="C311" s="80">
        <v>18</v>
      </c>
      <c r="D311" s="80">
        <v>6</v>
      </c>
      <c r="E311" s="80">
        <v>2021</v>
      </c>
      <c r="F311" s="80" t="s">
        <v>75</v>
      </c>
      <c r="G311" s="174" t="s">
        <v>2030</v>
      </c>
      <c r="H311" s="80" t="s">
        <v>2031</v>
      </c>
      <c r="I311" s="177"/>
      <c r="J311" s="81">
        <v>22.288994887359351</v>
      </c>
      <c r="K311" s="81">
        <v>0.97127705412692145</v>
      </c>
      <c r="L311" s="81">
        <v>7.4973870104665616</v>
      </c>
      <c r="M311" s="81">
        <v>18.394306962867034</v>
      </c>
      <c r="N311" s="81">
        <v>19.564888827401187</v>
      </c>
      <c r="O311" s="81">
        <v>22.942780097124722</v>
      </c>
      <c r="P311" s="81">
        <v>23.567338562582492</v>
      </c>
      <c r="Q311" s="81">
        <v>1.5572879360040162</v>
      </c>
      <c r="R311" s="81">
        <v>0</v>
      </c>
      <c r="S311" s="81">
        <v>0</v>
      </c>
      <c r="T311" s="82"/>
      <c r="U311" s="81">
        <v>1783972</v>
      </c>
      <c r="V311" s="81">
        <v>505</v>
      </c>
      <c r="W311" s="81">
        <v>197</v>
      </c>
      <c r="X311" s="81">
        <v>5572</v>
      </c>
      <c r="Y311" s="81">
        <v>11502</v>
      </c>
      <c r="Z311" s="81">
        <v>16881</v>
      </c>
      <c r="AA311" s="81">
        <v>5185</v>
      </c>
      <c r="AB311" s="81">
        <v>26098</v>
      </c>
      <c r="AC311" s="81">
        <v>0</v>
      </c>
      <c r="AD311" s="81">
        <v>0</v>
      </c>
      <c r="AE311" s="82"/>
      <c r="AF311" s="81">
        <v>19931651.777130473</v>
      </c>
      <c r="AG311" s="81">
        <v>768977.92391500087</v>
      </c>
      <c r="AH311" s="81">
        <v>1249319.5775164524</v>
      </c>
      <c r="AI311" s="81">
        <v>32793210.745653868</v>
      </c>
      <c r="AJ311" s="81">
        <v>46812619.090444155</v>
      </c>
      <c r="AK311" s="81">
        <v>0</v>
      </c>
      <c r="AL311" s="81">
        <v>0</v>
      </c>
      <c r="AM311" s="81">
        <v>3425724.9440080407</v>
      </c>
      <c r="AN311" s="81">
        <v>0</v>
      </c>
      <c r="AO311" s="81">
        <v>0</v>
      </c>
      <c r="AP311" s="82"/>
      <c r="AQ311" s="81">
        <v>1755</v>
      </c>
      <c r="AR311" s="81">
        <v>418</v>
      </c>
      <c r="AS311" s="81">
        <v>0</v>
      </c>
      <c r="AT311" s="81">
        <v>0</v>
      </c>
      <c r="AU311" s="81">
        <v>0</v>
      </c>
      <c r="AV311" s="81">
        <v>0</v>
      </c>
      <c r="AW311" s="81"/>
      <c r="AX311" s="82"/>
      <c r="AY311" s="81">
        <v>8919.6959999999872</v>
      </c>
      <c r="AZ311" s="81">
        <v>21715.499999999989</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2049</v>
      </c>
      <c r="B312" s="80">
        <v>102</v>
      </c>
      <c r="C312" s="80">
        <v>19</v>
      </c>
      <c r="D312" s="80">
        <v>6</v>
      </c>
      <c r="E312" s="80">
        <v>2022</v>
      </c>
      <c r="F312" s="80" t="s">
        <v>568</v>
      </c>
      <c r="G312" s="174" t="s">
        <v>2030</v>
      </c>
      <c r="H312" s="80" t="s">
        <v>2031</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1820</v>
      </c>
      <c r="AR312" s="81">
        <v>422</v>
      </c>
      <c r="AS312" s="81">
        <v>0</v>
      </c>
      <c r="AT312" s="81">
        <v>0</v>
      </c>
      <c r="AU312" s="81">
        <v>0</v>
      </c>
      <c r="AV312" s="81">
        <v>0</v>
      </c>
      <c r="AW312" s="81"/>
      <c r="AX312" s="82"/>
      <c r="AY312" s="81">
        <v>9325.1559999999808</v>
      </c>
      <c r="AZ312" s="81">
        <v>21912.599999999984</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2050</v>
      </c>
      <c r="B313" s="80">
        <v>188</v>
      </c>
      <c r="C313" s="80">
        <v>1</v>
      </c>
      <c r="D313" s="80">
        <v>12</v>
      </c>
      <c r="E313" s="80">
        <v>1990</v>
      </c>
      <c r="F313" s="80" t="s">
        <v>562</v>
      </c>
      <c r="G313" s="80" t="s">
        <v>2051</v>
      </c>
      <c r="H313" s="80" t="s">
        <v>2052</v>
      </c>
      <c r="I313" s="177"/>
      <c r="J313" s="81">
        <v>114.04514628141042</v>
      </c>
      <c r="K313" s="81">
        <v>1.545451700258494</v>
      </c>
      <c r="L313" s="81">
        <v>8.9921914649200136</v>
      </c>
      <c r="M313" s="81">
        <v>9.4768750771328154</v>
      </c>
      <c r="N313" s="81">
        <v>22.262681416788912</v>
      </c>
      <c r="O313" s="81">
        <v>18.509077460794732</v>
      </c>
      <c r="P313" s="81">
        <v>16.119527097939496</v>
      </c>
      <c r="Q313" s="81">
        <v>1.5672613099927866</v>
      </c>
      <c r="R313" s="81">
        <v>0</v>
      </c>
      <c r="S313" s="81">
        <v>1.6758577625279356</v>
      </c>
      <c r="T313" s="82"/>
      <c r="U313" s="81">
        <v>6859625</v>
      </c>
      <c r="V313" s="81">
        <v>414</v>
      </c>
      <c r="W313" s="81">
        <v>88</v>
      </c>
      <c r="X313" s="81">
        <v>2896</v>
      </c>
      <c r="Y313" s="81">
        <v>6547</v>
      </c>
      <c r="Z313" s="81">
        <v>7613</v>
      </c>
      <c r="AA313" s="81">
        <v>3914</v>
      </c>
      <c r="AB313" s="81">
        <v>25447</v>
      </c>
      <c r="AC313" s="81">
        <v>0</v>
      </c>
      <c r="AD313" s="81">
        <v>1.6758577625279356</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2053</v>
      </c>
      <c r="B314" s="80">
        <v>189</v>
      </c>
      <c r="C314" s="80">
        <v>2</v>
      </c>
      <c r="D314" s="80">
        <v>12</v>
      </c>
      <c r="E314" s="80">
        <v>2005</v>
      </c>
      <c r="F314" s="80" t="s">
        <v>565</v>
      </c>
      <c r="G314" s="80" t="s">
        <v>2051</v>
      </c>
      <c r="H314" s="80" t="s">
        <v>2052</v>
      </c>
      <c r="I314" s="177"/>
      <c r="J314" s="81">
        <v>140.59632657846487</v>
      </c>
      <c r="K314" s="81">
        <v>1.3011109134968488</v>
      </c>
      <c r="L314" s="81">
        <v>2.5293297767919953</v>
      </c>
      <c r="M314" s="81">
        <v>21.2428719949799</v>
      </c>
      <c r="N314" s="81">
        <v>33.666613188334601</v>
      </c>
      <c r="O314" s="81">
        <v>33.426753542888889</v>
      </c>
      <c r="P314" s="81">
        <v>22.960877577684251</v>
      </c>
      <c r="Q314" s="81">
        <v>1.5118716718546774</v>
      </c>
      <c r="R314" s="81">
        <v>0</v>
      </c>
      <c r="S314" s="81">
        <v>0</v>
      </c>
      <c r="T314" s="82"/>
      <c r="U314" s="81">
        <v>10654950</v>
      </c>
      <c r="V314" s="81">
        <v>448</v>
      </c>
      <c r="W314" s="81">
        <v>28</v>
      </c>
      <c r="X314" s="81">
        <v>3599</v>
      </c>
      <c r="Y314" s="81">
        <v>8116</v>
      </c>
      <c r="Z314" s="81">
        <v>15910</v>
      </c>
      <c r="AA314" s="81">
        <v>4566</v>
      </c>
      <c r="AB314" s="81">
        <v>25662</v>
      </c>
      <c r="AC314" s="81">
        <v>0</v>
      </c>
      <c r="AD314" s="81">
        <v>0</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2054</v>
      </c>
      <c r="B315" s="80">
        <v>190</v>
      </c>
      <c r="C315" s="80">
        <v>3</v>
      </c>
      <c r="D315" s="80">
        <v>12</v>
      </c>
      <c r="E315" s="80">
        <v>2006</v>
      </c>
      <c r="F315" s="80" t="s">
        <v>566</v>
      </c>
      <c r="G315" s="80" t="s">
        <v>2051</v>
      </c>
      <c r="H315" s="80" t="s">
        <v>2052</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2055</v>
      </c>
      <c r="B316" s="80">
        <v>191</v>
      </c>
      <c r="C316" s="80">
        <v>4</v>
      </c>
      <c r="D316" s="80">
        <v>12</v>
      </c>
      <c r="E316" s="80">
        <v>2007</v>
      </c>
      <c r="F316" s="80" t="s">
        <v>567</v>
      </c>
      <c r="G316" s="80" t="s">
        <v>2051</v>
      </c>
      <c r="H316" s="80" t="s">
        <v>2052</v>
      </c>
      <c r="I316" s="177"/>
      <c r="J316" s="81">
        <v>142.97840997950817</v>
      </c>
      <c r="K316" s="81">
        <v>1.5235433088025163</v>
      </c>
      <c r="L316" s="81">
        <v>1.9357812435200343</v>
      </c>
      <c r="M316" s="81">
        <v>19.741689256032682</v>
      </c>
      <c r="N316" s="81">
        <v>34.020682388071066</v>
      </c>
      <c r="O316" s="81">
        <v>32.741078222884894</v>
      </c>
      <c r="P316" s="81">
        <v>23.239687918674807</v>
      </c>
      <c r="Q316" s="81">
        <v>1.5852818519298557</v>
      </c>
      <c r="R316" s="81">
        <v>0</v>
      </c>
      <c r="S316" s="81">
        <v>0</v>
      </c>
      <c r="T316" s="82"/>
      <c r="U316" s="81">
        <v>12785009</v>
      </c>
      <c r="V316" s="81">
        <v>569</v>
      </c>
      <c r="W316" s="81">
        <v>25</v>
      </c>
      <c r="X316" s="81">
        <v>4120</v>
      </c>
      <c r="Y316" s="81">
        <v>8283</v>
      </c>
      <c r="Z316" s="81">
        <v>16200</v>
      </c>
      <c r="AA316" s="81">
        <v>4551</v>
      </c>
      <c r="AB316" s="81">
        <v>25485</v>
      </c>
      <c r="AC316" s="81">
        <v>0</v>
      </c>
      <c r="AD316" s="81">
        <v>0</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2056</v>
      </c>
      <c r="B317" s="80">
        <v>192</v>
      </c>
      <c r="C317" s="80">
        <v>5</v>
      </c>
      <c r="D317" s="80">
        <v>12</v>
      </c>
      <c r="E317" s="80">
        <v>2008</v>
      </c>
      <c r="F317" s="80" t="s">
        <v>84</v>
      </c>
      <c r="G317" s="80" t="s">
        <v>2051</v>
      </c>
      <c r="H317" s="80" t="s">
        <v>2052</v>
      </c>
      <c r="I317" s="177"/>
      <c r="J317" s="81">
        <v>154.55586375527858</v>
      </c>
      <c r="K317" s="81">
        <v>1.1489105446851289</v>
      </c>
      <c r="L317" s="81">
        <v>1.6554596314491101</v>
      </c>
      <c r="M317" s="81">
        <v>20.840807978427172</v>
      </c>
      <c r="N317" s="81">
        <v>29.81291712901854</v>
      </c>
      <c r="O317" s="81">
        <v>31.751945926687856</v>
      </c>
      <c r="P317" s="81">
        <v>22.305281494614654</v>
      </c>
      <c r="Q317" s="81">
        <v>1.5525543010075544</v>
      </c>
      <c r="R317" s="81">
        <v>0</v>
      </c>
      <c r="S317" s="81">
        <v>0</v>
      </c>
      <c r="T317" s="82"/>
      <c r="U317" s="81">
        <v>14709615</v>
      </c>
      <c r="V317" s="81">
        <v>569</v>
      </c>
      <c r="W317" s="81">
        <v>25</v>
      </c>
      <c r="X317" s="81">
        <v>4120</v>
      </c>
      <c r="Y317" s="81">
        <v>8364</v>
      </c>
      <c r="Z317" s="81">
        <v>16262</v>
      </c>
      <c r="AA317" s="81">
        <v>4373</v>
      </c>
      <c r="AB317" s="81">
        <v>25369</v>
      </c>
      <c r="AC317" s="81">
        <v>0</v>
      </c>
      <c r="AD317" s="81">
        <v>0</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2057</v>
      </c>
      <c r="B318" s="80">
        <v>193</v>
      </c>
      <c r="C318" s="80">
        <v>6</v>
      </c>
      <c r="D318" s="80">
        <v>12</v>
      </c>
      <c r="E318" s="80">
        <v>2009</v>
      </c>
      <c r="F318" s="80" t="s">
        <v>85</v>
      </c>
      <c r="G318" s="80" t="s">
        <v>2051</v>
      </c>
      <c r="H318" s="80" t="s">
        <v>2052</v>
      </c>
      <c r="I318" s="177"/>
      <c r="J318" s="81">
        <v>152.65696606341677</v>
      </c>
      <c r="K318" s="81">
        <v>0.95143580441174613</v>
      </c>
      <c r="L318" s="81">
        <v>1.8081753212978717</v>
      </c>
      <c r="M318" s="81">
        <v>22.493898111794003</v>
      </c>
      <c r="N318" s="81">
        <v>31.025197489420314</v>
      </c>
      <c r="O318" s="81">
        <v>32.398038986048327</v>
      </c>
      <c r="P318" s="81">
        <v>20.842676604799792</v>
      </c>
      <c r="Q318" s="81">
        <v>1.4763440639647172</v>
      </c>
      <c r="R318" s="81">
        <v>0</v>
      </c>
      <c r="S318" s="81">
        <v>0</v>
      </c>
      <c r="T318" s="82"/>
      <c r="U318" s="81">
        <v>12402951</v>
      </c>
      <c r="V318" s="81">
        <v>457</v>
      </c>
      <c r="W318" s="81">
        <v>34</v>
      </c>
      <c r="X318" s="81">
        <v>4659</v>
      </c>
      <c r="Y318" s="81">
        <v>8427</v>
      </c>
      <c r="Z318" s="81">
        <v>16378</v>
      </c>
      <c r="AA318" s="81">
        <v>4195</v>
      </c>
      <c r="AB318" s="81">
        <v>25324</v>
      </c>
      <c r="AC318" s="81">
        <v>0</v>
      </c>
      <c r="AD318" s="81">
        <v>0</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150.44</v>
      </c>
      <c r="BJ318" s="81">
        <v>0</v>
      </c>
      <c r="BK318" s="81">
        <v>0</v>
      </c>
      <c r="BL318" s="81">
        <v>0</v>
      </c>
      <c r="BM318" s="82"/>
      <c r="BN318" s="81">
        <v>0</v>
      </c>
      <c r="BO318" s="81">
        <v>0</v>
      </c>
      <c r="BP318" s="81">
        <v>2</v>
      </c>
      <c r="BQ318" s="81">
        <v>0</v>
      </c>
      <c r="BR318" s="81">
        <v>0</v>
      </c>
      <c r="BS318" s="81">
        <v>0</v>
      </c>
      <c r="BT318"/>
      <c r="BU318" s="80"/>
      <c r="BV318" s="80"/>
      <c r="BW318" s="80"/>
      <c r="BX318" s="80"/>
      <c r="BY318" s="80"/>
      <c r="BZ318" s="80"/>
      <c r="CA318" s="80"/>
      <c r="CB318" s="80"/>
      <c r="CC318" s="80"/>
    </row>
    <row r="319" spans="1:81">
      <c r="A319" s="80" t="s">
        <v>2058</v>
      </c>
      <c r="B319" s="80">
        <v>194</v>
      </c>
      <c r="C319" s="80">
        <v>7</v>
      </c>
      <c r="D319" s="80">
        <v>12</v>
      </c>
      <c r="E319" s="80">
        <v>2010</v>
      </c>
      <c r="F319" s="80" t="s">
        <v>86</v>
      </c>
      <c r="G319" s="80" t="s">
        <v>2051</v>
      </c>
      <c r="H319" s="80" t="s">
        <v>2052</v>
      </c>
      <c r="I319" s="177"/>
      <c r="J319" s="81">
        <v>169.69193095054123</v>
      </c>
      <c r="K319" s="81">
        <v>0.99476846862818857</v>
      </c>
      <c r="L319" s="81">
        <v>1.6784924921371271</v>
      </c>
      <c r="M319" s="81">
        <v>23.219179115015304</v>
      </c>
      <c r="N319" s="81">
        <v>35.649521774292914</v>
      </c>
      <c r="O319" s="81">
        <v>32.267878063230683</v>
      </c>
      <c r="P319" s="81">
        <v>20.708988605135932</v>
      </c>
      <c r="Q319" s="81">
        <v>1.5391625390395642</v>
      </c>
      <c r="R319" s="81">
        <v>0</v>
      </c>
      <c r="S319" s="81">
        <v>0</v>
      </c>
      <c r="T319" s="82"/>
      <c r="U319" s="81">
        <v>13831792</v>
      </c>
      <c r="V319" s="81">
        <v>457</v>
      </c>
      <c r="W319" s="81">
        <v>34</v>
      </c>
      <c r="X319" s="81">
        <v>4659</v>
      </c>
      <c r="Y319" s="81">
        <v>8524</v>
      </c>
      <c r="Z319" s="81">
        <v>16388</v>
      </c>
      <c r="AA319" s="81">
        <v>4064</v>
      </c>
      <c r="AB319" s="81">
        <v>25298</v>
      </c>
      <c r="AC319" s="81">
        <v>0</v>
      </c>
      <c r="AD319" s="81">
        <v>0</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174.44900000000001</v>
      </c>
      <c r="BJ319" s="81">
        <v>0</v>
      </c>
      <c r="BK319" s="81">
        <v>0</v>
      </c>
      <c r="BL319" s="81">
        <v>0</v>
      </c>
      <c r="BM319" s="82"/>
      <c r="BN319" s="81">
        <v>0</v>
      </c>
      <c r="BO319" s="81">
        <v>0</v>
      </c>
      <c r="BP319" s="81">
        <v>3</v>
      </c>
      <c r="BQ319" s="81">
        <v>0</v>
      </c>
      <c r="BR319" s="81">
        <v>0</v>
      </c>
      <c r="BS319" s="81">
        <v>0</v>
      </c>
      <c r="BT319"/>
      <c r="BU319" s="80">
        <v>169.66300000000001</v>
      </c>
      <c r="BV319" s="80">
        <v>4.7859999999999996</v>
      </c>
      <c r="BW319" s="80">
        <v>0</v>
      </c>
      <c r="BX319" s="80">
        <v>0</v>
      </c>
      <c r="BY319" s="80">
        <v>0</v>
      </c>
      <c r="BZ319" s="80">
        <v>0</v>
      </c>
      <c r="CA319" s="80">
        <v>0</v>
      </c>
      <c r="CB319" s="80">
        <v>0</v>
      </c>
      <c r="CC319" s="80">
        <v>0</v>
      </c>
    </row>
    <row r="320" spans="1:81">
      <c r="A320" s="80" t="s">
        <v>2059</v>
      </c>
      <c r="B320" s="80">
        <v>195</v>
      </c>
      <c r="C320" s="80">
        <v>8</v>
      </c>
      <c r="D320" s="80">
        <v>12</v>
      </c>
      <c r="E320" s="80">
        <v>2011</v>
      </c>
      <c r="F320" s="80" t="s">
        <v>87</v>
      </c>
      <c r="G320" s="80" t="s">
        <v>2051</v>
      </c>
      <c r="H320" s="80" t="s">
        <v>2052</v>
      </c>
      <c r="I320" s="177"/>
      <c r="J320" s="81">
        <v>174.3821705113202</v>
      </c>
      <c r="K320" s="81">
        <v>1.3732243980925305</v>
      </c>
      <c r="L320" s="81">
        <v>1.6693859120530554</v>
      </c>
      <c r="M320" s="81">
        <v>27.042109439415594</v>
      </c>
      <c r="N320" s="81">
        <v>37.163806866714317</v>
      </c>
      <c r="O320" s="81">
        <v>31.892031630535747</v>
      </c>
      <c r="P320" s="81">
        <v>19.383107962779295</v>
      </c>
      <c r="Q320" s="81">
        <v>1.7785992349025812</v>
      </c>
      <c r="R320" s="81">
        <v>0</v>
      </c>
      <c r="S320" s="81">
        <v>0</v>
      </c>
      <c r="T320" s="82"/>
      <c r="U320" s="81">
        <v>13182547</v>
      </c>
      <c r="V320" s="81">
        <v>457</v>
      </c>
      <c r="W320" s="81">
        <v>34</v>
      </c>
      <c r="X320" s="81">
        <v>4659</v>
      </c>
      <c r="Y320" s="81">
        <v>8618</v>
      </c>
      <c r="Z320" s="81">
        <v>16549</v>
      </c>
      <c r="AA320" s="81">
        <v>3917</v>
      </c>
      <c r="AB320" s="81">
        <v>25344</v>
      </c>
      <c r="AC320" s="81">
        <v>0</v>
      </c>
      <c r="AD320" s="81">
        <v>0</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173.96799999999999</v>
      </c>
      <c r="BJ320" s="81">
        <v>0</v>
      </c>
      <c r="BK320" s="81">
        <v>0</v>
      </c>
      <c r="BL320" s="81">
        <v>0</v>
      </c>
      <c r="BM320" s="82"/>
      <c r="BN320" s="81">
        <v>0</v>
      </c>
      <c r="BO320" s="81">
        <v>0</v>
      </c>
      <c r="BP320" s="81">
        <v>3</v>
      </c>
      <c r="BQ320" s="81">
        <v>0</v>
      </c>
      <c r="BR320" s="81">
        <v>0</v>
      </c>
      <c r="BS320" s="81">
        <v>0</v>
      </c>
      <c r="BT320"/>
      <c r="BU320" s="80">
        <v>168.83799999999999</v>
      </c>
      <c r="BV320" s="80">
        <v>5.13</v>
      </c>
      <c r="BW320" s="80">
        <v>0</v>
      </c>
      <c r="BX320" s="80">
        <v>0</v>
      </c>
      <c r="BY320" s="80">
        <v>0</v>
      </c>
      <c r="BZ320" s="80">
        <v>0</v>
      </c>
      <c r="CA320" s="80">
        <v>0</v>
      </c>
      <c r="CB320" s="80">
        <v>0</v>
      </c>
      <c r="CC320" s="80">
        <v>0</v>
      </c>
    </row>
    <row r="321" spans="1:81">
      <c r="A321" s="80" t="s">
        <v>2060</v>
      </c>
      <c r="B321" s="80">
        <v>196</v>
      </c>
      <c r="C321" s="80">
        <v>9</v>
      </c>
      <c r="D321" s="80">
        <v>12</v>
      </c>
      <c r="E321" s="80">
        <v>2012</v>
      </c>
      <c r="F321" s="80" t="s">
        <v>88</v>
      </c>
      <c r="G321" s="80" t="s">
        <v>2051</v>
      </c>
      <c r="H321" s="80" t="s">
        <v>2052</v>
      </c>
      <c r="I321" s="177"/>
      <c r="J321" s="81">
        <v>181.83229235753089</v>
      </c>
      <c r="K321" s="81">
        <v>1.2822658805937843</v>
      </c>
      <c r="L321" s="81">
        <v>1.6939795704482286</v>
      </c>
      <c r="M321" s="81">
        <v>25.536352984847234</v>
      </c>
      <c r="N321" s="81">
        <v>36.436143976750394</v>
      </c>
      <c r="O321" s="81">
        <v>31.734753268134035</v>
      </c>
      <c r="P321" s="81">
        <v>18.726992273384798</v>
      </c>
      <c r="Q321" s="81">
        <v>1.9643530760829178</v>
      </c>
      <c r="R321" s="81">
        <v>0</v>
      </c>
      <c r="S321" s="81">
        <v>0</v>
      </c>
      <c r="T321" s="82"/>
      <c r="U321" s="81">
        <v>14456762</v>
      </c>
      <c r="V321" s="81">
        <v>457</v>
      </c>
      <c r="W321" s="81">
        <v>34</v>
      </c>
      <c r="X321" s="81">
        <v>4659</v>
      </c>
      <c r="Y321" s="81">
        <v>8999</v>
      </c>
      <c r="Z321" s="81">
        <v>16598</v>
      </c>
      <c r="AA321" s="81">
        <v>3763</v>
      </c>
      <c r="AB321" s="81">
        <v>25763</v>
      </c>
      <c r="AC321" s="81">
        <v>0</v>
      </c>
      <c r="AD321" s="81">
        <v>0</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167.303</v>
      </c>
      <c r="BJ321" s="81">
        <v>0</v>
      </c>
      <c r="BK321" s="81">
        <v>0</v>
      </c>
      <c r="BL321" s="81">
        <v>0</v>
      </c>
      <c r="BM321" s="82"/>
      <c r="BN321" s="81">
        <v>0</v>
      </c>
      <c r="BO321" s="81">
        <v>0</v>
      </c>
      <c r="BP321" s="81">
        <v>3</v>
      </c>
      <c r="BQ321" s="81">
        <v>0</v>
      </c>
      <c r="BR321" s="81">
        <v>0</v>
      </c>
      <c r="BS321" s="81">
        <v>0</v>
      </c>
      <c r="BT321"/>
      <c r="BU321" s="80">
        <v>162.083</v>
      </c>
      <c r="BV321" s="80">
        <v>5.22</v>
      </c>
      <c r="BW321" s="80">
        <v>0</v>
      </c>
      <c r="BX321" s="80">
        <v>0</v>
      </c>
      <c r="BY321" s="80">
        <v>0</v>
      </c>
      <c r="BZ321" s="80">
        <v>0</v>
      </c>
      <c r="CA321" s="80">
        <v>0</v>
      </c>
      <c r="CB321" s="80">
        <v>0</v>
      </c>
      <c r="CC321" s="80">
        <v>0</v>
      </c>
    </row>
    <row r="322" spans="1:81">
      <c r="A322" s="80" t="s">
        <v>2061</v>
      </c>
      <c r="B322" s="80">
        <v>197</v>
      </c>
      <c r="C322" s="80">
        <v>10</v>
      </c>
      <c r="D322" s="80">
        <v>12</v>
      </c>
      <c r="E322" s="80">
        <v>2013</v>
      </c>
      <c r="F322" s="80" t="s">
        <v>89</v>
      </c>
      <c r="G322" s="80" t="s">
        <v>2051</v>
      </c>
      <c r="H322" s="80" t="s">
        <v>2052</v>
      </c>
      <c r="I322" s="177"/>
      <c r="J322" s="81">
        <v>185.29460217357607</v>
      </c>
      <c r="K322" s="81">
        <v>1.1220276776269631</v>
      </c>
      <c r="L322" s="81">
        <v>1.6069162672278661</v>
      </c>
      <c r="M322" s="81">
        <v>25.712848855240612</v>
      </c>
      <c r="N322" s="81">
        <v>37.498737804641365</v>
      </c>
      <c r="O322" s="81">
        <v>30.647459068468638</v>
      </c>
      <c r="P322" s="81">
        <v>18.33298474286002</v>
      </c>
      <c r="Q322" s="81">
        <v>1.9916131276314046</v>
      </c>
      <c r="R322" s="81">
        <v>0</v>
      </c>
      <c r="S322" s="81">
        <v>0</v>
      </c>
      <c r="T322" s="82"/>
      <c r="U322" s="81">
        <v>14783896</v>
      </c>
      <c r="V322" s="81">
        <v>457</v>
      </c>
      <c r="W322" s="81">
        <v>34</v>
      </c>
      <c r="X322" s="81">
        <v>4659</v>
      </c>
      <c r="Y322" s="81">
        <v>9045</v>
      </c>
      <c r="Z322" s="81">
        <v>16745</v>
      </c>
      <c r="AA322" s="81">
        <v>3670</v>
      </c>
      <c r="AB322" s="81">
        <v>25746</v>
      </c>
      <c r="AC322" s="81">
        <v>0</v>
      </c>
      <c r="AD322" s="81">
        <v>0</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165.376</v>
      </c>
      <c r="BJ322" s="81">
        <v>0</v>
      </c>
      <c r="BK322" s="81">
        <v>0</v>
      </c>
      <c r="BL322" s="81">
        <v>0</v>
      </c>
      <c r="BM322" s="82"/>
      <c r="BN322" s="81">
        <v>0</v>
      </c>
      <c r="BO322" s="81">
        <v>0</v>
      </c>
      <c r="BP322" s="81">
        <v>2</v>
      </c>
      <c r="BQ322" s="81">
        <v>0</v>
      </c>
      <c r="BR322" s="81">
        <v>0</v>
      </c>
      <c r="BS322" s="81">
        <v>0</v>
      </c>
      <c r="BT322"/>
      <c r="BU322" s="80">
        <v>160.69499999999999</v>
      </c>
      <c r="BV322" s="80">
        <v>4.681</v>
      </c>
      <c r="BW322" s="80">
        <v>0</v>
      </c>
      <c r="BX322" s="80">
        <v>0</v>
      </c>
      <c r="BY322" s="80">
        <v>0</v>
      </c>
      <c r="BZ322" s="80">
        <v>0</v>
      </c>
      <c r="CA322" s="80">
        <v>0</v>
      </c>
      <c r="CB322" s="80">
        <v>0</v>
      </c>
      <c r="CC322" s="80">
        <v>0</v>
      </c>
    </row>
    <row r="323" spans="1:81">
      <c r="A323" s="80" t="s">
        <v>2062</v>
      </c>
      <c r="B323" s="80">
        <v>198</v>
      </c>
      <c r="C323" s="80">
        <v>11</v>
      </c>
      <c r="D323" s="80">
        <v>12</v>
      </c>
      <c r="E323" s="80">
        <v>2014</v>
      </c>
      <c r="F323" s="80" t="s">
        <v>90</v>
      </c>
      <c r="G323" s="80" t="s">
        <v>2051</v>
      </c>
      <c r="H323" s="80" t="s">
        <v>2052</v>
      </c>
      <c r="I323" s="177"/>
      <c r="J323" s="81">
        <v>184.56952991691554</v>
      </c>
      <c r="K323" s="81">
        <v>1.2819211197839619</v>
      </c>
      <c r="L323" s="81">
        <v>1.8727998222202289</v>
      </c>
      <c r="M323" s="81">
        <v>35.073573238309322</v>
      </c>
      <c r="N323" s="81">
        <v>33.756301505457493</v>
      </c>
      <c r="O323" s="81">
        <v>29.180737909951475</v>
      </c>
      <c r="P323" s="81">
        <v>17.840838787330867</v>
      </c>
      <c r="Q323" s="81">
        <v>1.9044799607031053</v>
      </c>
      <c r="R323" s="81">
        <v>0</v>
      </c>
      <c r="S323" s="81">
        <v>0</v>
      </c>
      <c r="T323" s="82"/>
      <c r="U323" s="81">
        <v>15408991</v>
      </c>
      <c r="V323" s="81">
        <v>441</v>
      </c>
      <c r="W323" s="81">
        <v>41</v>
      </c>
      <c r="X323" s="81">
        <v>6226</v>
      </c>
      <c r="Y323" s="81">
        <v>9101</v>
      </c>
      <c r="Z323" s="81">
        <v>16792</v>
      </c>
      <c r="AA323" s="81">
        <v>3553</v>
      </c>
      <c r="AB323" s="81">
        <v>25660</v>
      </c>
      <c r="AC323" s="81">
        <v>0</v>
      </c>
      <c r="AD323" s="81">
        <v>0</v>
      </c>
      <c r="AE323" s="82"/>
      <c r="AF323" s="81">
        <v>129056837.27817644</v>
      </c>
      <c r="AG323" s="81">
        <v>1023403.7537445724</v>
      </c>
      <c r="AH323" s="81">
        <v>318925.27655482059</v>
      </c>
      <c r="AI323" s="81">
        <v>46546804.319691822</v>
      </c>
      <c r="AJ323" s="81">
        <v>45734166.014462046</v>
      </c>
      <c r="AK323" s="81">
        <v>0</v>
      </c>
      <c r="AL323" s="81">
        <v>0</v>
      </c>
      <c r="AM323" s="81">
        <v>3522734.5571039333</v>
      </c>
      <c r="AN323" s="81">
        <v>0</v>
      </c>
      <c r="AO323" s="81">
        <v>0</v>
      </c>
      <c r="AP323" s="82"/>
      <c r="AQ323" s="81">
        <v>720</v>
      </c>
      <c r="AR323" s="81">
        <v>94</v>
      </c>
      <c r="AS323" s="81">
        <v>0</v>
      </c>
      <c r="AT323" s="81">
        <v>0</v>
      </c>
      <c r="AU323" s="81">
        <v>0</v>
      </c>
      <c r="AV323" s="81">
        <v>0</v>
      </c>
      <c r="AW323" s="81" t="s">
        <v>564</v>
      </c>
      <c r="AX323" s="82"/>
      <c r="AY323" s="81">
        <v>2955.7</v>
      </c>
      <c r="AZ323" s="81">
        <v>7378.6</v>
      </c>
      <c r="BA323" s="81">
        <v>0</v>
      </c>
      <c r="BB323" s="81">
        <v>0</v>
      </c>
      <c r="BC323" s="81">
        <v>0</v>
      </c>
      <c r="BD323" s="81">
        <v>0</v>
      </c>
      <c r="BE323" s="81" t="s">
        <v>564</v>
      </c>
      <c r="BF323" s="82"/>
      <c r="BG323" s="81">
        <v>0</v>
      </c>
      <c r="BH323" s="81">
        <v>0</v>
      </c>
      <c r="BI323" s="81">
        <v>163.22399999999999</v>
      </c>
      <c r="BJ323" s="81">
        <v>0</v>
      </c>
      <c r="BK323" s="81">
        <v>0</v>
      </c>
      <c r="BL323" s="81">
        <v>0</v>
      </c>
      <c r="BM323" s="82"/>
      <c r="BN323" s="81">
        <v>0</v>
      </c>
      <c r="BO323" s="81">
        <v>0</v>
      </c>
      <c r="BP323" s="81">
        <v>2</v>
      </c>
      <c r="BQ323" s="81">
        <v>0</v>
      </c>
      <c r="BR323" s="81">
        <v>0</v>
      </c>
      <c r="BS323" s="81">
        <v>0</v>
      </c>
      <c r="BT323"/>
      <c r="BU323" s="80">
        <v>157.80199999999999</v>
      </c>
      <c r="BV323" s="80">
        <v>5.4219999999999997</v>
      </c>
      <c r="BW323" s="80">
        <v>0</v>
      </c>
      <c r="BX323" s="80">
        <v>0</v>
      </c>
      <c r="BY323" s="80">
        <v>0</v>
      </c>
      <c r="BZ323" s="80">
        <v>0</v>
      </c>
      <c r="CA323" s="80">
        <v>0</v>
      </c>
      <c r="CB323" s="80">
        <v>0</v>
      </c>
      <c r="CC323" s="80">
        <v>0</v>
      </c>
    </row>
    <row r="324" spans="1:81">
      <c r="A324" s="80" t="s">
        <v>2063</v>
      </c>
      <c r="B324" s="80">
        <v>199</v>
      </c>
      <c r="C324" s="80">
        <v>12</v>
      </c>
      <c r="D324" s="80">
        <v>12</v>
      </c>
      <c r="E324" s="80">
        <v>2015</v>
      </c>
      <c r="F324" s="80" t="s">
        <v>91</v>
      </c>
      <c r="G324" s="80" t="s">
        <v>2051</v>
      </c>
      <c r="H324" s="80" t="s">
        <v>2052</v>
      </c>
      <c r="I324" s="177"/>
      <c r="J324" s="81">
        <v>175.46491344927597</v>
      </c>
      <c r="K324" s="81">
        <v>1.2129859909829865</v>
      </c>
      <c r="L324" s="81">
        <v>3.4673572759906657</v>
      </c>
      <c r="M324" s="81">
        <v>28.668455542267125</v>
      </c>
      <c r="N324" s="81">
        <v>31.947279402458914</v>
      </c>
      <c r="O324" s="81">
        <v>28.960791999429862</v>
      </c>
      <c r="P324" s="81">
        <v>17.372447854291948</v>
      </c>
      <c r="Q324" s="81">
        <v>1.8545825746592097</v>
      </c>
      <c r="R324" s="81">
        <v>0</v>
      </c>
      <c r="S324" s="81">
        <v>0</v>
      </c>
      <c r="T324" s="82"/>
      <c r="U324" s="81">
        <v>15268151</v>
      </c>
      <c r="V324" s="81">
        <v>441</v>
      </c>
      <c r="W324" s="81">
        <v>41</v>
      </c>
      <c r="X324" s="81">
        <v>6226</v>
      </c>
      <c r="Y324" s="81">
        <v>9193</v>
      </c>
      <c r="Z324" s="81">
        <v>16826</v>
      </c>
      <c r="AA324" s="81">
        <v>3457</v>
      </c>
      <c r="AB324" s="81">
        <v>25525</v>
      </c>
      <c r="AC324" s="81">
        <v>0</v>
      </c>
      <c r="AD324" s="81">
        <v>0</v>
      </c>
      <c r="AE324" s="82"/>
      <c r="AF324" s="81">
        <v>119570565.30241141</v>
      </c>
      <c r="AG324" s="81">
        <v>903772.32708513096</v>
      </c>
      <c r="AH324" s="81">
        <v>558557.80331038625</v>
      </c>
      <c r="AI324" s="81">
        <v>41149470.03459087</v>
      </c>
      <c r="AJ324" s="81">
        <v>45573454.592281602</v>
      </c>
      <c r="AK324" s="81">
        <v>0</v>
      </c>
      <c r="AL324" s="81">
        <v>0</v>
      </c>
      <c r="AM324" s="81">
        <v>3498094.1766521055</v>
      </c>
      <c r="AN324" s="81">
        <v>0</v>
      </c>
      <c r="AO324" s="81">
        <v>0</v>
      </c>
      <c r="AP324" s="82"/>
      <c r="AQ324" s="81">
        <v>790</v>
      </c>
      <c r="AR324" s="81">
        <v>151</v>
      </c>
      <c r="AS324" s="81">
        <v>0</v>
      </c>
      <c r="AT324" s="81">
        <v>0</v>
      </c>
      <c r="AU324" s="81">
        <v>0</v>
      </c>
      <c r="AV324" s="81">
        <v>0</v>
      </c>
      <c r="AW324" s="81" t="s">
        <v>564</v>
      </c>
      <c r="AX324" s="82"/>
      <c r="AY324" s="81">
        <v>3281</v>
      </c>
      <c r="AZ324" s="81">
        <v>14230.9</v>
      </c>
      <c r="BA324" s="81">
        <v>0</v>
      </c>
      <c r="BB324" s="81">
        <v>0</v>
      </c>
      <c r="BC324" s="81">
        <v>0</v>
      </c>
      <c r="BD324" s="81">
        <v>0</v>
      </c>
      <c r="BE324" s="81" t="s">
        <v>564</v>
      </c>
      <c r="BF324" s="82"/>
      <c r="BG324" s="81">
        <v>0</v>
      </c>
      <c r="BH324" s="81">
        <v>0</v>
      </c>
      <c r="BI324" s="81">
        <v>148.90899999999999</v>
      </c>
      <c r="BJ324" s="81">
        <v>0</v>
      </c>
      <c r="BK324" s="81">
        <v>2.8029999999999999</v>
      </c>
      <c r="BL324" s="81">
        <v>0</v>
      </c>
      <c r="BM324" s="82"/>
      <c r="BN324" s="81">
        <v>0</v>
      </c>
      <c r="BO324" s="81">
        <v>0</v>
      </c>
      <c r="BP324" s="81">
        <v>2</v>
      </c>
      <c r="BQ324" s="81">
        <v>0</v>
      </c>
      <c r="BR324" s="81">
        <v>1</v>
      </c>
      <c r="BS324" s="81">
        <v>0</v>
      </c>
      <c r="BT324"/>
      <c r="BU324" s="80">
        <v>151.71199999999999</v>
      </c>
      <c r="BV324" s="80">
        <v>0</v>
      </c>
      <c r="BW324" s="80">
        <v>0</v>
      </c>
      <c r="BX324" s="80">
        <v>0</v>
      </c>
      <c r="BY324" s="80">
        <v>0</v>
      </c>
      <c r="BZ324" s="80">
        <v>0</v>
      </c>
      <c r="CA324" s="80">
        <v>0</v>
      </c>
      <c r="CB324" s="80">
        <v>0</v>
      </c>
      <c r="CC324" s="80">
        <v>0</v>
      </c>
    </row>
    <row r="325" spans="1:81">
      <c r="A325" s="80" t="s">
        <v>2064</v>
      </c>
      <c r="B325" s="80">
        <v>200</v>
      </c>
      <c r="C325" s="80">
        <v>13</v>
      </c>
      <c r="D325" s="80">
        <v>12</v>
      </c>
      <c r="E325" s="80">
        <v>2016</v>
      </c>
      <c r="F325" s="80" t="s">
        <v>92</v>
      </c>
      <c r="G325" s="80" t="s">
        <v>2051</v>
      </c>
      <c r="H325" s="80" t="s">
        <v>2052</v>
      </c>
      <c r="I325" s="177"/>
      <c r="J325" s="81">
        <v>179.9063423384259</v>
      </c>
      <c r="K325" s="81">
        <v>1.1353703036889495</v>
      </c>
      <c r="L325" s="81">
        <v>2.0348261505100926</v>
      </c>
      <c r="M325" s="81">
        <v>27.776386853603434</v>
      </c>
      <c r="N325" s="81">
        <v>32.969034583656757</v>
      </c>
      <c r="O325" s="81">
        <v>28.683920997862124</v>
      </c>
      <c r="P325" s="81">
        <v>16.480784800333957</v>
      </c>
      <c r="Q325" s="81">
        <v>1.8067672724364094</v>
      </c>
      <c r="R325" s="81">
        <v>0</v>
      </c>
      <c r="S325" s="81">
        <v>0</v>
      </c>
      <c r="T325" s="82"/>
      <c r="U325" s="81">
        <v>14353913</v>
      </c>
      <c r="V325" s="81">
        <v>441</v>
      </c>
      <c r="W325" s="81">
        <v>41</v>
      </c>
      <c r="X325" s="81">
        <v>6226</v>
      </c>
      <c r="Y325" s="81">
        <v>9341</v>
      </c>
      <c r="Z325" s="81">
        <v>16870</v>
      </c>
      <c r="AA325" s="81">
        <v>3392</v>
      </c>
      <c r="AB325" s="81">
        <v>25580</v>
      </c>
      <c r="AC325" s="81">
        <v>0</v>
      </c>
      <c r="AD325" s="81">
        <v>0</v>
      </c>
      <c r="AE325" s="82"/>
      <c r="AF325" s="81">
        <v>125191054.340646</v>
      </c>
      <c r="AG325" s="81">
        <v>831802.87562862353</v>
      </c>
      <c r="AH325" s="81">
        <v>264072.81490000221</v>
      </c>
      <c r="AI325" s="81">
        <v>42321280.490547948</v>
      </c>
      <c r="AJ325" s="81">
        <v>47617388.964616187</v>
      </c>
      <c r="AK325" s="81">
        <v>0</v>
      </c>
      <c r="AL325" s="81">
        <v>0</v>
      </c>
      <c r="AM325" s="81">
        <v>3508355.227794026</v>
      </c>
      <c r="AN325" s="81">
        <v>0</v>
      </c>
      <c r="AO325" s="81">
        <v>0</v>
      </c>
      <c r="AP325" s="82"/>
      <c r="AQ325" s="81">
        <v>876</v>
      </c>
      <c r="AR325" s="81">
        <v>190</v>
      </c>
      <c r="AS325" s="81">
        <v>0</v>
      </c>
      <c r="AT325" s="81">
        <v>0</v>
      </c>
      <c r="AU325" s="81">
        <v>0</v>
      </c>
      <c r="AV325" s="81">
        <v>0</v>
      </c>
      <c r="AW325" s="81" t="s">
        <v>564</v>
      </c>
      <c r="AX325" s="82"/>
      <c r="AY325" s="81">
        <v>3700.1</v>
      </c>
      <c r="AZ325" s="81">
        <v>18799</v>
      </c>
      <c r="BA325" s="81">
        <v>0</v>
      </c>
      <c r="BB325" s="81">
        <v>0</v>
      </c>
      <c r="BC325" s="81">
        <v>0</v>
      </c>
      <c r="BD325" s="81">
        <v>0</v>
      </c>
      <c r="BE325" s="81" t="s">
        <v>564</v>
      </c>
      <c r="BF325" s="82"/>
      <c r="BG325" s="81">
        <v>0</v>
      </c>
      <c r="BH325" s="81">
        <v>0</v>
      </c>
      <c r="BI325" s="81">
        <v>153.05699999999999</v>
      </c>
      <c r="BJ325" s="81">
        <v>0</v>
      </c>
      <c r="BK325" s="81">
        <v>2.9079999999999999</v>
      </c>
      <c r="BL325" s="81">
        <v>0</v>
      </c>
      <c r="BM325" s="82"/>
      <c r="BN325" s="81">
        <v>0</v>
      </c>
      <c r="BO325" s="81">
        <v>0</v>
      </c>
      <c r="BP325" s="81">
        <v>2</v>
      </c>
      <c r="BQ325" s="81">
        <v>0</v>
      </c>
      <c r="BR325" s="81">
        <v>1</v>
      </c>
      <c r="BS325" s="81">
        <v>0</v>
      </c>
      <c r="BT325"/>
      <c r="BU325" s="80">
        <v>151.5</v>
      </c>
      <c r="BV325" s="80">
        <v>4.4649999999999999</v>
      </c>
      <c r="BW325" s="80">
        <v>0</v>
      </c>
      <c r="BX325" s="80">
        <v>0</v>
      </c>
      <c r="BY325" s="80">
        <v>0</v>
      </c>
      <c r="BZ325" s="80">
        <v>0</v>
      </c>
      <c r="CA325" s="80">
        <v>0</v>
      </c>
      <c r="CB325" s="80">
        <v>0</v>
      </c>
      <c r="CC325" s="80">
        <v>0</v>
      </c>
    </row>
    <row r="326" spans="1:81">
      <c r="A326" s="80" t="s">
        <v>2065</v>
      </c>
      <c r="B326" s="80">
        <v>201</v>
      </c>
      <c r="C326" s="80">
        <v>14</v>
      </c>
      <c r="D326" s="80">
        <v>12</v>
      </c>
      <c r="E326" s="80">
        <v>2017</v>
      </c>
      <c r="F326" s="80" t="s">
        <v>71</v>
      </c>
      <c r="G326" s="80" t="s">
        <v>2051</v>
      </c>
      <c r="H326" s="80" t="s">
        <v>2052</v>
      </c>
      <c r="I326" s="177"/>
      <c r="J326" s="81">
        <v>182.1768427601879</v>
      </c>
      <c r="K326" s="81">
        <v>1.1462442941739466</v>
      </c>
      <c r="L326" s="81">
        <v>1.9884121538113659</v>
      </c>
      <c r="M326" s="81">
        <v>26.242481028289852</v>
      </c>
      <c r="N326" s="81">
        <v>32.431060746517922</v>
      </c>
      <c r="O326" s="81">
        <v>28.3479989659739</v>
      </c>
      <c r="P326" s="81">
        <v>16.077052406432504</v>
      </c>
      <c r="Q326" s="81">
        <v>1.751365494627861</v>
      </c>
      <c r="R326" s="81">
        <v>0</v>
      </c>
      <c r="S326" s="81">
        <v>0</v>
      </c>
      <c r="T326" s="82"/>
      <c r="U326" s="81">
        <v>15532604</v>
      </c>
      <c r="V326" s="81">
        <v>441</v>
      </c>
      <c r="W326" s="81">
        <v>41</v>
      </c>
      <c r="X326" s="81">
        <v>6226</v>
      </c>
      <c r="Y326" s="81">
        <v>9479</v>
      </c>
      <c r="Z326" s="81">
        <v>16949</v>
      </c>
      <c r="AA326" s="81">
        <v>3330</v>
      </c>
      <c r="AB326" s="81">
        <v>25642</v>
      </c>
      <c r="AC326" s="81">
        <v>0</v>
      </c>
      <c r="AD326" s="81">
        <v>0</v>
      </c>
      <c r="AE326" s="82"/>
      <c r="AF326" s="81">
        <v>138287124.07318959</v>
      </c>
      <c r="AG326" s="81">
        <v>876192.01069462125</v>
      </c>
      <c r="AH326" s="81">
        <v>323265.69043700281</v>
      </c>
      <c r="AI326" s="81">
        <v>41608315.011654779</v>
      </c>
      <c r="AJ326" s="81">
        <v>45601431.639822923</v>
      </c>
      <c r="AK326" s="81">
        <v>0</v>
      </c>
      <c r="AL326" s="81">
        <v>0</v>
      </c>
      <c r="AM326" s="81">
        <v>3522361.5927423518</v>
      </c>
      <c r="AN326" s="81">
        <v>0</v>
      </c>
      <c r="AO326" s="81">
        <v>0</v>
      </c>
      <c r="AP326" s="82"/>
      <c r="AQ326" s="81">
        <v>931</v>
      </c>
      <c r="AR326" s="81">
        <v>204</v>
      </c>
      <c r="AS326" s="81">
        <v>0</v>
      </c>
      <c r="AT326" s="81">
        <v>0</v>
      </c>
      <c r="AU326" s="81">
        <v>0</v>
      </c>
      <c r="AV326" s="81">
        <v>0</v>
      </c>
      <c r="AW326" s="81" t="s">
        <v>564</v>
      </c>
      <c r="AX326" s="82"/>
      <c r="AY326" s="81">
        <v>3954.5</v>
      </c>
      <c r="AZ326" s="81">
        <v>19483.2</v>
      </c>
      <c r="BA326" s="81">
        <v>0</v>
      </c>
      <c r="BB326" s="81">
        <v>0</v>
      </c>
      <c r="BC326" s="81">
        <v>0</v>
      </c>
      <c r="BD326" s="81">
        <v>0</v>
      </c>
      <c r="BE326" s="81" t="s">
        <v>564</v>
      </c>
      <c r="BF326" s="82"/>
      <c r="BG326" s="81">
        <v>0</v>
      </c>
      <c r="BH326" s="81">
        <v>0</v>
      </c>
      <c r="BI326" s="81">
        <v>151.173</v>
      </c>
      <c r="BJ326" s="81">
        <v>0</v>
      </c>
      <c r="BK326" s="81">
        <v>2.6869999999999998</v>
      </c>
      <c r="BL326" s="81">
        <v>0</v>
      </c>
      <c r="BM326" s="82"/>
      <c r="BN326" s="81">
        <v>0</v>
      </c>
      <c r="BO326" s="81">
        <v>0</v>
      </c>
      <c r="BP326" s="81">
        <v>2</v>
      </c>
      <c r="BQ326" s="81">
        <v>0</v>
      </c>
      <c r="BR326" s="81">
        <v>1</v>
      </c>
      <c r="BS326" s="81">
        <v>0</v>
      </c>
      <c r="BT326"/>
      <c r="BU326" s="80">
        <v>149.73099999999999</v>
      </c>
      <c r="BV326" s="80">
        <v>4.1289999999999996</v>
      </c>
      <c r="BW326" s="80">
        <v>0</v>
      </c>
      <c r="BX326" s="80">
        <v>0</v>
      </c>
      <c r="BY326" s="80">
        <v>0</v>
      </c>
      <c r="BZ326" s="80">
        <v>0</v>
      </c>
      <c r="CA326" s="80">
        <v>0</v>
      </c>
      <c r="CB326" s="80">
        <v>0</v>
      </c>
      <c r="CC326" s="80">
        <v>0</v>
      </c>
    </row>
    <row r="327" spans="1:81">
      <c r="A327" s="80" t="s">
        <v>2066</v>
      </c>
      <c r="B327" s="80">
        <v>202</v>
      </c>
      <c r="C327" s="80">
        <v>15</v>
      </c>
      <c r="D327" s="80">
        <v>12</v>
      </c>
      <c r="E327" s="80">
        <v>2018</v>
      </c>
      <c r="F327" s="80" t="s">
        <v>93</v>
      </c>
      <c r="G327" s="80" t="s">
        <v>2051</v>
      </c>
      <c r="H327" s="80" t="s">
        <v>2052</v>
      </c>
      <c r="I327" s="177"/>
      <c r="J327" s="81">
        <v>188.40517353222774</v>
      </c>
      <c r="K327" s="81">
        <v>1.0616999779267653</v>
      </c>
      <c r="L327" s="81">
        <v>1.8284662566268484</v>
      </c>
      <c r="M327" s="81">
        <v>27.159238378226757</v>
      </c>
      <c r="N327" s="81">
        <v>29.718233806883681</v>
      </c>
      <c r="O327" s="81">
        <v>27.941768441589943</v>
      </c>
      <c r="P327" s="81">
        <v>15.711482548538296</v>
      </c>
      <c r="Q327" s="81">
        <v>1.6286012912996186</v>
      </c>
      <c r="R327" s="81">
        <v>0</v>
      </c>
      <c r="S327" s="81">
        <v>0</v>
      </c>
      <c r="T327" s="82"/>
      <c r="U327" s="81">
        <v>16744375</v>
      </c>
      <c r="V327" s="81">
        <v>441</v>
      </c>
      <c r="W327" s="81">
        <v>41</v>
      </c>
      <c r="X327" s="81">
        <v>6226</v>
      </c>
      <c r="Y327" s="81">
        <v>9631</v>
      </c>
      <c r="Z327" s="81">
        <v>17026</v>
      </c>
      <c r="AA327" s="81">
        <v>3287</v>
      </c>
      <c r="AB327" s="81">
        <v>25696</v>
      </c>
      <c r="AC327" s="81">
        <v>0</v>
      </c>
      <c r="AD327" s="81">
        <v>0</v>
      </c>
      <c r="AE327" s="82"/>
      <c r="AF327" s="81">
        <v>151586229.72427741</v>
      </c>
      <c r="AG327" s="81">
        <v>794204.01939343312</v>
      </c>
      <c r="AH327" s="81">
        <v>299182.3708563337</v>
      </c>
      <c r="AI327" s="81">
        <v>42346249.505249873</v>
      </c>
      <c r="AJ327" s="81">
        <v>45486505.315666683</v>
      </c>
      <c r="AK327" s="81">
        <v>0</v>
      </c>
      <c r="AL327" s="81">
        <v>0</v>
      </c>
      <c r="AM327" s="81">
        <v>3537082.9408465289</v>
      </c>
      <c r="AN327" s="81">
        <v>0</v>
      </c>
      <c r="AO327" s="81">
        <v>0</v>
      </c>
      <c r="AP327" s="82"/>
      <c r="AQ327" s="81">
        <v>991</v>
      </c>
      <c r="AR327" s="81">
        <v>224</v>
      </c>
      <c r="AS327" s="81">
        <v>0</v>
      </c>
      <c r="AT327" s="81">
        <v>0</v>
      </c>
      <c r="AU327" s="81">
        <v>0</v>
      </c>
      <c r="AV327" s="81">
        <v>0</v>
      </c>
      <c r="AW327" s="81" t="s">
        <v>564</v>
      </c>
      <c r="AX327" s="82"/>
      <c r="AY327" s="81">
        <v>4260.3</v>
      </c>
      <c r="AZ327" s="81">
        <v>21404</v>
      </c>
      <c r="BA327" s="81">
        <v>0</v>
      </c>
      <c r="BB327" s="81">
        <v>0</v>
      </c>
      <c r="BC327" s="81">
        <v>0</v>
      </c>
      <c r="BD327" s="81">
        <v>0</v>
      </c>
      <c r="BE327" s="81" t="s">
        <v>564</v>
      </c>
      <c r="BF327" s="82"/>
      <c r="BG327" s="81">
        <v>0</v>
      </c>
      <c r="BH327" s="81">
        <v>0</v>
      </c>
      <c r="BI327" s="81">
        <v>151.78399999999999</v>
      </c>
      <c r="BJ327" s="81">
        <v>0</v>
      </c>
      <c r="BK327" s="81">
        <v>2.5190000000000001</v>
      </c>
      <c r="BL327" s="81">
        <v>0</v>
      </c>
      <c r="BM327" s="82"/>
      <c r="BN327" s="81">
        <v>0</v>
      </c>
      <c r="BO327" s="81">
        <v>0</v>
      </c>
      <c r="BP327" s="81">
        <v>2</v>
      </c>
      <c r="BQ327" s="81">
        <v>0</v>
      </c>
      <c r="BR327" s="81">
        <v>1</v>
      </c>
      <c r="BS327" s="81">
        <v>0</v>
      </c>
      <c r="BT327"/>
      <c r="BU327" s="80">
        <v>150.09399999999999</v>
      </c>
      <c r="BV327" s="80">
        <v>4.2089999999999996</v>
      </c>
      <c r="BW327" s="80">
        <v>0</v>
      </c>
      <c r="BX327" s="80">
        <v>0</v>
      </c>
      <c r="BY327" s="80">
        <v>0</v>
      </c>
      <c r="BZ327" s="80">
        <v>0</v>
      </c>
      <c r="CA327" s="80">
        <v>0</v>
      </c>
      <c r="CB327" s="80">
        <v>0</v>
      </c>
      <c r="CC327" s="80">
        <v>0</v>
      </c>
    </row>
    <row r="328" spans="1:81">
      <c r="A328" s="80" t="s">
        <v>2067</v>
      </c>
      <c r="B328" s="80">
        <v>203</v>
      </c>
      <c r="C328" s="80">
        <v>16</v>
      </c>
      <c r="D328" s="80">
        <v>12</v>
      </c>
      <c r="E328" s="80">
        <v>2019</v>
      </c>
      <c r="F328" s="80" t="s">
        <v>73</v>
      </c>
      <c r="G328" s="80" t="s">
        <v>2051</v>
      </c>
      <c r="H328" s="80" t="s">
        <v>2052</v>
      </c>
      <c r="I328" s="177"/>
      <c r="J328" s="81">
        <v>195.79025848748995</v>
      </c>
      <c r="K328" s="81">
        <v>0.98986813263682738</v>
      </c>
      <c r="L328" s="81">
        <v>1.8414635144530938</v>
      </c>
      <c r="M328" s="81">
        <v>24.215625195150967</v>
      </c>
      <c r="N328" s="81">
        <v>28.221252063448773</v>
      </c>
      <c r="O328" s="81">
        <v>27.238232551252484</v>
      </c>
      <c r="P328" s="81">
        <v>15.622876096165957</v>
      </c>
      <c r="Q328" s="81">
        <v>1.5993684171670779</v>
      </c>
      <c r="R328" s="81">
        <v>0</v>
      </c>
      <c r="S328" s="81">
        <v>1.6714231350528939</v>
      </c>
      <c r="T328" s="82"/>
      <c r="U328" s="81">
        <v>17123780</v>
      </c>
      <c r="V328" s="81">
        <v>441</v>
      </c>
      <c r="W328" s="81">
        <v>41</v>
      </c>
      <c r="X328" s="81">
        <v>6226</v>
      </c>
      <c r="Y328" s="81">
        <v>9852</v>
      </c>
      <c r="Z328" s="81">
        <v>17053</v>
      </c>
      <c r="AA328" s="81">
        <v>3244</v>
      </c>
      <c r="AB328" s="81">
        <v>25918</v>
      </c>
      <c r="AC328" s="81">
        <v>0</v>
      </c>
      <c r="AD328" s="81">
        <v>1.6714231350528941</v>
      </c>
      <c r="AE328" s="82"/>
      <c r="AF328" s="81">
        <v>164397599.4662078</v>
      </c>
      <c r="AG328" s="81">
        <v>780131.80226401181</v>
      </c>
      <c r="AH328" s="81">
        <v>329058.16589038487</v>
      </c>
      <c r="AI328" s="81">
        <v>40631161.97684861</v>
      </c>
      <c r="AJ328" s="81">
        <v>41744115.246162958</v>
      </c>
      <c r="AK328" s="81">
        <v>0</v>
      </c>
      <c r="AL328" s="81">
        <v>0</v>
      </c>
      <c r="AM328" s="81">
        <v>3529836.4894004613</v>
      </c>
      <c r="AN328" s="81">
        <v>0</v>
      </c>
      <c r="AO328" s="81">
        <v>0</v>
      </c>
      <c r="AP328" s="82"/>
      <c r="AQ328" s="81">
        <v>1055</v>
      </c>
      <c r="AR328" s="81">
        <v>254</v>
      </c>
      <c r="AS328" s="81">
        <v>0</v>
      </c>
      <c r="AT328" s="81">
        <v>0</v>
      </c>
      <c r="AU328" s="81">
        <v>0</v>
      </c>
      <c r="AV328" s="81">
        <v>1</v>
      </c>
      <c r="AW328" s="81" t="s">
        <v>564</v>
      </c>
      <c r="AX328" s="82"/>
      <c r="AY328" s="81">
        <v>4566</v>
      </c>
      <c r="AZ328" s="81">
        <v>22808.1</v>
      </c>
      <c r="BA328" s="81">
        <v>0</v>
      </c>
      <c r="BB328" s="81">
        <v>0</v>
      </c>
      <c r="BC328" s="81">
        <v>0</v>
      </c>
      <c r="BD328" s="81">
        <v>1733.7929999999999</v>
      </c>
      <c r="BE328" s="81" t="s">
        <v>564</v>
      </c>
      <c r="BF328" s="82"/>
      <c r="BG328" s="81">
        <v>0</v>
      </c>
      <c r="BH328" s="81">
        <v>0</v>
      </c>
      <c r="BI328" s="81">
        <v>147.31700000000001</v>
      </c>
      <c r="BJ328" s="81">
        <v>0</v>
      </c>
      <c r="BK328" s="81">
        <v>2.31</v>
      </c>
      <c r="BL328" s="81">
        <v>0</v>
      </c>
      <c r="BM328" s="82"/>
      <c r="BN328" s="81">
        <v>0</v>
      </c>
      <c r="BO328" s="81">
        <v>0</v>
      </c>
      <c r="BP328" s="81">
        <v>2</v>
      </c>
      <c r="BQ328" s="81">
        <v>0</v>
      </c>
      <c r="BR328" s="81">
        <v>1</v>
      </c>
      <c r="BS328" s="81">
        <v>0</v>
      </c>
      <c r="BT328"/>
      <c r="BU328" s="80">
        <v>145.59700000000001</v>
      </c>
      <c r="BV328" s="80">
        <v>4.024</v>
      </c>
      <c r="BW328" s="80">
        <v>0</v>
      </c>
      <c r="BX328" s="80">
        <v>1E-3</v>
      </c>
      <c r="BY328" s="80">
        <v>5.0000000000000001E-3</v>
      </c>
      <c r="BZ328" s="80">
        <v>0</v>
      </c>
      <c r="CA328" s="80">
        <v>0</v>
      </c>
      <c r="CB328" s="80">
        <v>0</v>
      </c>
      <c r="CC328" s="80">
        <v>0</v>
      </c>
    </row>
    <row r="329" spans="1:81">
      <c r="A329" s="80" t="s">
        <v>2068</v>
      </c>
      <c r="B329" s="80">
        <v>204</v>
      </c>
      <c r="C329" s="80">
        <v>17</v>
      </c>
      <c r="D329" s="80">
        <v>12</v>
      </c>
      <c r="E329" s="80">
        <v>2020</v>
      </c>
      <c r="F329" s="80" t="s">
        <v>218</v>
      </c>
      <c r="G329" s="174" t="s">
        <v>2051</v>
      </c>
      <c r="H329" s="80" t="s">
        <v>2052</v>
      </c>
      <c r="I329" s="177"/>
      <c r="J329" s="81">
        <v>166.02266722043339</v>
      </c>
      <c r="K329" s="81">
        <v>0.89157327385750262</v>
      </c>
      <c r="L329" s="81">
        <v>3.5421790126228823</v>
      </c>
      <c r="M329" s="81">
        <v>23.844190938681315</v>
      </c>
      <c r="N329" s="81">
        <v>28.40169574158524</v>
      </c>
      <c r="O329" s="81">
        <v>23.986296713688244</v>
      </c>
      <c r="P329" s="81">
        <v>14.432500104750629</v>
      </c>
      <c r="Q329" s="81">
        <v>1.5296225834361217</v>
      </c>
      <c r="R329" s="81">
        <v>0</v>
      </c>
      <c r="S329" s="81">
        <v>3.2685782066334541</v>
      </c>
      <c r="T329" s="82"/>
      <c r="U329" s="81">
        <v>14796039</v>
      </c>
      <c r="V329" s="81">
        <v>378</v>
      </c>
      <c r="W329" s="81">
        <v>84</v>
      </c>
      <c r="X329" s="81">
        <v>6801</v>
      </c>
      <c r="Y329" s="81">
        <v>9980</v>
      </c>
      <c r="Z329" s="81">
        <v>17140</v>
      </c>
      <c r="AA329" s="81">
        <v>3256</v>
      </c>
      <c r="AB329" s="81">
        <v>25942</v>
      </c>
      <c r="AC329" s="81">
        <v>0</v>
      </c>
      <c r="AD329" s="81">
        <v>3.2685782066334541</v>
      </c>
      <c r="AE329" s="82"/>
      <c r="AF329" s="81">
        <v>144536955.69091019</v>
      </c>
      <c r="AG329" s="81">
        <v>684948.01111615042</v>
      </c>
      <c r="AH329" s="81">
        <v>660150.54499624087</v>
      </c>
      <c r="AI329" s="81">
        <v>42874402.689055435</v>
      </c>
      <c r="AJ329" s="81">
        <v>48612646.756796479</v>
      </c>
      <c r="AK329" s="81"/>
      <c r="AL329" s="81"/>
      <c r="AM329" s="81">
        <v>3385719.221631452</v>
      </c>
      <c r="AN329" s="81"/>
      <c r="AO329" s="81"/>
      <c r="AP329" s="82"/>
      <c r="AQ329" s="81">
        <v>1121</v>
      </c>
      <c r="AR329" s="81">
        <v>266</v>
      </c>
      <c r="AS329" s="81">
        <v>0</v>
      </c>
      <c r="AT329" s="81">
        <v>0</v>
      </c>
      <c r="AU329" s="81">
        <v>0</v>
      </c>
      <c r="AV329" s="81">
        <v>1</v>
      </c>
      <c r="AW329" s="81">
        <v>0</v>
      </c>
      <c r="AX329" s="82"/>
      <c r="AY329" s="81">
        <v>4961.0000000000009</v>
      </c>
      <c r="AZ329" s="81">
        <v>23118.500000000011</v>
      </c>
      <c r="BA329" s="81">
        <v>0</v>
      </c>
      <c r="BB329" s="81">
        <v>0</v>
      </c>
      <c r="BC329" s="81">
        <v>0</v>
      </c>
      <c r="BD329" s="81">
        <v>1733.7940000000001</v>
      </c>
      <c r="BE329" s="81">
        <v>0</v>
      </c>
      <c r="BF329" s="82"/>
      <c r="BG329" s="81">
        <v>0</v>
      </c>
      <c r="BH329" s="81">
        <v>0</v>
      </c>
      <c r="BI329" s="81">
        <v>136.72399999999999</v>
      </c>
      <c r="BJ329" s="81">
        <v>0</v>
      </c>
      <c r="BK329" s="81">
        <v>2.2269999999999999</v>
      </c>
      <c r="BL329" s="81">
        <v>0</v>
      </c>
      <c r="BM329" s="82"/>
      <c r="BN329" s="81">
        <v>0</v>
      </c>
      <c r="BO329" s="81">
        <v>0</v>
      </c>
      <c r="BP329" s="81">
        <v>2</v>
      </c>
      <c r="BQ329" s="81">
        <v>0</v>
      </c>
      <c r="BR329" s="81">
        <v>1</v>
      </c>
      <c r="BS329" s="81">
        <v>0</v>
      </c>
      <c r="BT329"/>
      <c r="BU329" s="80">
        <v>134.77199999999999</v>
      </c>
      <c r="BV329" s="80">
        <v>4.1790000000000003</v>
      </c>
      <c r="BW329" s="80">
        <v>0</v>
      </c>
      <c r="BX329" s="80">
        <v>0</v>
      </c>
      <c r="BY329" s="80">
        <v>0</v>
      </c>
      <c r="BZ329" s="80">
        <v>0</v>
      </c>
      <c r="CA329" s="80">
        <v>0</v>
      </c>
      <c r="CB329" s="80">
        <v>0</v>
      </c>
      <c r="CC329" s="80">
        <v>0</v>
      </c>
    </row>
    <row r="330" spans="1:81">
      <c r="A330" s="80" t="s">
        <v>2069</v>
      </c>
      <c r="B330" s="80">
        <v>204</v>
      </c>
      <c r="C330" s="80">
        <v>18</v>
      </c>
      <c r="D330" s="80">
        <v>12</v>
      </c>
      <c r="E330" s="80">
        <v>2021</v>
      </c>
      <c r="F330" s="80" t="s">
        <v>75</v>
      </c>
      <c r="G330" s="174" t="s">
        <v>2051</v>
      </c>
      <c r="H330" s="80" t="s">
        <v>2052</v>
      </c>
      <c r="I330" s="177"/>
      <c r="J330" s="81">
        <v>172.63510472796744</v>
      </c>
      <c r="K330" s="81">
        <v>0.97718984677271314</v>
      </c>
      <c r="L330" s="81">
        <v>3.3883216303009616</v>
      </c>
      <c r="M330" s="81">
        <v>27.224799745166973</v>
      </c>
      <c r="N330" s="81">
        <v>27.815422917371887</v>
      </c>
      <c r="O330" s="81">
        <v>23.335556795665628</v>
      </c>
      <c r="P330" s="81">
        <v>15.099459730935205</v>
      </c>
      <c r="Q330" s="81">
        <v>1.5449360851820058</v>
      </c>
      <c r="R330" s="81">
        <v>0</v>
      </c>
      <c r="S330" s="81">
        <v>2.3707992487352261</v>
      </c>
      <c r="T330" s="82"/>
      <c r="U330" s="81">
        <v>15179773</v>
      </c>
      <c r="V330" s="81">
        <v>378</v>
      </c>
      <c r="W330" s="81">
        <v>84</v>
      </c>
      <c r="X330" s="81">
        <v>6801</v>
      </c>
      <c r="Y330" s="81">
        <v>10041</v>
      </c>
      <c r="Z330" s="81">
        <v>17170</v>
      </c>
      <c r="AA330" s="81">
        <v>3322</v>
      </c>
      <c r="AB330" s="81">
        <v>25891</v>
      </c>
      <c r="AC330" s="81">
        <v>0</v>
      </c>
      <c r="AD330" s="81">
        <v>2.3707992487352261</v>
      </c>
      <c r="AE330" s="82"/>
      <c r="AF330" s="81">
        <v>150701798.83833781</v>
      </c>
      <c r="AG330" s="81">
        <v>725882.97065120377</v>
      </c>
      <c r="AH330" s="81">
        <v>603119.1301129536</v>
      </c>
      <c r="AI330" s="81">
        <v>45659605.000887223</v>
      </c>
      <c r="AJ330" s="81">
        <v>45242190.271894887</v>
      </c>
      <c r="AK330" s="81">
        <v>0</v>
      </c>
      <c r="AL330" s="81">
        <v>0</v>
      </c>
      <c r="AM330" s="81">
        <v>3398553.3192318254</v>
      </c>
      <c r="AN330" s="81">
        <v>0</v>
      </c>
      <c r="AO330" s="81">
        <v>0</v>
      </c>
      <c r="AP330" s="82"/>
      <c r="AQ330" s="81">
        <v>1239</v>
      </c>
      <c r="AR330" s="81">
        <v>275</v>
      </c>
      <c r="AS330" s="81">
        <v>0</v>
      </c>
      <c r="AT330" s="81">
        <v>0</v>
      </c>
      <c r="AU330" s="81">
        <v>0</v>
      </c>
      <c r="AV330" s="81">
        <v>1</v>
      </c>
      <c r="AW330" s="81"/>
      <c r="AX330" s="82"/>
      <c r="AY330" s="81">
        <v>5802.2000000000053</v>
      </c>
      <c r="AZ330" s="81">
        <v>24768.700000000012</v>
      </c>
      <c r="BA330" s="81">
        <v>0</v>
      </c>
      <c r="BB330" s="81">
        <v>0</v>
      </c>
      <c r="BC330" s="81">
        <v>0</v>
      </c>
      <c r="BD330" s="81">
        <v>1733.7940000000001</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2070</v>
      </c>
      <c r="B331" s="80">
        <v>204</v>
      </c>
      <c r="C331" s="80">
        <v>19</v>
      </c>
      <c r="D331" s="80">
        <v>12</v>
      </c>
      <c r="E331" s="80">
        <v>2022</v>
      </c>
      <c r="F331" s="80" t="s">
        <v>568</v>
      </c>
      <c r="G331" s="80" t="s">
        <v>2051</v>
      </c>
      <c r="H331" s="80" t="s">
        <v>2052</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1323</v>
      </c>
      <c r="AR331" s="81">
        <v>278</v>
      </c>
      <c r="AS331" s="81">
        <v>0</v>
      </c>
      <c r="AT331" s="81">
        <v>0</v>
      </c>
      <c r="AU331" s="81">
        <v>0</v>
      </c>
      <c r="AV331" s="81">
        <v>1</v>
      </c>
      <c r="AW331" s="81"/>
      <c r="AX331" s="82"/>
      <c r="AY331" s="81">
        <v>6285.5000000000091</v>
      </c>
      <c r="AZ331" s="81">
        <v>24867.700000000008</v>
      </c>
      <c r="BA331" s="81">
        <v>0</v>
      </c>
      <c r="BB331" s="81">
        <v>0</v>
      </c>
      <c r="BC331" s="81">
        <v>0</v>
      </c>
      <c r="BD331" s="81">
        <v>1733.7940000000001</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2071</v>
      </c>
      <c r="B332" s="80">
        <v>358</v>
      </c>
      <c r="C332" s="80">
        <v>1</v>
      </c>
      <c r="D332" s="80">
        <v>22</v>
      </c>
      <c r="E332" s="80">
        <v>1990</v>
      </c>
      <c r="F332" s="80" t="s">
        <v>562</v>
      </c>
      <c r="G332" s="80" t="s">
        <v>1675</v>
      </c>
      <c r="H332" s="80" t="s">
        <v>1676</v>
      </c>
      <c r="I332" s="177"/>
      <c r="J332" s="81">
        <v>72.164603150795571</v>
      </c>
      <c r="K332" s="81">
        <v>7.651523380558098</v>
      </c>
      <c r="L332" s="81">
        <v>21.630371551543369</v>
      </c>
      <c r="M332" s="81">
        <v>13.950612505844571</v>
      </c>
      <c r="N332" s="81">
        <v>33.932255397049964</v>
      </c>
      <c r="O332" s="81">
        <v>21.652678821205551</v>
      </c>
      <c r="P332" s="81">
        <v>36.163916056976682</v>
      </c>
      <c r="Q332" s="81">
        <v>1.4416808560659859</v>
      </c>
      <c r="R332" s="81">
        <v>0</v>
      </c>
      <c r="S332" s="81">
        <v>1.1739783215782278</v>
      </c>
      <c r="T332" s="82"/>
      <c r="U332" s="81">
        <v>2026126</v>
      </c>
      <c r="V332" s="81">
        <v>1400</v>
      </c>
      <c r="W332" s="81">
        <v>253</v>
      </c>
      <c r="X332" s="81">
        <v>4678</v>
      </c>
      <c r="Y332" s="81">
        <v>7259</v>
      </c>
      <c r="Z332" s="81">
        <v>8906</v>
      </c>
      <c r="AA332" s="81">
        <v>8781</v>
      </c>
      <c r="AB332" s="81">
        <v>23408</v>
      </c>
      <c r="AC332" s="81">
        <v>0</v>
      </c>
      <c r="AD332" s="81">
        <v>1.1739783215782278</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2072</v>
      </c>
      <c r="B333" s="80">
        <v>359</v>
      </c>
      <c r="C333" s="80">
        <v>2</v>
      </c>
      <c r="D333" s="80">
        <v>22</v>
      </c>
      <c r="E333" s="80">
        <v>2005</v>
      </c>
      <c r="F333" s="80" t="s">
        <v>565</v>
      </c>
      <c r="G333" s="80" t="s">
        <v>1675</v>
      </c>
      <c r="H333" s="80" t="s">
        <v>1676</v>
      </c>
      <c r="I333" s="177"/>
      <c r="J333" s="81">
        <v>57.508997088206897</v>
      </c>
      <c r="K333" s="81">
        <v>4.5896097265882192</v>
      </c>
      <c r="L333" s="81">
        <v>37.500483459286521</v>
      </c>
      <c r="M333" s="81">
        <v>29.212341235395918</v>
      </c>
      <c r="N333" s="81">
        <v>53.183672465617207</v>
      </c>
      <c r="O333" s="81">
        <v>34.706256554052899</v>
      </c>
      <c r="P333" s="81">
        <v>32.927688650608076</v>
      </c>
      <c r="Q333" s="81">
        <v>1.6190966131209665</v>
      </c>
      <c r="R333" s="81">
        <v>0</v>
      </c>
      <c r="S333" s="81">
        <v>3.7711493265406761</v>
      </c>
      <c r="T333" s="82"/>
      <c r="U333" s="81">
        <v>1776187</v>
      </c>
      <c r="V333" s="81">
        <v>1400</v>
      </c>
      <c r="W333" s="81">
        <v>333</v>
      </c>
      <c r="X333" s="81">
        <v>4744</v>
      </c>
      <c r="Y333" s="81">
        <v>10843</v>
      </c>
      <c r="Z333" s="81">
        <v>16519</v>
      </c>
      <c r="AA333" s="81">
        <v>6548</v>
      </c>
      <c r="AB333" s="81">
        <v>27482</v>
      </c>
      <c r="AC333" s="81">
        <v>0</v>
      </c>
      <c r="AD333" s="81">
        <v>3.7711493265406761</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2073</v>
      </c>
      <c r="B334" s="80">
        <v>360</v>
      </c>
      <c r="C334" s="80">
        <v>3</v>
      </c>
      <c r="D334" s="80">
        <v>22</v>
      </c>
      <c r="E334" s="80">
        <v>2006</v>
      </c>
      <c r="F334" s="80" t="s">
        <v>566</v>
      </c>
      <c r="G334" s="80" t="s">
        <v>1675</v>
      </c>
      <c r="H334" s="80" t="s">
        <v>1676</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2074</v>
      </c>
      <c r="B335" s="80">
        <v>361</v>
      </c>
      <c r="C335" s="80">
        <v>4</v>
      </c>
      <c r="D335" s="80">
        <v>22</v>
      </c>
      <c r="E335" s="80">
        <v>2007</v>
      </c>
      <c r="F335" s="80" t="s">
        <v>567</v>
      </c>
      <c r="G335" s="80" t="s">
        <v>1675</v>
      </c>
      <c r="H335" s="80" t="s">
        <v>1676</v>
      </c>
      <c r="I335" s="177"/>
      <c r="J335" s="81">
        <v>66.80924724414659</v>
      </c>
      <c r="K335" s="81">
        <v>3.6156971087668288</v>
      </c>
      <c r="L335" s="81">
        <v>46.450950181496353</v>
      </c>
      <c r="M335" s="81">
        <v>29.182361511118746</v>
      </c>
      <c r="N335" s="81">
        <v>54.389388683365524</v>
      </c>
      <c r="O335" s="81">
        <v>33.500994606329627</v>
      </c>
      <c r="P335" s="81">
        <v>32.273088913650803</v>
      </c>
      <c r="Q335" s="81">
        <v>1.7008578252822462</v>
      </c>
      <c r="R335" s="81">
        <v>0</v>
      </c>
      <c r="S335" s="81">
        <v>1.7994040935462683</v>
      </c>
      <c r="T335" s="82"/>
      <c r="U335" s="81">
        <v>2194030</v>
      </c>
      <c r="V335" s="81">
        <v>1203</v>
      </c>
      <c r="W335" s="81">
        <v>566</v>
      </c>
      <c r="X335" s="81">
        <v>5936</v>
      </c>
      <c r="Y335" s="81">
        <v>11118</v>
      </c>
      <c r="Z335" s="81">
        <v>16576</v>
      </c>
      <c r="AA335" s="81">
        <v>6320</v>
      </c>
      <c r="AB335" s="81">
        <v>27343</v>
      </c>
      <c r="AC335" s="81">
        <v>0</v>
      </c>
      <c r="AD335" s="81">
        <v>1.7994040935462683</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2075</v>
      </c>
      <c r="B336" s="80">
        <v>362</v>
      </c>
      <c r="C336" s="80">
        <v>5</v>
      </c>
      <c r="D336" s="80">
        <v>22</v>
      </c>
      <c r="E336" s="80">
        <v>2008</v>
      </c>
      <c r="F336" s="80" t="s">
        <v>84</v>
      </c>
      <c r="G336" s="80" t="s">
        <v>1675</v>
      </c>
      <c r="H336" s="80" t="s">
        <v>1676</v>
      </c>
      <c r="I336" s="177"/>
      <c r="J336" s="81">
        <v>61.121128919785164</v>
      </c>
      <c r="K336" s="81">
        <v>3.1733435927834623</v>
      </c>
      <c r="L336" s="81">
        <v>40.108642333232282</v>
      </c>
      <c r="M336" s="81">
        <v>34.146188855852444</v>
      </c>
      <c r="N336" s="81">
        <v>55.929598181992688</v>
      </c>
      <c r="O336" s="81">
        <v>32.366990999059439</v>
      </c>
      <c r="P336" s="81">
        <v>31.435501909743905</v>
      </c>
      <c r="Q336" s="81">
        <v>1.6746460598671891</v>
      </c>
      <c r="R336" s="81">
        <v>0</v>
      </c>
      <c r="S336" s="81">
        <v>1.7122769465574486</v>
      </c>
      <c r="T336" s="82"/>
      <c r="U336" s="81">
        <v>2108977</v>
      </c>
      <c r="V336" s="81">
        <v>1203</v>
      </c>
      <c r="W336" s="81">
        <v>566</v>
      </c>
      <c r="X336" s="81">
        <v>5936</v>
      </c>
      <c r="Y336" s="81">
        <v>11281</v>
      </c>
      <c r="Z336" s="81">
        <v>16577</v>
      </c>
      <c r="AA336" s="81">
        <v>6163</v>
      </c>
      <c r="AB336" s="81">
        <v>27364</v>
      </c>
      <c r="AC336" s="81">
        <v>0</v>
      </c>
      <c r="AD336" s="81">
        <v>1.7122769465574486</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2076</v>
      </c>
      <c r="B337" s="80">
        <v>363</v>
      </c>
      <c r="C337" s="80">
        <v>6</v>
      </c>
      <c r="D337" s="80">
        <v>22</v>
      </c>
      <c r="E337" s="80">
        <v>2009</v>
      </c>
      <c r="F337" s="80" t="s">
        <v>85</v>
      </c>
      <c r="G337" s="80" t="s">
        <v>1675</v>
      </c>
      <c r="H337" s="80" t="s">
        <v>1676</v>
      </c>
      <c r="I337" s="177"/>
      <c r="J337" s="81">
        <v>63.899318189411005</v>
      </c>
      <c r="K337" s="81">
        <v>2.2808457738681414</v>
      </c>
      <c r="L337" s="81">
        <v>48.111127857508848</v>
      </c>
      <c r="M337" s="81">
        <v>27.151670581275027</v>
      </c>
      <c r="N337" s="81">
        <v>48.537804531304175</v>
      </c>
      <c r="O337" s="81">
        <v>33.218968658731818</v>
      </c>
      <c r="P337" s="81">
        <v>30.854117214733421</v>
      </c>
      <c r="Q337" s="81">
        <v>1.5937566743274143</v>
      </c>
      <c r="R337" s="81">
        <v>0</v>
      </c>
      <c r="S337" s="81">
        <v>1.7573163601234345</v>
      </c>
      <c r="T337" s="82"/>
      <c r="U337" s="81">
        <v>2226577</v>
      </c>
      <c r="V337" s="81">
        <v>1059</v>
      </c>
      <c r="W337" s="81">
        <v>778</v>
      </c>
      <c r="X337" s="81">
        <v>5961</v>
      </c>
      <c r="Y337" s="81">
        <v>11398</v>
      </c>
      <c r="Z337" s="81">
        <v>16793</v>
      </c>
      <c r="AA337" s="81">
        <v>6210</v>
      </c>
      <c r="AB337" s="81">
        <v>27338</v>
      </c>
      <c r="AC337" s="81">
        <v>0</v>
      </c>
      <c r="AD337" s="81">
        <v>1.7573163601234345</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2077</v>
      </c>
      <c r="B338" s="80">
        <v>364</v>
      </c>
      <c r="C338" s="80">
        <v>7</v>
      </c>
      <c r="D338" s="80">
        <v>22</v>
      </c>
      <c r="E338" s="80">
        <v>2010</v>
      </c>
      <c r="F338" s="80" t="s">
        <v>86</v>
      </c>
      <c r="G338" s="80" t="s">
        <v>1675</v>
      </c>
      <c r="H338" s="80" t="s">
        <v>1676</v>
      </c>
      <c r="I338" s="177"/>
      <c r="J338" s="81">
        <v>48.610717242165535</v>
      </c>
      <c r="K338" s="81">
        <v>2.3787082549522629</v>
      </c>
      <c r="L338" s="81">
        <v>43.800479201338554</v>
      </c>
      <c r="M338" s="81">
        <v>24.304531955128233</v>
      </c>
      <c r="N338" s="81">
        <v>48.637763921957941</v>
      </c>
      <c r="O338" s="81">
        <v>33.514251434845583</v>
      </c>
      <c r="P338" s="81">
        <v>31.338651555508363</v>
      </c>
      <c r="Q338" s="81">
        <v>1.6707622137941922</v>
      </c>
      <c r="R338" s="81">
        <v>0</v>
      </c>
      <c r="S338" s="81">
        <v>0.72158359100690639</v>
      </c>
      <c r="T338" s="82"/>
      <c r="U338" s="81">
        <v>1896118</v>
      </c>
      <c r="V338" s="81">
        <v>1059</v>
      </c>
      <c r="W338" s="81">
        <v>778</v>
      </c>
      <c r="X338" s="81">
        <v>5961</v>
      </c>
      <c r="Y338" s="81">
        <v>11616</v>
      </c>
      <c r="Z338" s="81">
        <v>17021</v>
      </c>
      <c r="AA338" s="81">
        <v>6150</v>
      </c>
      <c r="AB338" s="81">
        <v>27461</v>
      </c>
      <c r="AC338" s="81">
        <v>0</v>
      </c>
      <c r="AD338" s="81">
        <v>0.72158359100690639</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2078</v>
      </c>
      <c r="B339" s="80">
        <v>365</v>
      </c>
      <c r="C339" s="80">
        <v>8</v>
      </c>
      <c r="D339" s="80">
        <v>22</v>
      </c>
      <c r="E339" s="80">
        <v>2011</v>
      </c>
      <c r="F339" s="80" t="s">
        <v>87</v>
      </c>
      <c r="G339" s="80" t="s">
        <v>1675</v>
      </c>
      <c r="H339" s="80" t="s">
        <v>1676</v>
      </c>
      <c r="I339" s="177"/>
      <c r="J339" s="81">
        <v>48.656258841322099</v>
      </c>
      <c r="K339" s="81">
        <v>3.3330127205561073</v>
      </c>
      <c r="L339" s="81">
        <v>40.869038609806346</v>
      </c>
      <c r="M339" s="81">
        <v>30.703456943957271</v>
      </c>
      <c r="N339" s="81">
        <v>59.411118083142362</v>
      </c>
      <c r="O339" s="81">
        <v>33.011692660044559</v>
      </c>
      <c r="P339" s="81">
        <v>28.824764841253359</v>
      </c>
      <c r="Q339" s="81">
        <v>1.93390384770401</v>
      </c>
      <c r="R339" s="81">
        <v>0</v>
      </c>
      <c r="S339" s="81">
        <v>1.5019350729033691</v>
      </c>
      <c r="T339" s="82"/>
      <c r="U339" s="81">
        <v>1787430</v>
      </c>
      <c r="V339" s="81">
        <v>1059</v>
      </c>
      <c r="W339" s="81">
        <v>778</v>
      </c>
      <c r="X339" s="81">
        <v>5961</v>
      </c>
      <c r="Y339" s="81">
        <v>11788</v>
      </c>
      <c r="Z339" s="81">
        <v>17130</v>
      </c>
      <c r="AA339" s="81">
        <v>5825</v>
      </c>
      <c r="AB339" s="81">
        <v>27557</v>
      </c>
      <c r="AC339" s="81">
        <v>0</v>
      </c>
      <c r="AD339" s="81">
        <v>1.5019350729033691</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2079</v>
      </c>
      <c r="B340" s="80">
        <v>366</v>
      </c>
      <c r="C340" s="80">
        <v>9</v>
      </c>
      <c r="D340" s="80">
        <v>22</v>
      </c>
      <c r="E340" s="80">
        <v>2012</v>
      </c>
      <c r="F340" s="80" t="s">
        <v>88</v>
      </c>
      <c r="G340" s="80" t="s">
        <v>1675</v>
      </c>
      <c r="H340" s="80" t="s">
        <v>1676</v>
      </c>
      <c r="I340" s="177"/>
      <c r="J340" s="81">
        <v>43.086819563629632</v>
      </c>
      <c r="K340" s="81">
        <v>3.7547677373899884</v>
      </c>
      <c r="L340" s="81">
        <v>41.235644683987964</v>
      </c>
      <c r="M340" s="81">
        <v>38.133595969167395</v>
      </c>
      <c r="N340" s="81">
        <v>66.055404042161669</v>
      </c>
      <c r="O340" s="81">
        <v>33.275795028232601</v>
      </c>
      <c r="P340" s="81">
        <v>28.934024203417277</v>
      </c>
      <c r="Q340" s="81">
        <v>2.1080025421909103</v>
      </c>
      <c r="R340" s="81">
        <v>0</v>
      </c>
      <c r="S340" s="81">
        <v>2.1912081722476371</v>
      </c>
      <c r="T340" s="82"/>
      <c r="U340" s="81">
        <v>1516569</v>
      </c>
      <c r="V340" s="81">
        <v>1059</v>
      </c>
      <c r="W340" s="81">
        <v>778</v>
      </c>
      <c r="X340" s="81">
        <v>5961</v>
      </c>
      <c r="Y340" s="81">
        <v>11931</v>
      </c>
      <c r="Z340" s="81">
        <v>17404</v>
      </c>
      <c r="AA340" s="81">
        <v>5814</v>
      </c>
      <c r="AB340" s="81">
        <v>27647</v>
      </c>
      <c r="AC340" s="81">
        <v>0</v>
      </c>
      <c r="AD340" s="81">
        <v>2.1912081722476371</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2080</v>
      </c>
      <c r="B341" s="80">
        <v>367</v>
      </c>
      <c r="C341" s="80">
        <v>10</v>
      </c>
      <c r="D341" s="80">
        <v>22</v>
      </c>
      <c r="E341" s="80">
        <v>2013</v>
      </c>
      <c r="F341" s="80" t="s">
        <v>89</v>
      </c>
      <c r="G341" s="80" t="s">
        <v>1675</v>
      </c>
      <c r="H341" s="80" t="s">
        <v>1676</v>
      </c>
      <c r="I341" s="177"/>
      <c r="J341" s="81">
        <v>43.76896307866734</v>
      </c>
      <c r="K341" s="81">
        <v>3.1033283423401419</v>
      </c>
      <c r="L341" s="81">
        <v>36.414325753421146</v>
      </c>
      <c r="M341" s="81">
        <v>35.465155957008712</v>
      </c>
      <c r="N341" s="81">
        <v>64.542297212366705</v>
      </c>
      <c r="O341" s="81">
        <v>32.671710470661907</v>
      </c>
      <c r="P341" s="81">
        <v>30.821393968241505</v>
      </c>
      <c r="Q341" s="81">
        <v>2.1413747610926954</v>
      </c>
      <c r="R341" s="81">
        <v>0</v>
      </c>
      <c r="S341" s="81">
        <v>2.4146758470468628</v>
      </c>
      <c r="T341" s="82"/>
      <c r="U341" s="81">
        <v>1568626</v>
      </c>
      <c r="V341" s="81">
        <v>1059</v>
      </c>
      <c r="W341" s="81">
        <v>778</v>
      </c>
      <c r="X341" s="81">
        <v>5961</v>
      </c>
      <c r="Y341" s="81">
        <v>12029</v>
      </c>
      <c r="Z341" s="81">
        <v>17851</v>
      </c>
      <c r="AA341" s="81">
        <v>6170</v>
      </c>
      <c r="AB341" s="81">
        <v>27682</v>
      </c>
      <c r="AC341" s="81">
        <v>0</v>
      </c>
      <c r="AD341" s="81">
        <v>2.4146758470468628</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2081</v>
      </c>
      <c r="B342" s="80">
        <v>368</v>
      </c>
      <c r="C342" s="80">
        <v>11</v>
      </c>
      <c r="D342" s="80">
        <v>22</v>
      </c>
      <c r="E342" s="80">
        <v>2014</v>
      </c>
      <c r="F342" s="80" t="s">
        <v>90</v>
      </c>
      <c r="G342" s="80" t="s">
        <v>1675</v>
      </c>
      <c r="H342" s="80" t="s">
        <v>1676</v>
      </c>
      <c r="I342" s="177"/>
      <c r="J342" s="81">
        <v>38.527177666376431</v>
      </c>
      <c r="K342" s="81">
        <v>2.9004976850927409</v>
      </c>
      <c r="L342" s="81">
        <v>34.802474006846019</v>
      </c>
      <c r="M342" s="81">
        <v>38.768585851569199</v>
      </c>
      <c r="N342" s="81">
        <v>69.347574943721696</v>
      </c>
      <c r="O342" s="81">
        <v>31.436371414424855</v>
      </c>
      <c r="P342" s="81">
        <v>31.092168244062119</v>
      </c>
      <c r="Q342" s="81">
        <v>2.0529195523401365</v>
      </c>
      <c r="R342" s="81">
        <v>0</v>
      </c>
      <c r="S342" s="81">
        <v>2.0893554472235381</v>
      </c>
      <c r="T342" s="82"/>
      <c r="U342" s="81">
        <v>1533502</v>
      </c>
      <c r="V342" s="81">
        <v>860</v>
      </c>
      <c r="W342" s="81">
        <v>759</v>
      </c>
      <c r="X342" s="81">
        <v>6195</v>
      </c>
      <c r="Y342" s="81">
        <v>12206</v>
      </c>
      <c r="Z342" s="81">
        <v>18090</v>
      </c>
      <c r="AA342" s="81">
        <v>6192</v>
      </c>
      <c r="AB342" s="81">
        <v>27660</v>
      </c>
      <c r="AC342" s="81">
        <v>0</v>
      </c>
      <c r="AD342" s="81">
        <v>2.0893554472235381</v>
      </c>
      <c r="AE342" s="82"/>
      <c r="AF342" s="81">
        <v>12489075.527641367</v>
      </c>
      <c r="AG342" s="81">
        <v>2035263.6808034068</v>
      </c>
      <c r="AH342" s="81">
        <v>5660625.9912882624</v>
      </c>
      <c r="AI342" s="81">
        <v>40796638.223882616</v>
      </c>
      <c r="AJ342" s="81">
        <v>52497711.524858519</v>
      </c>
      <c r="AK342" s="81">
        <v>0</v>
      </c>
      <c r="AL342" s="81">
        <v>0</v>
      </c>
      <c r="AM342" s="81">
        <v>3797304.6706739985</v>
      </c>
      <c r="AN342" s="81">
        <v>0</v>
      </c>
      <c r="AO342" s="81">
        <v>0</v>
      </c>
      <c r="AP342" s="82"/>
      <c r="AQ342" s="81">
        <v>398</v>
      </c>
      <c r="AR342" s="81">
        <v>94</v>
      </c>
      <c r="AS342" s="81">
        <v>0</v>
      </c>
      <c r="AT342" s="81">
        <v>0</v>
      </c>
      <c r="AU342" s="81">
        <v>0</v>
      </c>
      <c r="AV342" s="81">
        <v>0</v>
      </c>
      <c r="AW342" s="81" t="s">
        <v>564</v>
      </c>
      <c r="AX342" s="82"/>
      <c r="AY342" s="81">
        <v>1879.7869999999998</v>
      </c>
      <c r="AZ342" s="81">
        <v>15824.8</v>
      </c>
      <c r="BA342" s="81">
        <v>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2082</v>
      </c>
      <c r="B343" s="80">
        <v>369</v>
      </c>
      <c r="C343" s="80">
        <v>12</v>
      </c>
      <c r="D343" s="80">
        <v>22</v>
      </c>
      <c r="E343" s="80">
        <v>2015</v>
      </c>
      <c r="F343" s="80" t="s">
        <v>91</v>
      </c>
      <c r="G343" s="80" t="s">
        <v>1675</v>
      </c>
      <c r="H343" s="80" t="s">
        <v>1676</v>
      </c>
      <c r="I343" s="177"/>
      <c r="J343" s="81">
        <v>49.849385176846852</v>
      </c>
      <c r="K343" s="81">
        <v>2.7812757651830231</v>
      </c>
      <c r="L343" s="81">
        <v>36.633234616214182</v>
      </c>
      <c r="M343" s="81">
        <v>37.511430776805803</v>
      </c>
      <c r="N343" s="81">
        <v>63.837915654350518</v>
      </c>
      <c r="O343" s="81">
        <v>31.404885939712187</v>
      </c>
      <c r="P343" s="81">
        <v>31.091505604427045</v>
      </c>
      <c r="Q343" s="81">
        <v>1.9924865012685407</v>
      </c>
      <c r="R343" s="81">
        <v>0</v>
      </c>
      <c r="S343" s="81">
        <v>2.3175447247567957</v>
      </c>
      <c r="T343" s="82"/>
      <c r="U343" s="81">
        <v>1989341</v>
      </c>
      <c r="V343" s="81">
        <v>860</v>
      </c>
      <c r="W343" s="81">
        <v>759</v>
      </c>
      <c r="X343" s="81">
        <v>6195</v>
      </c>
      <c r="Y343" s="81">
        <v>12208</v>
      </c>
      <c r="Z343" s="81">
        <v>18246</v>
      </c>
      <c r="AA343" s="81">
        <v>6187</v>
      </c>
      <c r="AB343" s="81">
        <v>27423</v>
      </c>
      <c r="AC343" s="81">
        <v>0</v>
      </c>
      <c r="AD343" s="81">
        <v>2.3175447247567957</v>
      </c>
      <c r="AE343" s="82"/>
      <c r="AF343" s="81">
        <v>15352342.429635389</v>
      </c>
      <c r="AG343" s="81">
        <v>1852941.1725808522</v>
      </c>
      <c r="AH343" s="81">
        <v>4736745.5343452776</v>
      </c>
      <c r="AI343" s="81">
        <v>39400702.81235151</v>
      </c>
      <c r="AJ343" s="81">
        <v>50389187.923935354</v>
      </c>
      <c r="AK343" s="81">
        <v>0</v>
      </c>
      <c r="AL343" s="81">
        <v>0</v>
      </c>
      <c r="AM343" s="81">
        <v>3758207.1148415552</v>
      </c>
      <c r="AN343" s="81">
        <v>0</v>
      </c>
      <c r="AO343" s="81">
        <v>0</v>
      </c>
      <c r="AP343" s="82"/>
      <c r="AQ343" s="81">
        <v>430</v>
      </c>
      <c r="AR343" s="81">
        <v>106</v>
      </c>
      <c r="AS343" s="81">
        <v>0</v>
      </c>
      <c r="AT343" s="81">
        <v>0</v>
      </c>
      <c r="AU343" s="81">
        <v>0</v>
      </c>
      <c r="AV343" s="81">
        <v>0</v>
      </c>
      <c r="AW343" s="81" t="s">
        <v>564</v>
      </c>
      <c r="AX343" s="82"/>
      <c r="AY343" s="81">
        <v>2043.6869999999999</v>
      </c>
      <c r="AZ343" s="81">
        <v>20088.099999999999</v>
      </c>
      <c r="BA343" s="81">
        <v>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2083</v>
      </c>
      <c r="B344" s="80">
        <v>370</v>
      </c>
      <c r="C344" s="80">
        <v>13</v>
      </c>
      <c r="D344" s="80">
        <v>22</v>
      </c>
      <c r="E344" s="80">
        <v>2016</v>
      </c>
      <c r="F344" s="80" t="s">
        <v>92</v>
      </c>
      <c r="G344" s="80" t="s">
        <v>1675</v>
      </c>
      <c r="H344" s="80" t="s">
        <v>1676</v>
      </c>
      <c r="I344" s="177"/>
      <c r="J344" s="81">
        <v>46.465070041459043</v>
      </c>
      <c r="K344" s="81">
        <v>2.6235164027743663</v>
      </c>
      <c r="L344" s="81">
        <v>39.393481949986942</v>
      </c>
      <c r="M344" s="81">
        <v>32.161701551494659</v>
      </c>
      <c r="N344" s="81">
        <v>65.333726108847088</v>
      </c>
      <c r="O344" s="81">
        <v>31.16634688149453</v>
      </c>
      <c r="P344" s="81">
        <v>34.054782035831572</v>
      </c>
      <c r="Q344" s="81">
        <v>1.9260647674772653</v>
      </c>
      <c r="R344" s="81">
        <v>0</v>
      </c>
      <c r="S344" s="81">
        <v>2.2614600765990724</v>
      </c>
      <c r="T344" s="82"/>
      <c r="U344" s="81">
        <v>1765027</v>
      </c>
      <c r="V344" s="81">
        <v>860</v>
      </c>
      <c r="W344" s="81">
        <v>759</v>
      </c>
      <c r="X344" s="81">
        <v>6195</v>
      </c>
      <c r="Y344" s="81">
        <v>12286</v>
      </c>
      <c r="Z344" s="81">
        <v>18330</v>
      </c>
      <c r="AA344" s="81">
        <v>7009</v>
      </c>
      <c r="AB344" s="81">
        <v>27269</v>
      </c>
      <c r="AC344" s="81">
        <v>0</v>
      </c>
      <c r="AD344" s="81">
        <v>2.261460076599072</v>
      </c>
      <c r="AE344" s="82"/>
      <c r="AF344" s="81">
        <v>14560582.990723999</v>
      </c>
      <c r="AG344" s="81">
        <v>1766231.883848127</v>
      </c>
      <c r="AH344" s="81">
        <v>4014625.246349704</v>
      </c>
      <c r="AI344" s="81">
        <v>39329757.021880671</v>
      </c>
      <c r="AJ344" s="81">
        <v>52783054.243160821</v>
      </c>
      <c r="AK344" s="81">
        <v>0</v>
      </c>
      <c r="AL344" s="81">
        <v>0</v>
      </c>
      <c r="AM344" s="81">
        <v>3740005.4224673701</v>
      </c>
      <c r="AN344" s="81">
        <v>0</v>
      </c>
      <c r="AO344" s="81">
        <v>0</v>
      </c>
      <c r="AP344" s="82"/>
      <c r="AQ344" s="81">
        <v>473</v>
      </c>
      <c r="AR344" s="81">
        <v>127</v>
      </c>
      <c r="AS344" s="81">
        <v>0</v>
      </c>
      <c r="AT344" s="81">
        <v>0</v>
      </c>
      <c r="AU344" s="81">
        <v>0</v>
      </c>
      <c r="AV344" s="81">
        <v>0</v>
      </c>
      <c r="AW344" s="81" t="s">
        <v>564</v>
      </c>
      <c r="AX344" s="82"/>
      <c r="AY344" s="81">
        <v>2325.6869999999999</v>
      </c>
      <c r="AZ344" s="81">
        <v>21173</v>
      </c>
      <c r="BA344" s="81">
        <v>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2084</v>
      </c>
      <c r="B345" s="80">
        <v>371</v>
      </c>
      <c r="C345" s="80">
        <v>14</v>
      </c>
      <c r="D345" s="80">
        <v>22</v>
      </c>
      <c r="E345" s="80">
        <v>2017</v>
      </c>
      <c r="F345" s="80" t="s">
        <v>71</v>
      </c>
      <c r="G345" s="80" t="s">
        <v>1675</v>
      </c>
      <c r="H345" s="80" t="s">
        <v>1676</v>
      </c>
      <c r="I345" s="177"/>
      <c r="J345" s="81">
        <v>48.352976490258996</v>
      </c>
      <c r="K345" s="81">
        <v>2.6808409497295322</v>
      </c>
      <c r="L345" s="81">
        <v>35.560892259869206</v>
      </c>
      <c r="M345" s="81">
        <v>32.248215579452626</v>
      </c>
      <c r="N345" s="81">
        <v>64.364730743507565</v>
      </c>
      <c r="O345" s="81">
        <v>30.993968307184048</v>
      </c>
      <c r="P345" s="81">
        <v>33.829401264826593</v>
      </c>
      <c r="Q345" s="81">
        <v>1.8487622341699923</v>
      </c>
      <c r="R345" s="81">
        <v>0</v>
      </c>
      <c r="S345" s="81">
        <v>2.4781780945631708</v>
      </c>
      <c r="T345" s="82"/>
      <c r="U345" s="81">
        <v>1807319</v>
      </c>
      <c r="V345" s="81">
        <v>860</v>
      </c>
      <c r="W345" s="81">
        <v>759</v>
      </c>
      <c r="X345" s="81">
        <v>6195</v>
      </c>
      <c r="Y345" s="81">
        <v>12369</v>
      </c>
      <c r="Z345" s="81">
        <v>18531</v>
      </c>
      <c r="AA345" s="81">
        <v>7007</v>
      </c>
      <c r="AB345" s="81">
        <v>27068</v>
      </c>
      <c r="AC345" s="81">
        <v>0</v>
      </c>
      <c r="AD345" s="81">
        <v>2.4781780945631708</v>
      </c>
      <c r="AE345" s="82"/>
      <c r="AF345" s="81">
        <v>14650621.91244705</v>
      </c>
      <c r="AG345" s="81">
        <v>1771363.755659854</v>
      </c>
      <c r="AH345" s="81">
        <v>4904289.4985103039</v>
      </c>
      <c r="AI345" s="81">
        <v>38356714.076501921</v>
      </c>
      <c r="AJ345" s="81">
        <v>46568310.561739787</v>
      </c>
      <c r="AK345" s="81">
        <v>0</v>
      </c>
      <c r="AL345" s="81">
        <v>0</v>
      </c>
      <c r="AM345" s="81">
        <v>3718246.7667245148</v>
      </c>
      <c r="AN345" s="81">
        <v>0</v>
      </c>
      <c r="AO345" s="81">
        <v>0</v>
      </c>
      <c r="AP345" s="82"/>
      <c r="AQ345" s="81">
        <v>506</v>
      </c>
      <c r="AR345" s="81">
        <v>137</v>
      </c>
      <c r="AS345" s="81">
        <v>0</v>
      </c>
      <c r="AT345" s="81">
        <v>0</v>
      </c>
      <c r="AU345" s="81">
        <v>0</v>
      </c>
      <c r="AV345" s="81">
        <v>0</v>
      </c>
      <c r="AW345" s="81" t="s">
        <v>564</v>
      </c>
      <c r="AX345" s="82"/>
      <c r="AY345" s="81">
        <v>2489.4270000000001</v>
      </c>
      <c r="AZ345" s="81">
        <v>23331.599999999999</v>
      </c>
      <c r="BA345" s="81">
        <v>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2085</v>
      </c>
      <c r="B346" s="80">
        <v>372</v>
      </c>
      <c r="C346" s="80">
        <v>15</v>
      </c>
      <c r="D346" s="80">
        <v>22</v>
      </c>
      <c r="E346" s="80">
        <v>2018</v>
      </c>
      <c r="F346" s="80" t="s">
        <v>93</v>
      </c>
      <c r="G346" s="80" t="s">
        <v>1675</v>
      </c>
      <c r="H346" s="80" t="s">
        <v>1676</v>
      </c>
      <c r="I346" s="177"/>
      <c r="J346" s="81">
        <v>43.405652571333519</v>
      </c>
      <c r="K346" s="81">
        <v>2.4951368073957987</v>
      </c>
      <c r="L346" s="81">
        <v>32.622538280211167</v>
      </c>
      <c r="M346" s="81">
        <v>32.407266241812508</v>
      </c>
      <c r="N346" s="81">
        <v>59.508650869927628</v>
      </c>
      <c r="O346" s="81">
        <v>30.293498394414936</v>
      </c>
      <c r="P346" s="81">
        <v>34.090141021045063</v>
      </c>
      <c r="Q346" s="81">
        <v>1.7013610314308441</v>
      </c>
      <c r="R346" s="81">
        <v>0</v>
      </c>
      <c r="S346" s="81">
        <v>2.9123926143192289</v>
      </c>
      <c r="T346" s="82"/>
      <c r="U346" s="81">
        <v>1695216</v>
      </c>
      <c r="V346" s="81">
        <v>860</v>
      </c>
      <c r="W346" s="81">
        <v>759</v>
      </c>
      <c r="X346" s="81">
        <v>6195</v>
      </c>
      <c r="Y346" s="81">
        <v>12421</v>
      </c>
      <c r="Z346" s="81">
        <v>18459</v>
      </c>
      <c r="AA346" s="81">
        <v>7132</v>
      </c>
      <c r="AB346" s="81">
        <v>26844</v>
      </c>
      <c r="AC346" s="81">
        <v>0</v>
      </c>
      <c r="AD346" s="81">
        <v>2.9123926143192289</v>
      </c>
      <c r="AE346" s="82"/>
      <c r="AF346" s="81">
        <v>13794436.50001215</v>
      </c>
      <c r="AG346" s="81">
        <v>1602660.4499239989</v>
      </c>
      <c r="AH346" s="81">
        <v>4622293.4557919642</v>
      </c>
      <c r="AI346" s="81">
        <v>39208396.70200564</v>
      </c>
      <c r="AJ346" s="81">
        <v>45322705.328543201</v>
      </c>
      <c r="AK346" s="81">
        <v>0</v>
      </c>
      <c r="AL346" s="81">
        <v>0</v>
      </c>
      <c r="AM346" s="81">
        <v>3695106.415943502</v>
      </c>
      <c r="AN346" s="81">
        <v>0</v>
      </c>
      <c r="AO346" s="81">
        <v>0</v>
      </c>
      <c r="AP346" s="82"/>
      <c r="AQ346" s="81">
        <v>535</v>
      </c>
      <c r="AR346" s="81">
        <v>155</v>
      </c>
      <c r="AS346" s="81">
        <v>0</v>
      </c>
      <c r="AT346" s="81">
        <v>0</v>
      </c>
      <c r="AU346" s="81">
        <v>0</v>
      </c>
      <c r="AV346" s="81">
        <v>0</v>
      </c>
      <c r="AW346" s="81" t="s">
        <v>564</v>
      </c>
      <c r="AX346" s="82"/>
      <c r="AY346" s="81">
        <v>2647.627</v>
      </c>
      <c r="AZ346" s="81">
        <v>27671.8</v>
      </c>
      <c r="BA346" s="81">
        <v>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2086</v>
      </c>
      <c r="B347" s="80">
        <v>373</v>
      </c>
      <c r="C347" s="80">
        <v>16</v>
      </c>
      <c r="D347" s="80">
        <v>22</v>
      </c>
      <c r="E347" s="80">
        <v>2019</v>
      </c>
      <c r="F347" s="80" t="s">
        <v>73</v>
      </c>
      <c r="G347" s="80" t="s">
        <v>1675</v>
      </c>
      <c r="H347" s="80" t="s">
        <v>1676</v>
      </c>
      <c r="I347" s="177"/>
      <c r="J347" s="81">
        <v>40.659137374344937</v>
      </c>
      <c r="K347" s="81">
        <v>2.3153032273260741</v>
      </c>
      <c r="L347" s="81">
        <v>32.76869838287719</v>
      </c>
      <c r="M347" s="81">
        <v>29.072260494259275</v>
      </c>
      <c r="N347" s="81">
        <v>60.471545561596528</v>
      </c>
      <c r="O347" s="81">
        <v>29.541494812374051</v>
      </c>
      <c r="P347" s="81">
        <v>30.42704413550447</v>
      </c>
      <c r="Q347" s="81">
        <v>1.6436753283302064</v>
      </c>
      <c r="R347" s="81">
        <v>0</v>
      </c>
      <c r="S347" s="81">
        <v>2.0010849894246729</v>
      </c>
      <c r="T347" s="82"/>
      <c r="U347" s="81">
        <v>1670444</v>
      </c>
      <c r="V347" s="81">
        <v>860</v>
      </c>
      <c r="W347" s="81">
        <v>759</v>
      </c>
      <c r="X347" s="81">
        <v>6195</v>
      </c>
      <c r="Y347" s="81">
        <v>12468</v>
      </c>
      <c r="Z347" s="81">
        <v>18495</v>
      </c>
      <c r="AA347" s="81">
        <v>6318</v>
      </c>
      <c r="AB347" s="81">
        <v>26636</v>
      </c>
      <c r="AC347" s="81">
        <v>0</v>
      </c>
      <c r="AD347" s="81">
        <v>2.0010849894246729</v>
      </c>
      <c r="AE347" s="82"/>
      <c r="AF347" s="81">
        <v>13338211.542191271</v>
      </c>
      <c r="AG347" s="81">
        <v>1602185.857186473</v>
      </c>
      <c r="AH347" s="81">
        <v>4990696.2432571044</v>
      </c>
      <c r="AI347" s="81">
        <v>38420973.873878263</v>
      </c>
      <c r="AJ347" s="81">
        <v>46269529.552339666</v>
      </c>
      <c r="AK347" s="81">
        <v>0</v>
      </c>
      <c r="AL347" s="81">
        <v>0</v>
      </c>
      <c r="AM347" s="81">
        <v>3627622.6842993554</v>
      </c>
      <c r="AN347" s="81">
        <v>0</v>
      </c>
      <c r="AO347" s="81">
        <v>0</v>
      </c>
      <c r="AP347" s="82"/>
      <c r="AQ347" s="81">
        <v>564</v>
      </c>
      <c r="AR347" s="81">
        <v>176</v>
      </c>
      <c r="AS347" s="81">
        <v>0</v>
      </c>
      <c r="AT347" s="81">
        <v>0</v>
      </c>
      <c r="AU347" s="81">
        <v>0</v>
      </c>
      <c r="AV347" s="81">
        <v>0</v>
      </c>
      <c r="AW347" s="81" t="s">
        <v>564</v>
      </c>
      <c r="AX347" s="82"/>
      <c r="AY347" s="81">
        <v>2835.1400000000021</v>
      </c>
      <c r="AZ347" s="81">
        <v>34304.100000000013</v>
      </c>
      <c r="BA347" s="81">
        <v>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2087</v>
      </c>
      <c r="B348" s="80">
        <v>374</v>
      </c>
      <c r="C348" s="80">
        <v>17</v>
      </c>
      <c r="D348" s="80">
        <v>22</v>
      </c>
      <c r="E348" s="80">
        <v>2020</v>
      </c>
      <c r="F348" s="80" t="s">
        <v>218</v>
      </c>
      <c r="G348" s="80" t="s">
        <v>1675</v>
      </c>
      <c r="H348" s="80" t="s">
        <v>1676</v>
      </c>
      <c r="I348" s="177"/>
      <c r="J348" s="81">
        <v>45.68076551723285</v>
      </c>
      <c r="K348" s="81">
        <v>2.4937914545685334</v>
      </c>
      <c r="L348" s="81">
        <v>31.630665174013799</v>
      </c>
      <c r="M348" s="81">
        <v>28.797895719891354</v>
      </c>
      <c r="N348" s="81">
        <v>55.76788345253685</v>
      </c>
      <c r="O348" s="81">
        <v>25.876931886394942</v>
      </c>
      <c r="P348" s="81">
        <v>32.078625079262991</v>
      </c>
      <c r="Q348" s="81">
        <v>1.5591631321332731</v>
      </c>
      <c r="R348" s="81">
        <v>0</v>
      </c>
      <c r="S348" s="81">
        <v>1.8363498166052421</v>
      </c>
      <c r="T348" s="82"/>
      <c r="U348" s="81">
        <v>2127465</v>
      </c>
      <c r="V348" s="81">
        <v>857</v>
      </c>
      <c r="W348" s="81">
        <v>651</v>
      </c>
      <c r="X348" s="81">
        <v>6453</v>
      </c>
      <c r="Y348" s="81">
        <v>12545</v>
      </c>
      <c r="Z348" s="81">
        <v>18491</v>
      </c>
      <c r="AA348" s="81">
        <v>7237</v>
      </c>
      <c r="AB348" s="81">
        <v>26443</v>
      </c>
      <c r="AC348" s="81">
        <v>0</v>
      </c>
      <c r="AD348" s="81">
        <v>1.8363498166052421</v>
      </c>
      <c r="AE348" s="82"/>
      <c r="AF348" s="81">
        <v>16611049.789494939</v>
      </c>
      <c r="AG348" s="81">
        <v>1597773.671088754</v>
      </c>
      <c r="AH348" s="81">
        <v>4638582.8986092964</v>
      </c>
      <c r="AI348" s="81">
        <v>37051071.739489123</v>
      </c>
      <c r="AJ348" s="81">
        <v>47528228.162551038</v>
      </c>
      <c r="AK348" s="81"/>
      <c r="AL348" s="81"/>
      <c r="AM348" s="81">
        <v>3451105.2878575469</v>
      </c>
      <c r="AN348" s="81"/>
      <c r="AO348" s="81"/>
      <c r="AP348" s="82"/>
      <c r="AQ348" s="81">
        <v>589</v>
      </c>
      <c r="AR348" s="81">
        <v>201</v>
      </c>
      <c r="AS348" s="81">
        <v>0</v>
      </c>
      <c r="AT348" s="81">
        <v>0</v>
      </c>
      <c r="AU348" s="81">
        <v>0</v>
      </c>
      <c r="AV348" s="81">
        <v>0</v>
      </c>
      <c r="AW348" s="81">
        <v>0</v>
      </c>
      <c r="AX348" s="82"/>
      <c r="AY348" s="81">
        <v>3006.5370000000012</v>
      </c>
      <c r="AZ348" s="81">
        <v>37374.599999999977</v>
      </c>
      <c r="BA348" s="81">
        <v>0</v>
      </c>
      <c r="BB348" s="81">
        <v>0</v>
      </c>
      <c r="BC348" s="81">
        <v>0</v>
      </c>
      <c r="BD348" s="81">
        <v>0</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1677</v>
      </c>
      <c r="B349" s="80">
        <v>374</v>
      </c>
      <c r="C349" s="80">
        <v>18</v>
      </c>
      <c r="D349" s="80">
        <v>22</v>
      </c>
      <c r="E349" s="80">
        <v>2021</v>
      </c>
      <c r="F349" s="80" t="s">
        <v>75</v>
      </c>
      <c r="G349" s="174" t="s">
        <v>1675</v>
      </c>
      <c r="H349" s="80" t="s">
        <v>1676</v>
      </c>
      <c r="I349" s="177"/>
      <c r="J349" s="81">
        <v>51.313568037098129</v>
      </c>
      <c r="K349" s="81">
        <v>2.4022134046967758</v>
      </c>
      <c r="L349" s="81">
        <v>28.865795321382322</v>
      </c>
      <c r="M349" s="81">
        <v>29.086790298926566</v>
      </c>
      <c r="N349" s="81">
        <v>53.126365016400001</v>
      </c>
      <c r="O349" s="81">
        <v>25.087422416493411</v>
      </c>
      <c r="P349" s="81">
        <v>33.216993291292738</v>
      </c>
      <c r="Q349" s="81">
        <v>1.567730321964653</v>
      </c>
      <c r="R349" s="81">
        <v>0</v>
      </c>
      <c r="S349" s="81">
        <v>1.8135420289114439</v>
      </c>
      <c r="T349" s="82"/>
      <c r="U349" s="81">
        <v>2454159</v>
      </c>
      <c r="V349" s="81">
        <v>857</v>
      </c>
      <c r="W349" s="81">
        <v>651</v>
      </c>
      <c r="X349" s="81">
        <v>6453</v>
      </c>
      <c r="Y349" s="81">
        <v>12581</v>
      </c>
      <c r="Z349" s="81">
        <v>18459</v>
      </c>
      <c r="AA349" s="81">
        <v>7308</v>
      </c>
      <c r="AB349" s="81">
        <v>26273</v>
      </c>
      <c r="AC349" s="81">
        <v>0</v>
      </c>
      <c r="AD349" s="81">
        <v>1.8135420289114439</v>
      </c>
      <c r="AE349" s="82"/>
      <c r="AF349" s="81">
        <v>18797801.582695026</v>
      </c>
      <c r="AG349" s="81">
        <v>1625364.7144199233</v>
      </c>
      <c r="AH349" s="81">
        <v>4158759.5173404547</v>
      </c>
      <c r="AI349" s="81">
        <v>40428192.994654231</v>
      </c>
      <c r="AJ349" s="81">
        <v>46450293.754737854</v>
      </c>
      <c r="AK349" s="81">
        <v>0</v>
      </c>
      <c r="AL349" s="81">
        <v>0</v>
      </c>
      <c r="AM349" s="81">
        <v>3448696.1243744064</v>
      </c>
      <c r="AN349" s="81">
        <v>0</v>
      </c>
      <c r="AO349" s="81">
        <v>0</v>
      </c>
      <c r="AP349" s="82"/>
      <c r="AQ349" s="81">
        <v>613</v>
      </c>
      <c r="AR349" s="81">
        <v>205</v>
      </c>
      <c r="AS349" s="81">
        <v>0</v>
      </c>
      <c r="AT349" s="81">
        <v>0</v>
      </c>
      <c r="AU349" s="81">
        <v>0</v>
      </c>
      <c r="AV349" s="81">
        <v>0</v>
      </c>
      <c r="AW349" s="81"/>
      <c r="AX349" s="82"/>
      <c r="AY349" s="81">
        <v>3156.1110000000008</v>
      </c>
      <c r="AZ349" s="81">
        <v>37572.599999999977</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1674</v>
      </c>
      <c r="B350" s="80">
        <v>374</v>
      </c>
      <c r="C350" s="80">
        <v>19</v>
      </c>
      <c r="D350" s="80">
        <v>22</v>
      </c>
      <c r="E350" s="80">
        <v>2022</v>
      </c>
      <c r="F350" s="80" t="s">
        <v>568</v>
      </c>
      <c r="G350" s="174" t="s">
        <v>1675</v>
      </c>
      <c r="H350" s="80" t="s">
        <v>1676</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643</v>
      </c>
      <c r="AR350" s="81">
        <v>209</v>
      </c>
      <c r="AS350" s="81">
        <v>0</v>
      </c>
      <c r="AT350" s="81">
        <v>0</v>
      </c>
      <c r="AU350" s="81">
        <v>0</v>
      </c>
      <c r="AV350" s="81">
        <v>0</v>
      </c>
      <c r="AW350" s="81"/>
      <c r="AX350" s="82"/>
      <c r="AY350" s="81">
        <v>3326.9960000000015</v>
      </c>
      <c r="AZ350" s="81">
        <v>37748.599999999984</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2088</v>
      </c>
      <c r="B351" s="80">
        <v>409</v>
      </c>
      <c r="C351" s="80">
        <v>1</v>
      </c>
      <c r="D351" s="80">
        <v>25</v>
      </c>
      <c r="E351" s="80">
        <v>1990</v>
      </c>
      <c r="F351" s="80" t="s">
        <v>562</v>
      </c>
      <c r="G351" s="80" t="s">
        <v>2089</v>
      </c>
      <c r="H351" s="80" t="s">
        <v>2090</v>
      </c>
      <c r="I351" s="177"/>
      <c r="J351" s="81">
        <v>134.96668772673763</v>
      </c>
      <c r="K351" s="81">
        <v>1.2848818673567279</v>
      </c>
      <c r="L351" s="81">
        <v>1.021813054861384</v>
      </c>
      <c r="M351" s="81">
        <v>8.6397003154175156</v>
      </c>
      <c r="N351" s="81">
        <v>20.865986715623613</v>
      </c>
      <c r="O351" s="81">
        <v>25.007798602618493</v>
      </c>
      <c r="P351" s="81">
        <v>25.439529607555514</v>
      </c>
      <c r="Q351" s="81">
        <v>1.6247240679691006</v>
      </c>
      <c r="R351" s="81">
        <v>0</v>
      </c>
      <c r="S351" s="81">
        <v>1.7257363149931468</v>
      </c>
      <c r="T351" s="82"/>
      <c r="U351" s="81">
        <v>26138495</v>
      </c>
      <c r="V351" s="81">
        <v>453</v>
      </c>
      <c r="W351" s="81">
        <v>14</v>
      </c>
      <c r="X351" s="81">
        <v>3435</v>
      </c>
      <c r="Y351" s="81">
        <v>7298</v>
      </c>
      <c r="Z351" s="81">
        <v>10286</v>
      </c>
      <c r="AA351" s="81">
        <v>6177</v>
      </c>
      <c r="AB351" s="81">
        <v>26380</v>
      </c>
      <c r="AC351" s="81">
        <v>0</v>
      </c>
      <c r="AD351" s="81">
        <v>1.7257363149931468</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2091</v>
      </c>
      <c r="B352" s="80">
        <v>410</v>
      </c>
      <c r="C352" s="80">
        <v>2</v>
      </c>
      <c r="D352" s="80">
        <v>25</v>
      </c>
      <c r="E352" s="80">
        <v>2005</v>
      </c>
      <c r="F352" s="80" t="s">
        <v>565</v>
      </c>
      <c r="G352" s="80" t="s">
        <v>2089</v>
      </c>
      <c r="H352" s="80" t="s">
        <v>2090</v>
      </c>
      <c r="I352" s="177"/>
      <c r="J352" s="81">
        <v>128.04432356333879</v>
      </c>
      <c r="K352" s="81">
        <v>1.1847427230618359</v>
      </c>
      <c r="L352" s="81">
        <v>2.2682006635506338</v>
      </c>
      <c r="M352" s="81">
        <v>18.404682960428456</v>
      </c>
      <c r="N352" s="81">
        <v>30.608998151748995</v>
      </c>
      <c r="O352" s="81">
        <v>38.985973522429049</v>
      </c>
      <c r="P352" s="81">
        <v>24.38901801396597</v>
      </c>
      <c r="Q352" s="81">
        <v>1.6438997451391575</v>
      </c>
      <c r="R352" s="81">
        <v>0</v>
      </c>
      <c r="S352" s="81">
        <v>2.7763049102816404</v>
      </c>
      <c r="T352" s="82"/>
      <c r="U352" s="81">
        <v>22739842</v>
      </c>
      <c r="V352" s="81">
        <v>526</v>
      </c>
      <c r="W352" s="81">
        <v>29</v>
      </c>
      <c r="X352" s="81">
        <v>4005</v>
      </c>
      <c r="Y352" s="81">
        <v>8950</v>
      </c>
      <c r="Z352" s="81">
        <v>18556</v>
      </c>
      <c r="AA352" s="81">
        <v>4850</v>
      </c>
      <c r="AB352" s="81">
        <v>27903</v>
      </c>
      <c r="AC352" s="81">
        <v>0</v>
      </c>
      <c r="AD352" s="81">
        <v>2.7763049102816404</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2092</v>
      </c>
      <c r="B353" s="80">
        <v>411</v>
      </c>
      <c r="C353" s="80">
        <v>3</v>
      </c>
      <c r="D353" s="80">
        <v>25</v>
      </c>
      <c r="E353" s="80">
        <v>2006</v>
      </c>
      <c r="F353" s="80" t="s">
        <v>566</v>
      </c>
      <c r="G353" s="80" t="s">
        <v>2089</v>
      </c>
      <c r="H353" s="80" t="s">
        <v>2090</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2093</v>
      </c>
      <c r="B354" s="80">
        <v>412</v>
      </c>
      <c r="C354" s="80">
        <v>4</v>
      </c>
      <c r="D354" s="80">
        <v>25</v>
      </c>
      <c r="E354" s="80">
        <v>2007</v>
      </c>
      <c r="F354" s="80" t="s">
        <v>567</v>
      </c>
      <c r="G354" s="80" t="s">
        <v>2089</v>
      </c>
      <c r="H354" s="80" t="s">
        <v>2090</v>
      </c>
      <c r="I354" s="177"/>
      <c r="J354" s="81">
        <v>140.4663683329928</v>
      </c>
      <c r="K354" s="81">
        <v>1.1965856669394779</v>
      </c>
      <c r="L354" s="81">
        <v>1.5158942724701088</v>
      </c>
      <c r="M354" s="81">
        <v>22.431519105971471</v>
      </c>
      <c r="N354" s="81">
        <v>30.789816411913911</v>
      </c>
      <c r="O354" s="81">
        <v>38.135271912815746</v>
      </c>
      <c r="P354" s="81">
        <v>24.409076741653607</v>
      </c>
      <c r="Q354" s="81">
        <v>1.72238058458253</v>
      </c>
      <c r="R354" s="81">
        <v>0</v>
      </c>
      <c r="S354" s="81">
        <v>2.4919229165493344</v>
      </c>
      <c r="T354" s="82"/>
      <c r="U354" s="81">
        <v>25160982</v>
      </c>
      <c r="V354" s="81">
        <v>511</v>
      </c>
      <c r="W354" s="81">
        <v>36</v>
      </c>
      <c r="X354" s="81">
        <v>5231</v>
      </c>
      <c r="Y354" s="81">
        <v>9154</v>
      </c>
      <c r="Z354" s="81">
        <v>18869</v>
      </c>
      <c r="AA354" s="81">
        <v>4780</v>
      </c>
      <c r="AB354" s="81">
        <v>27689</v>
      </c>
      <c r="AC354" s="81">
        <v>0</v>
      </c>
      <c r="AD354" s="81">
        <v>2.4919229165493344</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2094</v>
      </c>
      <c r="B355" s="80">
        <v>413</v>
      </c>
      <c r="C355" s="80">
        <v>5</v>
      </c>
      <c r="D355" s="80">
        <v>25</v>
      </c>
      <c r="E355" s="80">
        <v>2008</v>
      </c>
      <c r="F355" s="80" t="s">
        <v>84</v>
      </c>
      <c r="G355" s="80" t="s">
        <v>2089</v>
      </c>
      <c r="H355" s="80" t="s">
        <v>2090</v>
      </c>
      <c r="I355" s="177"/>
      <c r="J355" s="81">
        <v>141.26973487170599</v>
      </c>
      <c r="K355" s="81">
        <v>0.89393671728741664</v>
      </c>
      <c r="L355" s="81">
        <v>1.335985539853668</v>
      </c>
      <c r="M355" s="81">
        <v>23.78093685202899</v>
      </c>
      <c r="N355" s="81">
        <v>32.098808809513308</v>
      </c>
      <c r="O355" s="81">
        <v>36.982757827905225</v>
      </c>
      <c r="P355" s="81">
        <v>23.98850648734798</v>
      </c>
      <c r="Q355" s="81">
        <v>1.6876814205875412</v>
      </c>
      <c r="R355" s="81">
        <v>0</v>
      </c>
      <c r="S355" s="81">
        <v>2.8246606474180349</v>
      </c>
      <c r="T355" s="82"/>
      <c r="U355" s="81">
        <v>26536236</v>
      </c>
      <c r="V355" s="81">
        <v>511</v>
      </c>
      <c r="W355" s="81">
        <v>36</v>
      </c>
      <c r="X355" s="81">
        <v>5231</v>
      </c>
      <c r="Y355" s="81">
        <v>9235</v>
      </c>
      <c r="Z355" s="81">
        <v>18941</v>
      </c>
      <c r="AA355" s="81">
        <v>4703</v>
      </c>
      <c r="AB355" s="81">
        <v>27577</v>
      </c>
      <c r="AC355" s="81">
        <v>0</v>
      </c>
      <c r="AD355" s="81">
        <v>2.8246606474180349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2095</v>
      </c>
      <c r="B356" s="80">
        <v>414</v>
      </c>
      <c r="C356" s="80">
        <v>6</v>
      </c>
      <c r="D356" s="80">
        <v>25</v>
      </c>
      <c r="E356" s="80">
        <v>2009</v>
      </c>
      <c r="F356" s="80" t="s">
        <v>85</v>
      </c>
      <c r="G356" s="80" t="s">
        <v>2089</v>
      </c>
      <c r="H356" s="80" t="s">
        <v>2090</v>
      </c>
      <c r="I356" s="177"/>
      <c r="J356" s="81">
        <v>109.00845037582866</v>
      </c>
      <c r="K356" s="81">
        <v>1.0045433060072084</v>
      </c>
      <c r="L356" s="81">
        <v>1.3585548840484254</v>
      </c>
      <c r="M356" s="81">
        <v>23.674986096535594</v>
      </c>
      <c r="N356" s="81">
        <v>28.643285212701731</v>
      </c>
      <c r="O356" s="81">
        <v>37.762764943440139</v>
      </c>
      <c r="P356" s="81">
        <v>22.914523123083821</v>
      </c>
      <c r="Q356" s="81">
        <v>1.60110224975229</v>
      </c>
      <c r="R356" s="81">
        <v>0</v>
      </c>
      <c r="S356" s="81">
        <v>3.2426832167791608</v>
      </c>
      <c r="T356" s="82"/>
      <c r="U356" s="81">
        <v>18441470</v>
      </c>
      <c r="V356" s="81">
        <v>607</v>
      </c>
      <c r="W356" s="81">
        <v>53</v>
      </c>
      <c r="X356" s="81">
        <v>5572</v>
      </c>
      <c r="Y356" s="81">
        <v>9293</v>
      </c>
      <c r="Z356" s="81">
        <v>19090</v>
      </c>
      <c r="AA356" s="81">
        <v>4612</v>
      </c>
      <c r="AB356" s="81">
        <v>27464</v>
      </c>
      <c r="AC356" s="81">
        <v>0</v>
      </c>
      <c r="AD356" s="81">
        <v>3.2426832167791608</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62.295999999999992</v>
      </c>
      <c r="BJ356" s="81">
        <v>0</v>
      </c>
      <c r="BK356" s="81">
        <v>0</v>
      </c>
      <c r="BL356" s="81">
        <v>0</v>
      </c>
      <c r="BM356" s="82"/>
      <c r="BN356" s="81">
        <v>0</v>
      </c>
      <c r="BO356" s="81">
        <v>0</v>
      </c>
      <c r="BP356" s="81">
        <v>7</v>
      </c>
      <c r="BQ356" s="81">
        <v>0</v>
      </c>
      <c r="BR356" s="81">
        <v>0</v>
      </c>
      <c r="BS356" s="81">
        <v>0</v>
      </c>
      <c r="BT356"/>
      <c r="BU356" s="80"/>
      <c r="BV356" s="80"/>
      <c r="BW356" s="80"/>
      <c r="BX356" s="80"/>
      <c r="BY356" s="80"/>
      <c r="BZ356" s="80"/>
      <c r="CA356" s="80"/>
      <c r="CB356" s="80"/>
      <c r="CC356" s="80"/>
    </row>
    <row r="357" spans="1:81">
      <c r="A357" s="80" t="s">
        <v>2096</v>
      </c>
      <c r="B357" s="80">
        <v>415</v>
      </c>
      <c r="C357" s="80">
        <v>7</v>
      </c>
      <c r="D357" s="80">
        <v>25</v>
      </c>
      <c r="E357" s="80">
        <v>2010</v>
      </c>
      <c r="F357" s="80" t="s">
        <v>86</v>
      </c>
      <c r="G357" s="80" t="s">
        <v>2089</v>
      </c>
      <c r="H357" s="80" t="s">
        <v>2090</v>
      </c>
      <c r="I357" s="177"/>
      <c r="J357" s="81">
        <v>117.48106652828498</v>
      </c>
      <c r="K357" s="81">
        <v>1.0711978723283309</v>
      </c>
      <c r="L357" s="81">
        <v>1.3056331921721849</v>
      </c>
      <c r="M357" s="81">
        <v>24.508892477655191</v>
      </c>
      <c r="N357" s="81">
        <v>30.717782558557115</v>
      </c>
      <c r="O357" s="81">
        <v>37.747589110946755</v>
      </c>
      <c r="P357" s="81">
        <v>23.129453562675195</v>
      </c>
      <c r="Q357" s="81">
        <v>1.6634612609645318</v>
      </c>
      <c r="R357" s="81">
        <v>0</v>
      </c>
      <c r="S357" s="81">
        <v>3.5229528887794483</v>
      </c>
      <c r="T357" s="82"/>
      <c r="U357" s="81">
        <v>21372712</v>
      </c>
      <c r="V357" s="81">
        <v>607</v>
      </c>
      <c r="W357" s="81">
        <v>53</v>
      </c>
      <c r="X357" s="81">
        <v>5572</v>
      </c>
      <c r="Y357" s="81">
        <v>9365</v>
      </c>
      <c r="Z357" s="81">
        <v>19171</v>
      </c>
      <c r="AA357" s="81">
        <v>4539</v>
      </c>
      <c r="AB357" s="81">
        <v>27341</v>
      </c>
      <c r="AC357" s="81">
        <v>0</v>
      </c>
      <c r="AD357" s="81">
        <v>3.5229528887794483</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62.884</v>
      </c>
      <c r="BJ357" s="81">
        <v>0</v>
      </c>
      <c r="BK357" s="81">
        <v>0</v>
      </c>
      <c r="BL357" s="81">
        <v>0</v>
      </c>
      <c r="BM357" s="82"/>
      <c r="BN357" s="81">
        <v>0</v>
      </c>
      <c r="BO357" s="81">
        <v>0</v>
      </c>
      <c r="BP357" s="81">
        <v>7</v>
      </c>
      <c r="BQ357" s="81">
        <v>0</v>
      </c>
      <c r="BR357" s="81">
        <v>0</v>
      </c>
      <c r="BS357" s="81">
        <v>0</v>
      </c>
      <c r="BT357"/>
      <c r="BU357" s="80">
        <v>62.884</v>
      </c>
      <c r="BV357" s="80">
        <v>0</v>
      </c>
      <c r="BW357" s="80">
        <v>0</v>
      </c>
      <c r="BX357" s="80">
        <v>0</v>
      </c>
      <c r="BY357" s="80">
        <v>0</v>
      </c>
      <c r="BZ357" s="80">
        <v>0</v>
      </c>
      <c r="CA357" s="80">
        <v>0</v>
      </c>
      <c r="CB357" s="80">
        <v>0</v>
      </c>
      <c r="CC357" s="80">
        <v>0</v>
      </c>
    </row>
    <row r="358" spans="1:81">
      <c r="A358" s="80" t="s">
        <v>2097</v>
      </c>
      <c r="B358" s="80">
        <v>416</v>
      </c>
      <c r="C358" s="80">
        <v>8</v>
      </c>
      <c r="D358" s="80">
        <v>25</v>
      </c>
      <c r="E358" s="80">
        <v>2011</v>
      </c>
      <c r="F358" s="80" t="s">
        <v>87</v>
      </c>
      <c r="G358" s="80" t="s">
        <v>2089</v>
      </c>
      <c r="H358" s="80" t="s">
        <v>2090</v>
      </c>
      <c r="I358" s="177"/>
      <c r="J358" s="81">
        <v>189.66838400243694</v>
      </c>
      <c r="K358" s="81">
        <v>1.4000670992187263</v>
      </c>
      <c r="L358" s="81">
        <v>2.0559115339264142</v>
      </c>
      <c r="M358" s="81">
        <v>28.927005886070301</v>
      </c>
      <c r="N358" s="81">
        <v>32.814555189617046</v>
      </c>
      <c r="O358" s="81">
        <v>37.353510731444459</v>
      </c>
      <c r="P358" s="81">
        <v>22.441254687568065</v>
      </c>
      <c r="Q358" s="81">
        <v>1.9080080491844764</v>
      </c>
      <c r="R358" s="81">
        <v>0</v>
      </c>
      <c r="S358" s="81">
        <v>2.6283320008940128</v>
      </c>
      <c r="T358" s="82"/>
      <c r="U358" s="81">
        <v>30634565</v>
      </c>
      <c r="V358" s="81">
        <v>607</v>
      </c>
      <c r="W358" s="81">
        <v>53</v>
      </c>
      <c r="X358" s="81">
        <v>5572</v>
      </c>
      <c r="Y358" s="81">
        <v>9427</v>
      </c>
      <c r="Z358" s="81">
        <v>19383</v>
      </c>
      <c r="AA358" s="81">
        <v>4535</v>
      </c>
      <c r="AB358" s="81">
        <v>27188</v>
      </c>
      <c r="AC358" s="81">
        <v>0</v>
      </c>
      <c r="AD358" s="81">
        <v>2.6283320008940128</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62.405000000000001</v>
      </c>
      <c r="BJ358" s="81">
        <v>0</v>
      </c>
      <c r="BK358" s="81">
        <v>0</v>
      </c>
      <c r="BL358" s="81">
        <v>0</v>
      </c>
      <c r="BM358" s="82"/>
      <c r="BN358" s="81">
        <v>0</v>
      </c>
      <c r="BO358" s="81">
        <v>0</v>
      </c>
      <c r="BP358" s="81">
        <v>7</v>
      </c>
      <c r="BQ358" s="81">
        <v>0</v>
      </c>
      <c r="BR358" s="81">
        <v>0</v>
      </c>
      <c r="BS358" s="81">
        <v>0</v>
      </c>
      <c r="BT358"/>
      <c r="BU358" s="80">
        <v>62.405000000000001</v>
      </c>
      <c r="BV358" s="80">
        <v>0</v>
      </c>
      <c r="BW358" s="80">
        <v>0</v>
      </c>
      <c r="BX358" s="80">
        <v>0</v>
      </c>
      <c r="BY358" s="80">
        <v>0</v>
      </c>
      <c r="BZ358" s="80">
        <v>0</v>
      </c>
      <c r="CA358" s="80">
        <v>0</v>
      </c>
      <c r="CB358" s="80">
        <v>0</v>
      </c>
      <c r="CC358" s="80">
        <v>0</v>
      </c>
    </row>
    <row r="359" spans="1:81">
      <c r="A359" s="80" t="s">
        <v>2098</v>
      </c>
      <c r="B359" s="80">
        <v>417</v>
      </c>
      <c r="C359" s="80">
        <v>9</v>
      </c>
      <c r="D359" s="80">
        <v>25</v>
      </c>
      <c r="E359" s="80">
        <v>2012</v>
      </c>
      <c r="F359" s="80" t="s">
        <v>88</v>
      </c>
      <c r="G359" s="80" t="s">
        <v>2089</v>
      </c>
      <c r="H359" s="80" t="s">
        <v>2090</v>
      </c>
      <c r="I359" s="177"/>
      <c r="J359" s="81">
        <v>194.05985405906981</v>
      </c>
      <c r="K359" s="81">
        <v>1.3321209147309065</v>
      </c>
      <c r="L359" s="81">
        <v>2.0353899958784956</v>
      </c>
      <c r="M359" s="81">
        <v>29.486753637948823</v>
      </c>
      <c r="N359" s="81">
        <v>39.498591962276976</v>
      </c>
      <c r="O359" s="81">
        <v>37.484024450040231</v>
      </c>
      <c r="P359" s="81">
        <v>22.713258765806064</v>
      </c>
      <c r="Q359" s="81">
        <v>2.0932868590917368</v>
      </c>
      <c r="R359" s="81">
        <v>0</v>
      </c>
      <c r="S359" s="81">
        <v>2.6853445794087829</v>
      </c>
      <c r="T359" s="82"/>
      <c r="U359" s="81">
        <v>29648496</v>
      </c>
      <c r="V359" s="81">
        <v>607</v>
      </c>
      <c r="W359" s="81">
        <v>53</v>
      </c>
      <c r="X359" s="81">
        <v>5572</v>
      </c>
      <c r="Y359" s="81">
        <v>9668</v>
      </c>
      <c r="Z359" s="81">
        <v>19605</v>
      </c>
      <c r="AA359" s="81">
        <v>4564</v>
      </c>
      <c r="AB359" s="81">
        <v>27454</v>
      </c>
      <c r="AC359" s="81">
        <v>0</v>
      </c>
      <c r="AD359" s="81">
        <v>2.6853445794087829</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67.456999999999994</v>
      </c>
      <c r="BJ359" s="81">
        <v>0</v>
      </c>
      <c r="BK359" s="81">
        <v>0</v>
      </c>
      <c r="BL359" s="81">
        <v>0</v>
      </c>
      <c r="BM359" s="82"/>
      <c r="BN359" s="81">
        <v>0</v>
      </c>
      <c r="BO359" s="81">
        <v>0</v>
      </c>
      <c r="BP359" s="81">
        <v>7</v>
      </c>
      <c r="BQ359" s="81">
        <v>0</v>
      </c>
      <c r="BR359" s="81">
        <v>0</v>
      </c>
      <c r="BS359" s="81">
        <v>0</v>
      </c>
      <c r="BT359"/>
      <c r="BU359" s="80">
        <v>67.456999999999994</v>
      </c>
      <c r="BV359" s="80">
        <v>0</v>
      </c>
      <c r="BW359" s="80">
        <v>0</v>
      </c>
      <c r="BX359" s="80">
        <v>0</v>
      </c>
      <c r="BY359" s="80">
        <v>0</v>
      </c>
      <c r="BZ359" s="80">
        <v>0</v>
      </c>
      <c r="CA359" s="80">
        <v>0</v>
      </c>
      <c r="CB359" s="80">
        <v>0</v>
      </c>
      <c r="CC359" s="80">
        <v>0</v>
      </c>
    </row>
    <row r="360" spans="1:81">
      <c r="A360" s="80" t="s">
        <v>2099</v>
      </c>
      <c r="B360" s="80">
        <v>418</v>
      </c>
      <c r="C360" s="80">
        <v>10</v>
      </c>
      <c r="D360" s="80">
        <v>25</v>
      </c>
      <c r="E360" s="80">
        <v>2013</v>
      </c>
      <c r="F360" s="80" t="s">
        <v>89</v>
      </c>
      <c r="G360" s="80" t="s">
        <v>2089</v>
      </c>
      <c r="H360" s="80" t="s">
        <v>2090</v>
      </c>
      <c r="I360" s="177"/>
      <c r="J360" s="81">
        <v>169.29260769883936</v>
      </c>
      <c r="K360" s="81">
        <v>1.1472412676453152</v>
      </c>
      <c r="L360" s="81">
        <v>1.967236700108822</v>
      </c>
      <c r="M360" s="81">
        <v>28.029839146878377</v>
      </c>
      <c r="N360" s="81">
        <v>32.689252323063634</v>
      </c>
      <c r="O360" s="81">
        <v>36.452997447995813</v>
      </c>
      <c r="P360" s="81">
        <v>22.673955789602626</v>
      </c>
      <c r="Q360" s="81">
        <v>2.1150736477782126</v>
      </c>
      <c r="R360" s="81">
        <v>0</v>
      </c>
      <c r="S360" s="81">
        <v>3.333903533000198</v>
      </c>
      <c r="T360" s="82"/>
      <c r="U360" s="81">
        <v>24901818</v>
      </c>
      <c r="V360" s="81">
        <v>607</v>
      </c>
      <c r="W360" s="81">
        <v>53</v>
      </c>
      <c r="X360" s="81">
        <v>5572</v>
      </c>
      <c r="Y360" s="81">
        <v>9691</v>
      </c>
      <c r="Z360" s="81">
        <v>19917</v>
      </c>
      <c r="AA360" s="81">
        <v>4539</v>
      </c>
      <c r="AB360" s="81">
        <v>27342</v>
      </c>
      <c r="AC360" s="81">
        <v>0</v>
      </c>
      <c r="AD360" s="81">
        <v>3.333903533000198</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74.173000000000002</v>
      </c>
      <c r="BJ360" s="81">
        <v>0</v>
      </c>
      <c r="BK360" s="81">
        <v>0</v>
      </c>
      <c r="BL360" s="81">
        <v>0</v>
      </c>
      <c r="BM360" s="82"/>
      <c r="BN360" s="81">
        <v>0</v>
      </c>
      <c r="BO360" s="81">
        <v>0</v>
      </c>
      <c r="BP360" s="81">
        <v>7</v>
      </c>
      <c r="BQ360" s="81">
        <v>0</v>
      </c>
      <c r="BR360" s="81">
        <v>0</v>
      </c>
      <c r="BS360" s="81">
        <v>0</v>
      </c>
      <c r="BT360"/>
      <c r="BU360" s="80">
        <v>74.173000000000002</v>
      </c>
      <c r="BV360" s="80">
        <v>0</v>
      </c>
      <c r="BW360" s="80">
        <v>0</v>
      </c>
      <c r="BX360" s="80">
        <v>0</v>
      </c>
      <c r="BY360" s="80">
        <v>0</v>
      </c>
      <c r="BZ360" s="80">
        <v>0</v>
      </c>
      <c r="CA360" s="80">
        <v>0</v>
      </c>
      <c r="CB360" s="80">
        <v>0</v>
      </c>
      <c r="CC360" s="80">
        <v>0</v>
      </c>
    </row>
    <row r="361" spans="1:81">
      <c r="A361" s="80" t="s">
        <v>2100</v>
      </c>
      <c r="B361" s="80">
        <v>419</v>
      </c>
      <c r="C361" s="80">
        <v>11</v>
      </c>
      <c r="D361" s="80">
        <v>25</v>
      </c>
      <c r="E361" s="80">
        <v>2014</v>
      </c>
      <c r="F361" s="80" t="s">
        <v>90</v>
      </c>
      <c r="G361" s="80" t="s">
        <v>2089</v>
      </c>
      <c r="H361" s="80" t="s">
        <v>2090</v>
      </c>
      <c r="I361" s="177"/>
      <c r="J361" s="81">
        <v>140.12594665318466</v>
      </c>
      <c r="K361" s="81">
        <v>1.2981041311923533</v>
      </c>
      <c r="L361" s="81">
        <v>0.70637746797331735</v>
      </c>
      <c r="M361" s="81">
        <v>27.227616447316869</v>
      </c>
      <c r="N361" s="81">
        <v>34.00729975459052</v>
      </c>
      <c r="O361" s="81">
        <v>34.739883966045731</v>
      </c>
      <c r="P361" s="81">
        <v>22.344985252919319</v>
      </c>
      <c r="Q361" s="81">
        <v>2.0162549732057897</v>
      </c>
      <c r="R361" s="81">
        <v>0</v>
      </c>
      <c r="S361" s="81">
        <v>2.7047361940384835</v>
      </c>
      <c r="T361" s="82"/>
      <c r="U361" s="81">
        <v>24675895</v>
      </c>
      <c r="V361" s="81">
        <v>611</v>
      </c>
      <c r="W361" s="81">
        <v>30</v>
      </c>
      <c r="X361" s="81">
        <v>5582</v>
      </c>
      <c r="Y361" s="81">
        <v>9751</v>
      </c>
      <c r="Z361" s="81">
        <v>19991</v>
      </c>
      <c r="AA361" s="81">
        <v>4450</v>
      </c>
      <c r="AB361" s="81">
        <v>27166</v>
      </c>
      <c r="AC361" s="81">
        <v>0</v>
      </c>
      <c r="AD361" s="81">
        <v>2.7047361940384835</v>
      </c>
      <c r="AE361" s="82"/>
      <c r="AF361" s="81">
        <v>186356943.87181413</v>
      </c>
      <c r="AG361" s="81">
        <v>1113680.0650556942</v>
      </c>
      <c r="AH361" s="81">
        <v>177130.02851427719</v>
      </c>
      <c r="AI361" s="81">
        <v>36107631.879171379</v>
      </c>
      <c r="AJ361" s="81">
        <v>43904736.34911339</v>
      </c>
      <c r="AK361" s="81">
        <v>0</v>
      </c>
      <c r="AL361" s="81">
        <v>0</v>
      </c>
      <c r="AM361" s="81">
        <v>3729485.8526221924</v>
      </c>
      <c r="AN361" s="81">
        <v>0</v>
      </c>
      <c r="AO361" s="81">
        <v>0</v>
      </c>
      <c r="AP361" s="82"/>
      <c r="AQ361" s="81">
        <v>327</v>
      </c>
      <c r="AR361" s="81">
        <v>131</v>
      </c>
      <c r="AS361" s="81">
        <v>0</v>
      </c>
      <c r="AT361" s="81">
        <v>0</v>
      </c>
      <c r="AU361" s="81">
        <v>0</v>
      </c>
      <c r="AV361" s="81">
        <v>0</v>
      </c>
      <c r="AW361" s="81" t="s">
        <v>564</v>
      </c>
      <c r="AX361" s="82"/>
      <c r="AY361" s="81">
        <v>1468.3000000000002</v>
      </c>
      <c r="AZ361" s="81">
        <v>9476.1999999999989</v>
      </c>
      <c r="BA361" s="81">
        <v>0</v>
      </c>
      <c r="BB361" s="81">
        <v>0</v>
      </c>
      <c r="BC361" s="81">
        <v>0</v>
      </c>
      <c r="BD361" s="81">
        <v>0</v>
      </c>
      <c r="BE361" s="81" t="s">
        <v>564</v>
      </c>
      <c r="BF361" s="82"/>
      <c r="BG361" s="81">
        <v>0</v>
      </c>
      <c r="BH361" s="81">
        <v>0</v>
      </c>
      <c r="BI361" s="81">
        <v>72.316000000000003</v>
      </c>
      <c r="BJ361" s="81">
        <v>0</v>
      </c>
      <c r="BK361" s="81">
        <v>0</v>
      </c>
      <c r="BL361" s="81">
        <v>0</v>
      </c>
      <c r="BM361" s="82"/>
      <c r="BN361" s="81">
        <v>0</v>
      </c>
      <c r="BO361" s="81">
        <v>0</v>
      </c>
      <c r="BP361" s="81">
        <v>6</v>
      </c>
      <c r="BQ361" s="81">
        <v>0</v>
      </c>
      <c r="BR361" s="81">
        <v>0</v>
      </c>
      <c r="BS361" s="81">
        <v>0</v>
      </c>
      <c r="BT361"/>
      <c r="BU361" s="80">
        <v>72.316000000000003</v>
      </c>
      <c r="BV361" s="80">
        <v>0</v>
      </c>
      <c r="BW361" s="80">
        <v>0</v>
      </c>
      <c r="BX361" s="80">
        <v>0</v>
      </c>
      <c r="BY361" s="80">
        <v>0</v>
      </c>
      <c r="BZ361" s="80">
        <v>0</v>
      </c>
      <c r="CA361" s="80">
        <v>0</v>
      </c>
      <c r="CB361" s="80">
        <v>0</v>
      </c>
      <c r="CC361" s="80">
        <v>0</v>
      </c>
    </row>
    <row r="362" spans="1:81">
      <c r="A362" s="80" t="s">
        <v>2101</v>
      </c>
      <c r="B362" s="80">
        <v>420</v>
      </c>
      <c r="C362" s="80">
        <v>12</v>
      </c>
      <c r="D362" s="80">
        <v>25</v>
      </c>
      <c r="E362" s="80">
        <v>2015</v>
      </c>
      <c r="F362" s="80" t="s">
        <v>91</v>
      </c>
      <c r="G362" s="80" t="s">
        <v>2089</v>
      </c>
      <c r="H362" s="80" t="s">
        <v>2090</v>
      </c>
      <c r="I362" s="177"/>
      <c r="J362" s="81">
        <v>145.74637372474575</v>
      </c>
      <c r="K362" s="81">
        <v>1.3033193536773902</v>
      </c>
      <c r="L362" s="81">
        <v>0.75952459784117587</v>
      </c>
      <c r="M362" s="81">
        <v>27.068958263201118</v>
      </c>
      <c r="N362" s="81">
        <v>31.742204844011408</v>
      </c>
      <c r="O362" s="81">
        <v>34.358452983039271</v>
      </c>
      <c r="P362" s="81">
        <v>22.422870212858165</v>
      </c>
      <c r="Q362" s="81">
        <v>1.9584827933374727</v>
      </c>
      <c r="R362" s="81">
        <v>0</v>
      </c>
      <c r="S362" s="81">
        <v>3.0415229665283969</v>
      </c>
      <c r="T362" s="82"/>
      <c r="U362" s="81">
        <v>29492104</v>
      </c>
      <c r="V362" s="81">
        <v>611</v>
      </c>
      <c r="W362" s="81">
        <v>30</v>
      </c>
      <c r="X362" s="81">
        <v>5582</v>
      </c>
      <c r="Y362" s="81">
        <v>9878</v>
      </c>
      <c r="Z362" s="81">
        <v>19962</v>
      </c>
      <c r="AA362" s="81">
        <v>4462</v>
      </c>
      <c r="AB362" s="81">
        <v>26955</v>
      </c>
      <c r="AC362" s="81">
        <v>0</v>
      </c>
      <c r="AD362" s="81">
        <v>3.0415229665283969</v>
      </c>
      <c r="AE362" s="82"/>
      <c r="AF362" s="81">
        <v>201174312.38419276</v>
      </c>
      <c r="AG362" s="81">
        <v>1017126.9481091963</v>
      </c>
      <c r="AH362" s="81">
        <v>160373.43853631496</v>
      </c>
      <c r="AI362" s="81">
        <v>35573950.391970783</v>
      </c>
      <c r="AJ362" s="81">
        <v>44170650.480907016</v>
      </c>
      <c r="AK362" s="81">
        <v>0</v>
      </c>
      <c r="AL362" s="81">
        <v>0</v>
      </c>
      <c r="AM362" s="81">
        <v>3694069.6780277183</v>
      </c>
      <c r="AN362" s="81">
        <v>0</v>
      </c>
      <c r="AO362" s="81">
        <v>0</v>
      </c>
      <c r="AP362" s="82"/>
      <c r="AQ362" s="81">
        <v>400</v>
      </c>
      <c r="AR362" s="81">
        <v>207</v>
      </c>
      <c r="AS362" s="81">
        <v>0</v>
      </c>
      <c r="AT362" s="81">
        <v>0</v>
      </c>
      <c r="AU362" s="81">
        <v>0</v>
      </c>
      <c r="AV362" s="81">
        <v>0</v>
      </c>
      <c r="AW362" s="81" t="s">
        <v>564</v>
      </c>
      <c r="AX362" s="82"/>
      <c r="AY362" s="81">
        <v>1833.4</v>
      </c>
      <c r="AZ362" s="81">
        <v>13483.599999999999</v>
      </c>
      <c r="BA362" s="81">
        <v>0</v>
      </c>
      <c r="BB362" s="81">
        <v>0</v>
      </c>
      <c r="BC362" s="81">
        <v>0</v>
      </c>
      <c r="BD362" s="81">
        <v>0</v>
      </c>
      <c r="BE362" s="81" t="s">
        <v>564</v>
      </c>
      <c r="BF362" s="82"/>
      <c r="BG362" s="81">
        <v>0</v>
      </c>
      <c r="BH362" s="81">
        <v>0</v>
      </c>
      <c r="BI362" s="81">
        <v>66.918999999999997</v>
      </c>
      <c r="BJ362" s="81">
        <v>0</v>
      </c>
      <c r="BK362" s="81">
        <v>0</v>
      </c>
      <c r="BL362" s="81">
        <v>0</v>
      </c>
      <c r="BM362" s="82"/>
      <c r="BN362" s="81">
        <v>0</v>
      </c>
      <c r="BO362" s="81">
        <v>0</v>
      </c>
      <c r="BP362" s="81">
        <v>6</v>
      </c>
      <c r="BQ362" s="81">
        <v>0</v>
      </c>
      <c r="BR362" s="81">
        <v>0</v>
      </c>
      <c r="BS362" s="81">
        <v>0</v>
      </c>
      <c r="BT362"/>
      <c r="BU362" s="80">
        <v>66.918999999999997</v>
      </c>
      <c r="BV362" s="80">
        <v>0</v>
      </c>
      <c r="BW362" s="80">
        <v>0</v>
      </c>
      <c r="BX362" s="80">
        <v>0</v>
      </c>
      <c r="BY362" s="80">
        <v>0</v>
      </c>
      <c r="BZ362" s="80">
        <v>0</v>
      </c>
      <c r="CA362" s="80">
        <v>0</v>
      </c>
      <c r="CB362" s="80">
        <v>0</v>
      </c>
      <c r="CC362" s="80">
        <v>0</v>
      </c>
    </row>
    <row r="363" spans="1:81">
      <c r="A363" s="80" t="s">
        <v>2102</v>
      </c>
      <c r="B363" s="80">
        <v>421</v>
      </c>
      <c r="C363" s="80">
        <v>13</v>
      </c>
      <c r="D363" s="80">
        <v>25</v>
      </c>
      <c r="E363" s="80">
        <v>2016</v>
      </c>
      <c r="F363" s="80" t="s">
        <v>92</v>
      </c>
      <c r="G363" s="80" t="s">
        <v>2089</v>
      </c>
      <c r="H363" s="80" t="s">
        <v>2090</v>
      </c>
      <c r="I363" s="177"/>
      <c r="J363" s="81">
        <v>113.21975129911685</v>
      </c>
      <c r="K363" s="81">
        <v>1.301514226813711</v>
      </c>
      <c r="L363" s="81">
        <v>0.820448554544699</v>
      </c>
      <c r="M363" s="81">
        <v>22.669783644093538</v>
      </c>
      <c r="N363" s="81">
        <v>31.810028684404539</v>
      </c>
      <c r="O363" s="81">
        <v>34.058543065096401</v>
      </c>
      <c r="P363" s="81">
        <v>21.941988254218206</v>
      </c>
      <c r="Q363" s="81">
        <v>1.8991539648659177</v>
      </c>
      <c r="R363" s="81">
        <v>0</v>
      </c>
      <c r="S363" s="81">
        <v>3.3450888297782351</v>
      </c>
      <c r="T363" s="82"/>
      <c r="U363" s="81">
        <v>22304043</v>
      </c>
      <c r="V363" s="81">
        <v>611</v>
      </c>
      <c r="W363" s="81">
        <v>30</v>
      </c>
      <c r="X363" s="81">
        <v>5582</v>
      </c>
      <c r="Y363" s="81">
        <v>10028</v>
      </c>
      <c r="Z363" s="81">
        <v>20031</v>
      </c>
      <c r="AA363" s="81">
        <v>4516</v>
      </c>
      <c r="AB363" s="81">
        <v>26888</v>
      </c>
      <c r="AC363" s="81">
        <v>0</v>
      </c>
      <c r="AD363" s="81">
        <v>3.3450888297782351</v>
      </c>
      <c r="AE363" s="82"/>
      <c r="AF363" s="81">
        <v>155356749.15599841</v>
      </c>
      <c r="AG363" s="81">
        <v>978047.89459663571</v>
      </c>
      <c r="AH363" s="81">
        <v>133177.10762296311</v>
      </c>
      <c r="AI363" s="81">
        <v>35124916.723172799</v>
      </c>
      <c r="AJ363" s="81">
        <v>44970404.614539377</v>
      </c>
      <c r="AK363" s="81">
        <v>0</v>
      </c>
      <c r="AL363" s="81">
        <v>0</v>
      </c>
      <c r="AM363" s="81">
        <v>3687750.405196473</v>
      </c>
      <c r="AN363" s="81">
        <v>0</v>
      </c>
      <c r="AO363" s="81">
        <v>0</v>
      </c>
      <c r="AP363" s="82"/>
      <c r="AQ363" s="81">
        <v>471</v>
      </c>
      <c r="AR363" s="81">
        <v>275</v>
      </c>
      <c r="AS363" s="81">
        <v>0</v>
      </c>
      <c r="AT363" s="81">
        <v>0</v>
      </c>
      <c r="AU363" s="81">
        <v>0</v>
      </c>
      <c r="AV363" s="81">
        <v>0</v>
      </c>
      <c r="AW363" s="81" t="s">
        <v>564</v>
      </c>
      <c r="AX363" s="82"/>
      <c r="AY363" s="81">
        <v>2196.3000000000002</v>
      </c>
      <c r="AZ363" s="81">
        <v>17485.3</v>
      </c>
      <c r="BA363" s="81">
        <v>0</v>
      </c>
      <c r="BB363" s="81">
        <v>0</v>
      </c>
      <c r="BC363" s="81">
        <v>0</v>
      </c>
      <c r="BD363" s="81">
        <v>0</v>
      </c>
      <c r="BE363" s="81" t="s">
        <v>564</v>
      </c>
      <c r="BF363" s="82"/>
      <c r="BG363" s="81">
        <v>0</v>
      </c>
      <c r="BH363" s="81">
        <v>0</v>
      </c>
      <c r="BI363" s="81">
        <v>67.649000000000001</v>
      </c>
      <c r="BJ363" s="81">
        <v>0</v>
      </c>
      <c r="BK363" s="81">
        <v>0</v>
      </c>
      <c r="BL363" s="81">
        <v>0</v>
      </c>
      <c r="BM363" s="82"/>
      <c r="BN363" s="81">
        <v>0</v>
      </c>
      <c r="BO363" s="81">
        <v>0</v>
      </c>
      <c r="BP363" s="81">
        <v>6</v>
      </c>
      <c r="BQ363" s="81">
        <v>0</v>
      </c>
      <c r="BR363" s="81">
        <v>0</v>
      </c>
      <c r="BS363" s="81">
        <v>0</v>
      </c>
      <c r="BT363"/>
      <c r="BU363" s="80">
        <v>67.649000000000001</v>
      </c>
      <c r="BV363" s="80">
        <v>0</v>
      </c>
      <c r="BW363" s="80">
        <v>0</v>
      </c>
      <c r="BX363" s="80">
        <v>0</v>
      </c>
      <c r="BY363" s="80">
        <v>0</v>
      </c>
      <c r="BZ363" s="80">
        <v>0</v>
      </c>
      <c r="CA363" s="80">
        <v>0</v>
      </c>
      <c r="CB363" s="80">
        <v>0</v>
      </c>
      <c r="CC363" s="80">
        <v>0</v>
      </c>
    </row>
    <row r="364" spans="1:81">
      <c r="A364" s="80" t="s">
        <v>2103</v>
      </c>
      <c r="B364" s="80">
        <v>422</v>
      </c>
      <c r="C364" s="80">
        <v>14</v>
      </c>
      <c r="D364" s="80">
        <v>25</v>
      </c>
      <c r="E364" s="80">
        <v>2017</v>
      </c>
      <c r="F364" s="80" t="s">
        <v>71</v>
      </c>
      <c r="G364" s="80" t="s">
        <v>2089</v>
      </c>
      <c r="H364" s="80" t="s">
        <v>2090</v>
      </c>
      <c r="I364" s="177"/>
      <c r="J364" s="81">
        <v>113.46542390967026</v>
      </c>
      <c r="K364" s="81">
        <v>1.3119817615356</v>
      </c>
      <c r="L364" s="81">
        <v>0.72381617089331951</v>
      </c>
      <c r="M364" s="81">
        <v>21.40578360932987</v>
      </c>
      <c r="N364" s="81">
        <v>30.93090928549233</v>
      </c>
      <c r="O364" s="81">
        <v>33.638265101402276</v>
      </c>
      <c r="P364" s="81">
        <v>21.547112579552032</v>
      </c>
      <c r="Q364" s="81">
        <v>1.83093576220611</v>
      </c>
      <c r="R364" s="81">
        <v>0</v>
      </c>
      <c r="S364" s="81">
        <v>3.0553763095788988</v>
      </c>
      <c r="T364" s="82"/>
      <c r="U364" s="81">
        <v>23514870</v>
      </c>
      <c r="V364" s="81">
        <v>611</v>
      </c>
      <c r="W364" s="81">
        <v>30</v>
      </c>
      <c r="X364" s="81">
        <v>5582</v>
      </c>
      <c r="Y364" s="81">
        <v>10141</v>
      </c>
      <c r="Z364" s="81">
        <v>20112</v>
      </c>
      <c r="AA364" s="81">
        <v>4463</v>
      </c>
      <c r="AB364" s="81">
        <v>26807</v>
      </c>
      <c r="AC364" s="81">
        <v>0</v>
      </c>
      <c r="AD364" s="81">
        <v>3.0553763095788988</v>
      </c>
      <c r="AE364" s="82"/>
      <c r="AF364" s="81">
        <v>162594954.6456359</v>
      </c>
      <c r="AG364" s="81">
        <v>991807.92067334289</v>
      </c>
      <c r="AH364" s="81">
        <v>154944.28536273679</v>
      </c>
      <c r="AI364" s="81">
        <v>34524113.561802194</v>
      </c>
      <c r="AJ364" s="81">
        <v>43685811.243433394</v>
      </c>
      <c r="AK364" s="81">
        <v>0</v>
      </c>
      <c r="AL364" s="81">
        <v>0</v>
      </c>
      <c r="AM364" s="81">
        <v>3682394.010476728</v>
      </c>
      <c r="AN364" s="81">
        <v>0</v>
      </c>
      <c r="AO364" s="81">
        <v>0</v>
      </c>
      <c r="AP364" s="82"/>
      <c r="AQ364" s="81">
        <v>531</v>
      </c>
      <c r="AR364" s="81">
        <v>335</v>
      </c>
      <c r="AS364" s="81">
        <v>0</v>
      </c>
      <c r="AT364" s="81">
        <v>0</v>
      </c>
      <c r="AU364" s="81">
        <v>0</v>
      </c>
      <c r="AV364" s="81">
        <v>0</v>
      </c>
      <c r="AW364" s="81" t="s">
        <v>564</v>
      </c>
      <c r="AX364" s="82"/>
      <c r="AY364" s="81">
        <v>2522.3000000000002</v>
      </c>
      <c r="AZ364" s="81">
        <v>21481.8</v>
      </c>
      <c r="BA364" s="81">
        <v>0</v>
      </c>
      <c r="BB364" s="81">
        <v>0</v>
      </c>
      <c r="BC364" s="81">
        <v>0</v>
      </c>
      <c r="BD364" s="81">
        <v>0</v>
      </c>
      <c r="BE364" s="81" t="s">
        <v>564</v>
      </c>
      <c r="BF364" s="82"/>
      <c r="BG364" s="81">
        <v>0</v>
      </c>
      <c r="BH364" s="81">
        <v>0</v>
      </c>
      <c r="BI364" s="81">
        <v>69.257000000000005</v>
      </c>
      <c r="BJ364" s="81">
        <v>0</v>
      </c>
      <c r="BK364" s="81">
        <v>0</v>
      </c>
      <c r="BL364" s="81">
        <v>0</v>
      </c>
      <c r="BM364" s="82"/>
      <c r="BN364" s="81">
        <v>0</v>
      </c>
      <c r="BO364" s="81">
        <v>0</v>
      </c>
      <c r="BP364" s="81">
        <v>6</v>
      </c>
      <c r="BQ364" s="81">
        <v>0</v>
      </c>
      <c r="BR364" s="81">
        <v>0</v>
      </c>
      <c r="BS364" s="81">
        <v>0</v>
      </c>
      <c r="BT364"/>
      <c r="BU364" s="80">
        <v>69.257000000000005</v>
      </c>
      <c r="BV364" s="80">
        <v>0</v>
      </c>
      <c r="BW364" s="80">
        <v>0</v>
      </c>
      <c r="BX364" s="80">
        <v>0</v>
      </c>
      <c r="BY364" s="80">
        <v>0</v>
      </c>
      <c r="BZ364" s="80">
        <v>0</v>
      </c>
      <c r="CA364" s="80">
        <v>0</v>
      </c>
      <c r="CB364" s="80">
        <v>0</v>
      </c>
      <c r="CC364" s="80">
        <v>0</v>
      </c>
    </row>
    <row r="365" spans="1:81">
      <c r="A365" s="80" t="s">
        <v>2104</v>
      </c>
      <c r="B365" s="80">
        <v>423</v>
      </c>
      <c r="C365" s="80">
        <v>15</v>
      </c>
      <c r="D365" s="80">
        <v>25</v>
      </c>
      <c r="E365" s="80">
        <v>2018</v>
      </c>
      <c r="F365" s="80" t="s">
        <v>93</v>
      </c>
      <c r="G365" s="80" t="s">
        <v>2089</v>
      </c>
      <c r="H365" s="80" t="s">
        <v>2090</v>
      </c>
      <c r="I365" s="177"/>
      <c r="J365" s="81">
        <v>127.19687495552535</v>
      </c>
      <c r="K365" s="81">
        <v>1.2330602315726071</v>
      </c>
      <c r="L365" s="81">
        <v>0.65227710745964007</v>
      </c>
      <c r="M365" s="81">
        <v>21.108737775525462</v>
      </c>
      <c r="N365" s="81">
        <v>32.510202867203695</v>
      </c>
      <c r="O365" s="81">
        <v>32.948836191812603</v>
      </c>
      <c r="P365" s="81">
        <v>21.51904302814707</v>
      </c>
      <c r="Q365" s="81">
        <v>1.6903963667595008</v>
      </c>
      <c r="R365" s="81">
        <v>0</v>
      </c>
      <c r="S365" s="81">
        <v>2.7834522579287846</v>
      </c>
      <c r="T365" s="82"/>
      <c r="U365" s="81">
        <v>26047944</v>
      </c>
      <c r="V365" s="81">
        <v>611</v>
      </c>
      <c r="W365" s="81">
        <v>30</v>
      </c>
      <c r="X365" s="81">
        <v>5582</v>
      </c>
      <c r="Y365" s="81">
        <v>10260</v>
      </c>
      <c r="Z365" s="81">
        <v>20077</v>
      </c>
      <c r="AA365" s="81">
        <v>4502</v>
      </c>
      <c r="AB365" s="81">
        <v>26671</v>
      </c>
      <c r="AC365" s="81">
        <v>0</v>
      </c>
      <c r="AD365" s="81">
        <v>2.783452257928785</v>
      </c>
      <c r="AE365" s="82"/>
      <c r="AF365" s="81">
        <v>183551623.2095944</v>
      </c>
      <c r="AG365" s="81">
        <v>877021.68671287096</v>
      </c>
      <c r="AH365" s="81">
        <v>146606.25857877819</v>
      </c>
      <c r="AI365" s="81">
        <v>33091070.934728011</v>
      </c>
      <c r="AJ365" s="81">
        <v>45965124.206036158</v>
      </c>
      <c r="AK365" s="81">
        <v>0</v>
      </c>
      <c r="AL365" s="81">
        <v>0</v>
      </c>
      <c r="AM365" s="81">
        <v>3671292.773790387</v>
      </c>
      <c r="AN365" s="81">
        <v>0</v>
      </c>
      <c r="AO365" s="81">
        <v>0</v>
      </c>
      <c r="AP365" s="82"/>
      <c r="AQ365" s="81">
        <v>594</v>
      </c>
      <c r="AR365" s="81">
        <v>375</v>
      </c>
      <c r="AS365" s="81">
        <v>0</v>
      </c>
      <c r="AT365" s="81">
        <v>0</v>
      </c>
      <c r="AU365" s="81">
        <v>0</v>
      </c>
      <c r="AV365" s="81">
        <v>0</v>
      </c>
      <c r="AW365" s="81" t="s">
        <v>564</v>
      </c>
      <c r="AX365" s="82"/>
      <c r="AY365" s="81">
        <v>2830.9</v>
      </c>
      <c r="AZ365" s="81">
        <v>24617.3</v>
      </c>
      <c r="BA365" s="81">
        <v>0</v>
      </c>
      <c r="BB365" s="81">
        <v>0</v>
      </c>
      <c r="BC365" s="81">
        <v>0</v>
      </c>
      <c r="BD365" s="81">
        <v>0</v>
      </c>
      <c r="BE365" s="81" t="s">
        <v>564</v>
      </c>
      <c r="BF365" s="82"/>
      <c r="BG365" s="81">
        <v>0</v>
      </c>
      <c r="BH365" s="81">
        <v>0</v>
      </c>
      <c r="BI365" s="81">
        <v>68.278000000000006</v>
      </c>
      <c r="BJ365" s="81">
        <v>0</v>
      </c>
      <c r="BK365" s="81">
        <v>0</v>
      </c>
      <c r="BL365" s="81">
        <v>0</v>
      </c>
      <c r="BM365" s="82"/>
      <c r="BN365" s="81">
        <v>0</v>
      </c>
      <c r="BO365" s="81">
        <v>0</v>
      </c>
      <c r="BP365" s="81">
        <v>6</v>
      </c>
      <c r="BQ365" s="81">
        <v>0</v>
      </c>
      <c r="BR365" s="81">
        <v>0</v>
      </c>
      <c r="BS365" s="81">
        <v>0</v>
      </c>
      <c r="BT365"/>
      <c r="BU365" s="80">
        <v>68.278000000000006</v>
      </c>
      <c r="BV365" s="80">
        <v>0</v>
      </c>
      <c r="BW365" s="80">
        <v>0</v>
      </c>
      <c r="BX365" s="80">
        <v>0</v>
      </c>
      <c r="BY365" s="80">
        <v>0</v>
      </c>
      <c r="BZ365" s="80">
        <v>0</v>
      </c>
      <c r="CA365" s="80">
        <v>0</v>
      </c>
      <c r="CB365" s="80">
        <v>0</v>
      </c>
      <c r="CC365" s="80">
        <v>0</v>
      </c>
    </row>
    <row r="366" spans="1:81">
      <c r="A366" s="80" t="s">
        <v>2105</v>
      </c>
      <c r="B366" s="80">
        <v>424</v>
      </c>
      <c r="C366" s="80">
        <v>16</v>
      </c>
      <c r="D366" s="80">
        <v>25</v>
      </c>
      <c r="E366" s="80">
        <v>2019</v>
      </c>
      <c r="F366" s="80" t="s">
        <v>73</v>
      </c>
      <c r="G366" s="80" t="s">
        <v>2089</v>
      </c>
      <c r="H366" s="80" t="s">
        <v>2090</v>
      </c>
      <c r="I366" s="177"/>
      <c r="J366" s="81">
        <v>114.76883187003078</v>
      </c>
      <c r="K366" s="81">
        <v>1.129632614644605</v>
      </c>
      <c r="L366" s="81">
        <v>0.65749477301384207</v>
      </c>
      <c r="M366" s="81">
        <v>19.953835915582008</v>
      </c>
      <c r="N366" s="81">
        <v>28.614605504544652</v>
      </c>
      <c r="O366" s="81">
        <v>32.039623922217416</v>
      </c>
      <c r="P366" s="81">
        <v>21.666867927450873</v>
      </c>
      <c r="Q366" s="81">
        <v>1.6271373726314342</v>
      </c>
      <c r="R366" s="81">
        <v>0</v>
      </c>
      <c r="S366" s="81">
        <v>3.7585591585395406</v>
      </c>
      <c r="T366" s="82"/>
      <c r="U366" s="81">
        <v>24539211</v>
      </c>
      <c r="V366" s="81">
        <v>611</v>
      </c>
      <c r="W366" s="81">
        <v>30</v>
      </c>
      <c r="X366" s="81">
        <v>5582</v>
      </c>
      <c r="Y366" s="81">
        <v>10316</v>
      </c>
      <c r="Z366" s="81">
        <v>20059</v>
      </c>
      <c r="AA366" s="81">
        <v>4499</v>
      </c>
      <c r="AB366" s="81">
        <v>26368</v>
      </c>
      <c r="AC366" s="81">
        <v>0</v>
      </c>
      <c r="AD366" s="81">
        <v>3.758559158539541</v>
      </c>
      <c r="AE366" s="82"/>
      <c r="AF366" s="81">
        <v>169268551.3780112</v>
      </c>
      <c r="AG366" s="81">
        <v>847996.88683040242</v>
      </c>
      <c r="AH366" s="81">
        <v>154844.47641831191</v>
      </c>
      <c r="AI366" s="81">
        <v>32480620.872636329</v>
      </c>
      <c r="AJ366" s="81">
        <v>40401896.70641569</v>
      </c>
      <c r="AK366" s="81">
        <v>0</v>
      </c>
      <c r="AL366" s="81">
        <v>0</v>
      </c>
      <c r="AM366" s="81">
        <v>3591123.1018022751</v>
      </c>
      <c r="AN366" s="81">
        <v>0</v>
      </c>
      <c r="AO366" s="81">
        <v>0</v>
      </c>
      <c r="AP366" s="82"/>
      <c r="AQ366" s="81">
        <v>657</v>
      </c>
      <c r="AR366" s="81">
        <v>416</v>
      </c>
      <c r="AS366" s="81">
        <v>0</v>
      </c>
      <c r="AT366" s="81">
        <v>0</v>
      </c>
      <c r="AU366" s="81">
        <v>0</v>
      </c>
      <c r="AV366" s="81">
        <v>0</v>
      </c>
      <c r="AW366" s="81" t="s">
        <v>564</v>
      </c>
      <c r="AX366" s="82"/>
      <c r="AY366" s="81">
        <v>3143.5</v>
      </c>
      <c r="AZ366" s="81">
        <v>27720.69999999999</v>
      </c>
      <c r="BA366" s="81">
        <v>0</v>
      </c>
      <c r="BB366" s="81">
        <v>0</v>
      </c>
      <c r="BC366" s="81">
        <v>0</v>
      </c>
      <c r="BD366" s="81">
        <v>0</v>
      </c>
      <c r="BE366" s="81" t="s">
        <v>564</v>
      </c>
      <c r="BF366" s="82"/>
      <c r="BG366" s="81">
        <v>0</v>
      </c>
      <c r="BH366" s="81">
        <v>0</v>
      </c>
      <c r="BI366" s="81">
        <v>67.73</v>
      </c>
      <c r="BJ366" s="81">
        <v>0</v>
      </c>
      <c r="BK366" s="81">
        <v>0</v>
      </c>
      <c r="BL366" s="81">
        <v>0</v>
      </c>
      <c r="BM366" s="82"/>
      <c r="BN366" s="81">
        <v>0</v>
      </c>
      <c r="BO366" s="81">
        <v>0</v>
      </c>
      <c r="BP366" s="81">
        <v>7</v>
      </c>
      <c r="BQ366" s="81">
        <v>0</v>
      </c>
      <c r="BR366" s="81">
        <v>0</v>
      </c>
      <c r="BS366" s="81">
        <v>0</v>
      </c>
      <c r="BT366"/>
      <c r="BU366" s="80">
        <v>67.73</v>
      </c>
      <c r="BV366" s="80">
        <v>0</v>
      </c>
      <c r="BW366" s="80">
        <v>0</v>
      </c>
      <c r="BX366" s="80">
        <v>0</v>
      </c>
      <c r="BY366" s="80">
        <v>0</v>
      </c>
      <c r="BZ366" s="80">
        <v>0</v>
      </c>
      <c r="CA366" s="80">
        <v>0</v>
      </c>
      <c r="CB366" s="80">
        <v>0</v>
      </c>
      <c r="CC366" s="80">
        <v>0</v>
      </c>
    </row>
    <row r="367" spans="1:81">
      <c r="A367" s="80" t="s">
        <v>2106</v>
      </c>
      <c r="B367" s="80">
        <v>425</v>
      </c>
      <c r="C367" s="80">
        <v>17</v>
      </c>
      <c r="D367" s="80">
        <v>25</v>
      </c>
      <c r="E367" s="80">
        <v>2020</v>
      </c>
      <c r="F367" s="80" t="s">
        <v>218</v>
      </c>
      <c r="G367" s="80" t="s">
        <v>2089</v>
      </c>
      <c r="H367" s="80" t="s">
        <v>2090</v>
      </c>
      <c r="I367" s="177"/>
      <c r="J367" s="81">
        <v>158.72393970280461</v>
      </c>
      <c r="K367" s="81">
        <v>1.1483971798866706</v>
      </c>
      <c r="L367" s="81">
        <v>1.2505424350758916</v>
      </c>
      <c r="M367" s="81">
        <v>20.671265738929332</v>
      </c>
      <c r="N367" s="81">
        <v>27.194341125646449</v>
      </c>
      <c r="O367" s="81">
        <v>28.0796408144781</v>
      </c>
      <c r="P367" s="81">
        <v>20.336704693057705</v>
      </c>
      <c r="Q367" s="81">
        <v>1.544009597172858</v>
      </c>
      <c r="R367" s="81">
        <v>0</v>
      </c>
      <c r="S367" s="81">
        <v>3.2105691354118679</v>
      </c>
      <c r="T367" s="82"/>
      <c r="U367" s="81">
        <v>30522839</v>
      </c>
      <c r="V367" s="81">
        <v>536</v>
      </c>
      <c r="W367" s="81">
        <v>70</v>
      </c>
      <c r="X367" s="81">
        <v>6052</v>
      </c>
      <c r="Y367" s="81">
        <v>10401</v>
      </c>
      <c r="Z367" s="81">
        <v>20065</v>
      </c>
      <c r="AA367" s="81">
        <v>4588</v>
      </c>
      <c r="AB367" s="81">
        <v>26186</v>
      </c>
      <c r="AC367" s="81">
        <v>0</v>
      </c>
      <c r="AD367" s="81">
        <v>3.2105691354118679</v>
      </c>
      <c r="AE367" s="82"/>
      <c r="AF367" s="81">
        <v>237538137.54674989</v>
      </c>
      <c r="AG367" s="81">
        <v>811055.508577656</v>
      </c>
      <c r="AH367" s="81">
        <v>314401.68756824936</v>
      </c>
      <c r="AI367" s="81">
        <v>34244113.646089338</v>
      </c>
      <c r="AJ367" s="81">
        <v>40220268.298268095</v>
      </c>
      <c r="AK367" s="81"/>
      <c r="AL367" s="81"/>
      <c r="AM367" s="81">
        <v>3417563.9325279933</v>
      </c>
      <c r="AN367" s="81"/>
      <c r="AO367" s="81"/>
      <c r="AP367" s="82"/>
      <c r="AQ367" s="81">
        <v>721</v>
      </c>
      <c r="AR367" s="81">
        <v>440</v>
      </c>
      <c r="AS367" s="81">
        <v>0</v>
      </c>
      <c r="AT367" s="81">
        <v>0</v>
      </c>
      <c r="AU367" s="81">
        <v>0</v>
      </c>
      <c r="AV367" s="81">
        <v>0</v>
      </c>
      <c r="AW367" s="81">
        <v>0</v>
      </c>
      <c r="AX367" s="82"/>
      <c r="AY367" s="81">
        <v>3515.400000000001</v>
      </c>
      <c r="AZ367" s="81">
        <v>30018.10000000002</v>
      </c>
      <c r="BA367" s="81">
        <v>0</v>
      </c>
      <c r="BB367" s="81">
        <v>0</v>
      </c>
      <c r="BC367" s="81">
        <v>0</v>
      </c>
      <c r="BD367" s="81">
        <v>0</v>
      </c>
      <c r="BE367" s="81">
        <v>0</v>
      </c>
      <c r="BF367" s="82"/>
      <c r="BG367" s="81">
        <v>0</v>
      </c>
      <c r="BH367" s="81">
        <v>0</v>
      </c>
      <c r="BI367" s="81">
        <v>60.648000000000003</v>
      </c>
      <c r="BJ367" s="81">
        <v>0</v>
      </c>
      <c r="BK367" s="81">
        <v>0</v>
      </c>
      <c r="BL367" s="81">
        <v>0</v>
      </c>
      <c r="BM367" s="82"/>
      <c r="BN367" s="81">
        <v>0</v>
      </c>
      <c r="BO367" s="81">
        <v>0</v>
      </c>
      <c r="BP367" s="81">
        <v>7</v>
      </c>
      <c r="BQ367" s="81">
        <v>0</v>
      </c>
      <c r="BR367" s="81">
        <v>0</v>
      </c>
      <c r="BS367" s="81">
        <v>0</v>
      </c>
      <c r="BT367"/>
      <c r="BU367" s="80">
        <v>60.648000000000003</v>
      </c>
      <c r="BV367" s="80">
        <v>0</v>
      </c>
      <c r="BW367" s="80">
        <v>0</v>
      </c>
      <c r="BX367" s="80">
        <v>0</v>
      </c>
      <c r="BY367" s="80">
        <v>0</v>
      </c>
      <c r="BZ367" s="80">
        <v>0</v>
      </c>
      <c r="CA367" s="80">
        <v>0</v>
      </c>
      <c r="CB367" s="80">
        <v>0</v>
      </c>
      <c r="CC367" s="80">
        <v>0</v>
      </c>
    </row>
    <row r="368" spans="1:81">
      <c r="A368" s="80" t="s">
        <v>2107</v>
      </c>
      <c r="B368" s="80">
        <v>425</v>
      </c>
      <c r="C368" s="80">
        <v>18</v>
      </c>
      <c r="D368" s="80">
        <v>25</v>
      </c>
      <c r="E368" s="80">
        <v>2021</v>
      </c>
      <c r="F368" s="80" t="s">
        <v>75</v>
      </c>
      <c r="G368" s="174" t="s">
        <v>2089</v>
      </c>
      <c r="H368" s="80" t="s">
        <v>2090</v>
      </c>
      <c r="I368" s="177"/>
      <c r="J368" s="81">
        <v>120.93418529403623</v>
      </c>
      <c r="K368" s="81">
        <v>1.2604980267915649</v>
      </c>
      <c r="L368" s="81">
        <v>1.2247972130956604</v>
      </c>
      <c r="M368" s="81">
        <v>22.881350127768499</v>
      </c>
      <c r="N368" s="81">
        <v>28.822746285689369</v>
      </c>
      <c r="O368" s="81">
        <v>27.233423824784385</v>
      </c>
      <c r="P368" s="81">
        <v>21.153788557426985</v>
      </c>
      <c r="Q368" s="81">
        <v>1.5516788829737314</v>
      </c>
      <c r="R368" s="81">
        <v>0</v>
      </c>
      <c r="S368" s="81">
        <v>3.6180957991478411</v>
      </c>
      <c r="T368" s="82"/>
      <c r="U368" s="81">
        <v>24699468</v>
      </c>
      <c r="V368" s="81">
        <v>536</v>
      </c>
      <c r="W368" s="81">
        <v>70</v>
      </c>
      <c r="X368" s="81">
        <v>6052</v>
      </c>
      <c r="Y368" s="81">
        <v>10483</v>
      </c>
      <c r="Z368" s="81">
        <v>20038</v>
      </c>
      <c r="AA368" s="81">
        <v>4654</v>
      </c>
      <c r="AB368" s="81">
        <v>26004</v>
      </c>
      <c r="AC368" s="81">
        <v>0</v>
      </c>
      <c r="AD368" s="81">
        <v>3.6180957991478411</v>
      </c>
      <c r="AE368" s="82"/>
      <c r="AF368" s="81">
        <v>177938545.01280424</v>
      </c>
      <c r="AG368" s="81">
        <v>876503.50361241051</v>
      </c>
      <c r="AH368" s="81">
        <v>293887.80876255309</v>
      </c>
      <c r="AI368" s="81">
        <v>37486508.469761044</v>
      </c>
      <c r="AJ368" s="81">
        <v>41774223.094858587</v>
      </c>
      <c r="AK368" s="81">
        <v>0</v>
      </c>
      <c r="AL368" s="81">
        <v>0</v>
      </c>
      <c r="AM368" s="81">
        <v>3413386.1385541074</v>
      </c>
      <c r="AN368" s="81">
        <v>0</v>
      </c>
      <c r="AO368" s="81">
        <v>0</v>
      </c>
      <c r="AP368" s="82"/>
      <c r="AQ368" s="81">
        <v>785</v>
      </c>
      <c r="AR368" s="81">
        <v>457</v>
      </c>
      <c r="AS368" s="81">
        <v>0</v>
      </c>
      <c r="AT368" s="81">
        <v>0</v>
      </c>
      <c r="AU368" s="81">
        <v>0</v>
      </c>
      <c r="AV368" s="81">
        <v>0</v>
      </c>
      <c r="AW368" s="81"/>
      <c r="AX368" s="82"/>
      <c r="AY368" s="81">
        <v>3913.8000000000029</v>
      </c>
      <c r="AZ368" s="81">
        <v>32228.500000000011</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2108</v>
      </c>
      <c r="B369" s="80">
        <v>425</v>
      </c>
      <c r="C369" s="80">
        <v>19</v>
      </c>
      <c r="D369" s="80">
        <v>25</v>
      </c>
      <c r="E369" s="80">
        <v>2022</v>
      </c>
      <c r="F369" s="80" t="s">
        <v>568</v>
      </c>
      <c r="G369" s="174" t="s">
        <v>2089</v>
      </c>
      <c r="H369" s="80" t="s">
        <v>2090</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865</v>
      </c>
      <c r="AR369" s="81">
        <v>466</v>
      </c>
      <c r="AS369" s="81">
        <v>0</v>
      </c>
      <c r="AT369" s="81">
        <v>0</v>
      </c>
      <c r="AU369" s="81">
        <v>0</v>
      </c>
      <c r="AV369" s="81">
        <v>0</v>
      </c>
      <c r="AW369" s="81"/>
      <c r="AX369" s="82"/>
      <c r="AY369" s="81">
        <v>4382.0000000000055</v>
      </c>
      <c r="AZ369" s="81">
        <v>35307.400000000023</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2109</v>
      </c>
      <c r="B370" s="80">
        <v>273</v>
      </c>
      <c r="C370" s="80">
        <v>1</v>
      </c>
      <c r="D370" s="80">
        <v>17</v>
      </c>
      <c r="E370" s="80">
        <v>1990</v>
      </c>
      <c r="F370" s="80" t="s">
        <v>562</v>
      </c>
      <c r="G370" s="80" t="s">
        <v>2110</v>
      </c>
      <c r="H370" s="80" t="s">
        <v>2111</v>
      </c>
      <c r="I370" s="177"/>
      <c r="J370" s="81">
        <v>72.647253015818862</v>
      </c>
      <c r="K370" s="81">
        <v>2.9960462529786747</v>
      </c>
      <c r="L370" s="81">
        <v>4.9869952501466601</v>
      </c>
      <c r="M370" s="81">
        <v>12.866428263987622</v>
      </c>
      <c r="N370" s="81">
        <v>24.328921461014303</v>
      </c>
      <c r="O370" s="81">
        <v>20.889267508623188</v>
      </c>
      <c r="P370" s="81">
        <v>26.094359655734458</v>
      </c>
      <c r="Q370" s="81">
        <v>1.7677342759230148</v>
      </c>
      <c r="R370" s="81">
        <v>0</v>
      </c>
      <c r="S370" s="81">
        <v>1.4032030036532395</v>
      </c>
      <c r="T370" s="82"/>
      <c r="U370" s="81">
        <v>5865965</v>
      </c>
      <c r="V370" s="81">
        <v>870</v>
      </c>
      <c r="W370" s="81">
        <v>52</v>
      </c>
      <c r="X370" s="81">
        <v>4754</v>
      </c>
      <c r="Y370" s="81">
        <v>7394</v>
      </c>
      <c r="Z370" s="81">
        <v>8592</v>
      </c>
      <c r="AA370" s="81">
        <v>6336</v>
      </c>
      <c r="AB370" s="81">
        <v>28702</v>
      </c>
      <c r="AC370" s="81">
        <v>0</v>
      </c>
      <c r="AD370" s="81">
        <v>1.4032030036532395</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2112</v>
      </c>
      <c r="B371" s="80">
        <v>274</v>
      </c>
      <c r="C371" s="80">
        <v>2</v>
      </c>
      <c r="D371" s="80">
        <v>17</v>
      </c>
      <c r="E371" s="80">
        <v>2005</v>
      </c>
      <c r="F371" s="80" t="s">
        <v>565</v>
      </c>
      <c r="G371" s="80" t="s">
        <v>2110</v>
      </c>
      <c r="H371" s="80" t="s">
        <v>2111</v>
      </c>
      <c r="I371" s="177"/>
      <c r="J371" s="81">
        <v>42.174137592937655</v>
      </c>
      <c r="K371" s="81">
        <v>1.9528271536919255</v>
      </c>
      <c r="L371" s="81">
        <v>7.9371798201669552</v>
      </c>
      <c r="M371" s="81">
        <v>22.233894878948757</v>
      </c>
      <c r="N371" s="81">
        <v>30.958139938085608</v>
      </c>
      <c r="O371" s="81">
        <v>31.615700019697801</v>
      </c>
      <c r="P371" s="81">
        <v>27.426330772818641</v>
      </c>
      <c r="Q371" s="81">
        <v>1.593822162679627</v>
      </c>
      <c r="R371" s="81">
        <v>0</v>
      </c>
      <c r="S371" s="81">
        <v>2.1583614170812555</v>
      </c>
      <c r="T371" s="82"/>
      <c r="U371" s="81">
        <v>4280724</v>
      </c>
      <c r="V371" s="81">
        <v>828</v>
      </c>
      <c r="W371" s="81">
        <v>125</v>
      </c>
      <c r="X371" s="81">
        <v>4467</v>
      </c>
      <c r="Y371" s="81">
        <v>8756</v>
      </c>
      <c r="Z371" s="81">
        <v>15048</v>
      </c>
      <c r="AA371" s="81">
        <v>5454</v>
      </c>
      <c r="AB371" s="81">
        <v>27053</v>
      </c>
      <c r="AC371" s="81">
        <v>0</v>
      </c>
      <c r="AD371" s="81">
        <v>2.1583614170812555</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2113</v>
      </c>
      <c r="B372" s="80">
        <v>275</v>
      </c>
      <c r="C372" s="80">
        <v>3</v>
      </c>
      <c r="D372" s="80">
        <v>17</v>
      </c>
      <c r="E372" s="80">
        <v>2006</v>
      </c>
      <c r="F372" s="80" t="s">
        <v>566</v>
      </c>
      <c r="G372" s="80" t="s">
        <v>2110</v>
      </c>
      <c r="H372" s="80" t="s">
        <v>2111</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2114</v>
      </c>
      <c r="B373" s="80">
        <v>276</v>
      </c>
      <c r="C373" s="80">
        <v>4</v>
      </c>
      <c r="D373" s="80">
        <v>17</v>
      </c>
      <c r="E373" s="80">
        <v>2007</v>
      </c>
      <c r="F373" s="80" t="s">
        <v>567</v>
      </c>
      <c r="G373" s="80" t="s">
        <v>2110</v>
      </c>
      <c r="H373" s="80" t="s">
        <v>2111</v>
      </c>
      <c r="I373" s="177"/>
      <c r="J373" s="81">
        <v>33.775981944726951</v>
      </c>
      <c r="K373" s="81">
        <v>1.7255789944278965</v>
      </c>
      <c r="L373" s="81">
        <v>13.451396001394933</v>
      </c>
      <c r="M373" s="81">
        <v>23.166559685102015</v>
      </c>
      <c r="N373" s="81">
        <v>33.16763541742079</v>
      </c>
      <c r="O373" s="81">
        <v>30.938297866414935</v>
      </c>
      <c r="P373" s="81">
        <v>27.534255604810934</v>
      </c>
      <c r="Q373" s="81">
        <v>1.6693201404115992</v>
      </c>
      <c r="R373" s="81">
        <v>0</v>
      </c>
      <c r="S373" s="81">
        <v>2.49098509533788</v>
      </c>
      <c r="T373" s="82"/>
      <c r="U373" s="81">
        <v>4839357</v>
      </c>
      <c r="V373" s="81">
        <v>723</v>
      </c>
      <c r="W373" s="81">
        <v>127</v>
      </c>
      <c r="X373" s="81">
        <v>5871</v>
      </c>
      <c r="Y373" s="81">
        <v>9008</v>
      </c>
      <c r="Z373" s="81">
        <v>15308</v>
      </c>
      <c r="AA373" s="81">
        <v>5392</v>
      </c>
      <c r="AB373" s="81">
        <v>26836</v>
      </c>
      <c r="AC373" s="81">
        <v>0</v>
      </c>
      <c r="AD373" s="81">
        <v>2.49098509533788</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2115</v>
      </c>
      <c r="B374" s="80">
        <v>277</v>
      </c>
      <c r="C374" s="80">
        <v>5</v>
      </c>
      <c r="D374" s="80">
        <v>17</v>
      </c>
      <c r="E374" s="80">
        <v>2008</v>
      </c>
      <c r="F374" s="80" t="s">
        <v>84</v>
      </c>
      <c r="G374" s="80" t="s">
        <v>2110</v>
      </c>
      <c r="H374" s="80" t="s">
        <v>2111</v>
      </c>
      <c r="I374" s="177"/>
      <c r="J374" s="81">
        <v>36.507313494028743</v>
      </c>
      <c r="K374" s="81">
        <v>1.279649173524896</v>
      </c>
      <c r="L374" s="81">
        <v>11.776057718737642</v>
      </c>
      <c r="M374" s="81">
        <v>25.037773434728525</v>
      </c>
      <c r="N374" s="81">
        <v>28.659738402488841</v>
      </c>
      <c r="O374" s="81">
        <v>29.98100662306555</v>
      </c>
      <c r="P374" s="81">
        <v>27.013210792471806</v>
      </c>
      <c r="Q374" s="81">
        <v>1.6367027563619392</v>
      </c>
      <c r="R374" s="81">
        <v>0</v>
      </c>
      <c r="S374" s="81">
        <v>3.0150555149041662</v>
      </c>
      <c r="T374" s="82"/>
      <c r="U374" s="81">
        <v>4943769</v>
      </c>
      <c r="V374" s="81">
        <v>723</v>
      </c>
      <c r="W374" s="81">
        <v>127</v>
      </c>
      <c r="X374" s="81">
        <v>5871</v>
      </c>
      <c r="Y374" s="81">
        <v>9077</v>
      </c>
      <c r="Z374" s="81">
        <v>15355</v>
      </c>
      <c r="AA374" s="81">
        <v>5296</v>
      </c>
      <c r="AB374" s="81">
        <v>26744</v>
      </c>
      <c r="AC374" s="81">
        <v>0</v>
      </c>
      <c r="AD374" s="81">
        <v>3.0150555149041662</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2116</v>
      </c>
      <c r="B375" s="80">
        <v>278</v>
      </c>
      <c r="C375" s="80">
        <v>6</v>
      </c>
      <c r="D375" s="80">
        <v>17</v>
      </c>
      <c r="E375" s="80">
        <v>2009</v>
      </c>
      <c r="F375" s="80" t="s">
        <v>85</v>
      </c>
      <c r="G375" s="80" t="s">
        <v>2110</v>
      </c>
      <c r="H375" s="80" t="s">
        <v>2111</v>
      </c>
      <c r="I375" s="177"/>
      <c r="J375" s="81">
        <v>32.876805307912356</v>
      </c>
      <c r="K375" s="81">
        <v>1.1951282015154836</v>
      </c>
      <c r="L375" s="81">
        <v>8.8184721514196305</v>
      </c>
      <c r="M375" s="81">
        <v>27.108726922728835</v>
      </c>
      <c r="N375" s="81">
        <v>28.140616045948313</v>
      </c>
      <c r="O375" s="81">
        <v>30.518802385929522</v>
      </c>
      <c r="P375" s="81">
        <v>26.148988550908534</v>
      </c>
      <c r="Q375" s="81">
        <v>1.5418712606120217</v>
      </c>
      <c r="R375" s="81">
        <v>0</v>
      </c>
      <c r="S375" s="81">
        <v>2.4773978060859321</v>
      </c>
      <c r="T375" s="82"/>
      <c r="U375" s="81">
        <v>3971643</v>
      </c>
      <c r="V375" s="81">
        <v>668</v>
      </c>
      <c r="W375" s="81">
        <v>137</v>
      </c>
      <c r="X375" s="81">
        <v>6191</v>
      </c>
      <c r="Y375" s="81">
        <v>9074</v>
      </c>
      <c r="Z375" s="81">
        <v>15428</v>
      </c>
      <c r="AA375" s="81">
        <v>5263</v>
      </c>
      <c r="AB375" s="81">
        <v>26448</v>
      </c>
      <c r="AC375" s="81">
        <v>0</v>
      </c>
      <c r="AD375" s="81">
        <v>2.4773978060859321</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3.21</v>
      </c>
      <c r="BH375" s="81">
        <v>0</v>
      </c>
      <c r="BI375" s="81">
        <v>20.492999999999999</v>
      </c>
      <c r="BJ375" s="81">
        <v>0</v>
      </c>
      <c r="BK375" s="81">
        <v>31.616999999999997</v>
      </c>
      <c r="BL375" s="81">
        <v>0</v>
      </c>
      <c r="BM375" s="82"/>
      <c r="BN375" s="81">
        <v>1</v>
      </c>
      <c r="BO375" s="81">
        <v>0</v>
      </c>
      <c r="BP375" s="81">
        <v>4</v>
      </c>
      <c r="BQ375" s="81">
        <v>0</v>
      </c>
      <c r="BR375" s="81">
        <v>2</v>
      </c>
      <c r="BS375" s="81">
        <v>0</v>
      </c>
      <c r="BT375"/>
      <c r="BU375" s="80"/>
      <c r="BV375" s="80"/>
      <c r="BW375" s="80"/>
      <c r="BX375" s="80"/>
      <c r="BY375" s="80"/>
      <c r="BZ375" s="80"/>
      <c r="CA375" s="80"/>
      <c r="CB375" s="80"/>
      <c r="CC375" s="80"/>
    </row>
    <row r="376" spans="1:81">
      <c r="A376" s="80" t="s">
        <v>2117</v>
      </c>
      <c r="B376" s="80">
        <v>279</v>
      </c>
      <c r="C376" s="80">
        <v>7</v>
      </c>
      <c r="D376" s="80">
        <v>17</v>
      </c>
      <c r="E376" s="80">
        <v>2010</v>
      </c>
      <c r="F376" s="80" t="s">
        <v>86</v>
      </c>
      <c r="G376" s="80" t="s">
        <v>2110</v>
      </c>
      <c r="H376" s="80" t="s">
        <v>2111</v>
      </c>
      <c r="I376" s="177"/>
      <c r="J376" s="81">
        <v>31.797300908433279</v>
      </c>
      <c r="K376" s="81">
        <v>1.2976932008307658</v>
      </c>
      <c r="L376" s="81">
        <v>8.3807194716286446</v>
      </c>
      <c r="M376" s="81">
        <v>28.523049915044819</v>
      </c>
      <c r="N376" s="81">
        <v>32.218719446343322</v>
      </c>
      <c r="O376" s="81">
        <v>30.304790778080509</v>
      </c>
      <c r="P376" s="81">
        <v>26.411094473528429</v>
      </c>
      <c r="Q376" s="81">
        <v>1.5939805265355975</v>
      </c>
      <c r="R376" s="81">
        <v>0</v>
      </c>
      <c r="S376" s="81">
        <v>3.1315912281703264</v>
      </c>
      <c r="T376" s="82"/>
      <c r="U376" s="81">
        <v>4217176</v>
      </c>
      <c r="V376" s="81">
        <v>668</v>
      </c>
      <c r="W376" s="81">
        <v>137</v>
      </c>
      <c r="X376" s="81">
        <v>6191</v>
      </c>
      <c r="Y376" s="81">
        <v>9117</v>
      </c>
      <c r="Z376" s="81">
        <v>15391</v>
      </c>
      <c r="AA376" s="81">
        <v>5183</v>
      </c>
      <c r="AB376" s="81">
        <v>26199</v>
      </c>
      <c r="AC376" s="81">
        <v>0</v>
      </c>
      <c r="AD376" s="81">
        <v>3.1315912281703264</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3.19</v>
      </c>
      <c r="BH376" s="81">
        <v>0</v>
      </c>
      <c r="BI376" s="81">
        <v>26.856000000000002</v>
      </c>
      <c r="BJ376" s="81">
        <v>0</v>
      </c>
      <c r="BK376" s="81">
        <v>27.915999999999997</v>
      </c>
      <c r="BL376" s="81">
        <v>0</v>
      </c>
      <c r="BM376" s="82"/>
      <c r="BN376" s="81">
        <v>1</v>
      </c>
      <c r="BO376" s="81">
        <v>0</v>
      </c>
      <c r="BP376" s="81">
        <v>5</v>
      </c>
      <c r="BQ376" s="81">
        <v>0</v>
      </c>
      <c r="BR376" s="81">
        <v>2</v>
      </c>
      <c r="BS376" s="81">
        <v>0</v>
      </c>
      <c r="BT376"/>
      <c r="BU376" s="80">
        <v>43.26</v>
      </c>
      <c r="BV376" s="80">
        <v>14.702</v>
      </c>
      <c r="BW376" s="80">
        <v>0</v>
      </c>
      <c r="BX376" s="80">
        <v>0</v>
      </c>
      <c r="BY376" s="80">
        <v>0</v>
      </c>
      <c r="BZ376" s="80">
        <v>0</v>
      </c>
      <c r="CA376" s="80">
        <v>0</v>
      </c>
      <c r="CB376" s="80">
        <v>0</v>
      </c>
      <c r="CC376" s="80">
        <v>0</v>
      </c>
    </row>
    <row r="377" spans="1:81">
      <c r="A377" s="80" t="s">
        <v>2118</v>
      </c>
      <c r="B377" s="80">
        <v>280</v>
      </c>
      <c r="C377" s="80">
        <v>8</v>
      </c>
      <c r="D377" s="80">
        <v>17</v>
      </c>
      <c r="E377" s="80">
        <v>2011</v>
      </c>
      <c r="F377" s="80" t="s">
        <v>87</v>
      </c>
      <c r="G377" s="80" t="s">
        <v>2110</v>
      </c>
      <c r="H377" s="80" t="s">
        <v>2111</v>
      </c>
      <c r="I377" s="177"/>
      <c r="J377" s="81">
        <v>39.761348112939011</v>
      </c>
      <c r="K377" s="81">
        <v>1.7338837175843032</v>
      </c>
      <c r="L377" s="81">
        <v>5.9871066439322522</v>
      </c>
      <c r="M377" s="81">
        <v>34.020813421898005</v>
      </c>
      <c r="N377" s="81">
        <v>41.20116028024978</v>
      </c>
      <c r="O377" s="81">
        <v>29.874329224519013</v>
      </c>
      <c r="P377" s="81">
        <v>25.618164391960281</v>
      </c>
      <c r="Q377" s="81">
        <v>1.8223905039437431</v>
      </c>
      <c r="R377" s="81">
        <v>0</v>
      </c>
      <c r="S377" s="81">
        <v>3.3779670002185154</v>
      </c>
      <c r="T377" s="82"/>
      <c r="U377" s="81">
        <v>4054639</v>
      </c>
      <c r="V377" s="81">
        <v>668</v>
      </c>
      <c r="W377" s="81">
        <v>137</v>
      </c>
      <c r="X377" s="81">
        <v>6191</v>
      </c>
      <c r="Y377" s="81">
        <v>9161</v>
      </c>
      <c r="Z377" s="81">
        <v>15502</v>
      </c>
      <c r="AA377" s="81">
        <v>5177</v>
      </c>
      <c r="AB377" s="81">
        <v>25968</v>
      </c>
      <c r="AC377" s="81">
        <v>0</v>
      </c>
      <c r="AD377" s="81">
        <v>3.3779670002185154</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3.0550000000000002</v>
      </c>
      <c r="BH377" s="81">
        <v>0</v>
      </c>
      <c r="BI377" s="81">
        <v>26.404</v>
      </c>
      <c r="BJ377" s="81">
        <v>0</v>
      </c>
      <c r="BK377" s="81">
        <v>27.006</v>
      </c>
      <c r="BL377" s="81">
        <v>0</v>
      </c>
      <c r="BM377" s="82"/>
      <c r="BN377" s="81">
        <v>1</v>
      </c>
      <c r="BO377" s="81">
        <v>0</v>
      </c>
      <c r="BP377" s="81">
        <v>5</v>
      </c>
      <c r="BQ377" s="81">
        <v>0</v>
      </c>
      <c r="BR377" s="81">
        <v>2</v>
      </c>
      <c r="BS377" s="81">
        <v>0</v>
      </c>
      <c r="BT377"/>
      <c r="BU377" s="80">
        <v>42.036000000000001</v>
      </c>
      <c r="BV377" s="80">
        <v>14.429</v>
      </c>
      <c r="BW377" s="80">
        <v>0</v>
      </c>
      <c r="BX377" s="80">
        <v>0</v>
      </c>
      <c r="BY377" s="80">
        <v>0</v>
      </c>
      <c r="BZ377" s="80">
        <v>0</v>
      </c>
      <c r="CA377" s="80">
        <v>0</v>
      </c>
      <c r="CB377" s="80">
        <v>0</v>
      </c>
      <c r="CC377" s="80">
        <v>0</v>
      </c>
    </row>
    <row r="378" spans="1:81">
      <c r="A378" s="80" t="s">
        <v>2119</v>
      </c>
      <c r="B378" s="80">
        <v>281</v>
      </c>
      <c r="C378" s="80">
        <v>9</v>
      </c>
      <c r="D378" s="80">
        <v>17</v>
      </c>
      <c r="E378" s="80">
        <v>2012</v>
      </c>
      <c r="F378" s="80" t="s">
        <v>88</v>
      </c>
      <c r="G378" s="80" t="s">
        <v>2110</v>
      </c>
      <c r="H378" s="80" t="s">
        <v>2111</v>
      </c>
      <c r="I378" s="177"/>
      <c r="J378" s="81">
        <v>35.84942657050199</v>
      </c>
      <c r="K378" s="81">
        <v>1.6806183200981424</v>
      </c>
      <c r="L378" s="81">
        <v>6.010060363842606</v>
      </c>
      <c r="M378" s="81">
        <v>39.488741892232326</v>
      </c>
      <c r="N378" s="81">
        <v>43.225640617277762</v>
      </c>
      <c r="O378" s="81">
        <v>30.195623470516978</v>
      </c>
      <c r="P378" s="81">
        <v>25.803735035211311</v>
      </c>
      <c r="Q378" s="81">
        <v>1.9759426296118001</v>
      </c>
      <c r="R378" s="81">
        <v>0</v>
      </c>
      <c r="S378" s="81">
        <v>3.2693159558839149</v>
      </c>
      <c r="T378" s="82"/>
      <c r="U378" s="81">
        <v>3699094</v>
      </c>
      <c r="V378" s="81">
        <v>668</v>
      </c>
      <c r="W378" s="81">
        <v>137</v>
      </c>
      <c r="X378" s="81">
        <v>6191</v>
      </c>
      <c r="Y378" s="81">
        <v>9274</v>
      </c>
      <c r="Z378" s="81">
        <v>15793</v>
      </c>
      <c r="AA378" s="81">
        <v>5185</v>
      </c>
      <c r="AB378" s="81">
        <v>25915</v>
      </c>
      <c r="AC378" s="81">
        <v>0</v>
      </c>
      <c r="AD378" s="81">
        <v>3.2693159558839149</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3.11</v>
      </c>
      <c r="BH378" s="81">
        <v>0</v>
      </c>
      <c r="BI378" s="81">
        <v>26.311</v>
      </c>
      <c r="BJ378" s="81">
        <v>0</v>
      </c>
      <c r="BK378" s="81">
        <v>15.024000000000001</v>
      </c>
      <c r="BL378" s="81">
        <v>0</v>
      </c>
      <c r="BM378" s="82"/>
      <c r="BN378" s="81">
        <v>1</v>
      </c>
      <c r="BO378" s="81">
        <v>0</v>
      </c>
      <c r="BP378" s="81">
        <v>4</v>
      </c>
      <c r="BQ378" s="81">
        <v>0</v>
      </c>
      <c r="BR378" s="81">
        <v>2</v>
      </c>
      <c r="BS378" s="81">
        <v>0</v>
      </c>
      <c r="BT378"/>
      <c r="BU378" s="80">
        <v>44.445</v>
      </c>
      <c r="BV378" s="80">
        <v>0</v>
      </c>
      <c r="BW378" s="80">
        <v>0</v>
      </c>
      <c r="BX378" s="80">
        <v>0</v>
      </c>
      <c r="BY378" s="80">
        <v>0</v>
      </c>
      <c r="BZ378" s="80">
        <v>0</v>
      </c>
      <c r="CA378" s="80">
        <v>0</v>
      </c>
      <c r="CB378" s="80">
        <v>0</v>
      </c>
      <c r="CC378" s="80">
        <v>0</v>
      </c>
    </row>
    <row r="379" spans="1:81">
      <c r="A379" s="80" t="s">
        <v>2120</v>
      </c>
      <c r="B379" s="80">
        <v>282</v>
      </c>
      <c r="C379" s="80">
        <v>10</v>
      </c>
      <c r="D379" s="80">
        <v>17</v>
      </c>
      <c r="E379" s="80">
        <v>2013</v>
      </c>
      <c r="F379" s="80" t="s">
        <v>89</v>
      </c>
      <c r="G379" s="80" t="s">
        <v>2110</v>
      </c>
      <c r="H379" s="80" t="s">
        <v>2111</v>
      </c>
      <c r="I379" s="177"/>
      <c r="J379" s="81">
        <v>50.857652310550741</v>
      </c>
      <c r="K379" s="81">
        <v>1.3897457282734458</v>
      </c>
      <c r="L379" s="81">
        <v>4.7587914393710964</v>
      </c>
      <c r="M379" s="81">
        <v>42.445853788162609</v>
      </c>
      <c r="N379" s="81">
        <v>48.996877642610535</v>
      </c>
      <c r="O379" s="81">
        <v>29.320531160159305</v>
      </c>
      <c r="P379" s="81">
        <v>25.940923642962421</v>
      </c>
      <c r="Q379" s="81">
        <v>1.9958677194911003</v>
      </c>
      <c r="R379" s="81">
        <v>0</v>
      </c>
      <c r="S379" s="81">
        <v>3.1574289346271014</v>
      </c>
      <c r="T379" s="82"/>
      <c r="U379" s="81">
        <v>4594275</v>
      </c>
      <c r="V379" s="81">
        <v>668</v>
      </c>
      <c r="W379" s="81">
        <v>137</v>
      </c>
      <c r="X379" s="81">
        <v>6191</v>
      </c>
      <c r="Y379" s="81">
        <v>9308</v>
      </c>
      <c r="Z379" s="81">
        <v>16020</v>
      </c>
      <c r="AA379" s="81">
        <v>5193</v>
      </c>
      <c r="AB379" s="81">
        <v>25801</v>
      </c>
      <c r="AC379" s="81">
        <v>0</v>
      </c>
      <c r="AD379" s="81">
        <v>3.1574289346271014</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32.17</v>
      </c>
      <c r="BJ379" s="81">
        <v>0</v>
      </c>
      <c r="BK379" s="81">
        <v>16.884999999999998</v>
      </c>
      <c r="BL379" s="81">
        <v>0</v>
      </c>
      <c r="BM379" s="82"/>
      <c r="BN379" s="81">
        <v>0</v>
      </c>
      <c r="BO379" s="81">
        <v>0</v>
      </c>
      <c r="BP379" s="81">
        <v>4</v>
      </c>
      <c r="BQ379" s="81">
        <v>0</v>
      </c>
      <c r="BR379" s="81">
        <v>2</v>
      </c>
      <c r="BS379" s="81">
        <v>0</v>
      </c>
      <c r="BT379"/>
      <c r="BU379" s="80">
        <v>49.055</v>
      </c>
      <c r="BV379" s="80">
        <v>0</v>
      </c>
      <c r="BW379" s="80">
        <v>0</v>
      </c>
      <c r="BX379" s="80">
        <v>0</v>
      </c>
      <c r="BY379" s="80">
        <v>0</v>
      </c>
      <c r="BZ379" s="80">
        <v>0</v>
      </c>
      <c r="CA379" s="80">
        <v>0</v>
      </c>
      <c r="CB379" s="80">
        <v>0</v>
      </c>
      <c r="CC379" s="80">
        <v>0</v>
      </c>
    </row>
    <row r="380" spans="1:81">
      <c r="A380" s="80" t="s">
        <v>2121</v>
      </c>
      <c r="B380" s="80">
        <v>283</v>
      </c>
      <c r="C380" s="80">
        <v>11</v>
      </c>
      <c r="D380" s="80">
        <v>17</v>
      </c>
      <c r="E380" s="80">
        <v>2014</v>
      </c>
      <c r="F380" s="80" t="s">
        <v>90</v>
      </c>
      <c r="G380" s="80" t="s">
        <v>2110</v>
      </c>
      <c r="H380" s="80" t="s">
        <v>2111</v>
      </c>
      <c r="I380" s="177"/>
      <c r="J380" s="81">
        <v>51.562542355602048</v>
      </c>
      <c r="K380" s="81">
        <v>1.3121918835784885</v>
      </c>
      <c r="L380" s="81">
        <v>3.9974548800911185</v>
      </c>
      <c r="M380" s="81">
        <v>42.279313439239957</v>
      </c>
      <c r="N380" s="81">
        <v>43.374077147791887</v>
      </c>
      <c r="O380" s="81">
        <v>28.08072557687624</v>
      </c>
      <c r="P380" s="81">
        <v>25.955332308391004</v>
      </c>
      <c r="Q380" s="81">
        <v>1.9083393900856682</v>
      </c>
      <c r="R380" s="81">
        <v>0</v>
      </c>
      <c r="S380" s="81">
        <v>3.2526317099780284</v>
      </c>
      <c r="T380" s="82"/>
      <c r="U380" s="81">
        <v>4909017</v>
      </c>
      <c r="V380" s="81">
        <v>547</v>
      </c>
      <c r="W380" s="81">
        <v>75</v>
      </c>
      <c r="X380" s="81">
        <v>6994</v>
      </c>
      <c r="Y380" s="81">
        <v>9361</v>
      </c>
      <c r="Z380" s="81">
        <v>16159</v>
      </c>
      <c r="AA380" s="81">
        <v>5169</v>
      </c>
      <c r="AB380" s="81">
        <v>25712</v>
      </c>
      <c r="AC380" s="81">
        <v>0</v>
      </c>
      <c r="AD380" s="81">
        <v>3.2526317099780284</v>
      </c>
      <c r="AE380" s="82"/>
      <c r="AF380" s="81">
        <v>57717684.839605749</v>
      </c>
      <c r="AG380" s="81">
        <v>1026139.941621433</v>
      </c>
      <c r="AH380" s="81">
        <v>933008.81744261761</v>
      </c>
      <c r="AI380" s="81">
        <v>49751317.757330023</v>
      </c>
      <c r="AJ380" s="81">
        <v>58738668.508481011</v>
      </c>
      <c r="AK380" s="81">
        <v>0</v>
      </c>
      <c r="AL380" s="81">
        <v>0</v>
      </c>
      <c r="AM380" s="81">
        <v>3529873.3800567547</v>
      </c>
      <c r="AN380" s="81">
        <v>0</v>
      </c>
      <c r="AO380" s="81">
        <v>0</v>
      </c>
      <c r="AP380" s="82"/>
      <c r="AQ380" s="81">
        <v>870</v>
      </c>
      <c r="AR380" s="81">
        <v>178</v>
      </c>
      <c r="AS380" s="81">
        <v>0</v>
      </c>
      <c r="AT380" s="81">
        <v>0</v>
      </c>
      <c r="AU380" s="81">
        <v>0</v>
      </c>
      <c r="AV380" s="81">
        <v>0</v>
      </c>
      <c r="AW380" s="81" t="s">
        <v>564</v>
      </c>
      <c r="AX380" s="82"/>
      <c r="AY380" s="81">
        <v>4001.1899999999996</v>
      </c>
      <c r="AZ380" s="81">
        <v>8511.94</v>
      </c>
      <c r="BA380" s="81">
        <v>0</v>
      </c>
      <c r="BB380" s="81">
        <v>0</v>
      </c>
      <c r="BC380" s="81">
        <v>0</v>
      </c>
      <c r="BD380" s="81">
        <v>0</v>
      </c>
      <c r="BE380" s="81" t="s">
        <v>564</v>
      </c>
      <c r="BF380" s="82"/>
      <c r="BG380" s="81">
        <v>0</v>
      </c>
      <c r="BH380" s="81">
        <v>0</v>
      </c>
      <c r="BI380" s="81">
        <v>38.156999999999996</v>
      </c>
      <c r="BJ380" s="81">
        <v>0</v>
      </c>
      <c r="BK380" s="81">
        <v>17.176000000000002</v>
      </c>
      <c r="BL380" s="81">
        <v>0</v>
      </c>
      <c r="BM380" s="82"/>
      <c r="BN380" s="81">
        <v>0</v>
      </c>
      <c r="BO380" s="81">
        <v>0</v>
      </c>
      <c r="BP380" s="81">
        <v>5</v>
      </c>
      <c r="BQ380" s="81">
        <v>0</v>
      </c>
      <c r="BR380" s="81">
        <v>2</v>
      </c>
      <c r="BS380" s="81">
        <v>0</v>
      </c>
      <c r="BT380"/>
      <c r="BU380" s="80">
        <v>55.332999999999998</v>
      </c>
      <c r="BV380" s="80">
        <v>0</v>
      </c>
      <c r="BW380" s="80">
        <v>0</v>
      </c>
      <c r="BX380" s="80">
        <v>0</v>
      </c>
      <c r="BY380" s="80">
        <v>0</v>
      </c>
      <c r="BZ380" s="80">
        <v>0</v>
      </c>
      <c r="CA380" s="80">
        <v>0</v>
      </c>
      <c r="CB380" s="80">
        <v>0</v>
      </c>
      <c r="CC380" s="80">
        <v>0</v>
      </c>
    </row>
    <row r="381" spans="1:81">
      <c r="A381" s="80" t="s">
        <v>2122</v>
      </c>
      <c r="B381" s="80">
        <v>284</v>
      </c>
      <c r="C381" s="80">
        <v>12</v>
      </c>
      <c r="D381" s="80">
        <v>17</v>
      </c>
      <c r="E381" s="80">
        <v>2015</v>
      </c>
      <c r="F381" s="80" t="s">
        <v>91</v>
      </c>
      <c r="G381" s="80" t="s">
        <v>2110</v>
      </c>
      <c r="H381" s="80" t="s">
        <v>2111</v>
      </c>
      <c r="I381" s="177"/>
      <c r="J381" s="81">
        <v>36.129550986655659</v>
      </c>
      <c r="K381" s="81">
        <v>1.2308897064884603</v>
      </c>
      <c r="L381" s="81">
        <v>4.9523813408437238</v>
      </c>
      <c r="M381" s="81">
        <v>33.280235403503134</v>
      </c>
      <c r="N381" s="81">
        <v>38.743081412614693</v>
      </c>
      <c r="O381" s="81">
        <v>27.831689446736053</v>
      </c>
      <c r="P381" s="81">
        <v>26.367727478006902</v>
      </c>
      <c r="Q381" s="81">
        <v>1.8566169845354272</v>
      </c>
      <c r="R381" s="81">
        <v>0</v>
      </c>
      <c r="S381" s="81">
        <v>2.8140713449562198</v>
      </c>
      <c r="T381" s="82"/>
      <c r="U381" s="81">
        <v>4182331</v>
      </c>
      <c r="V381" s="81">
        <v>547</v>
      </c>
      <c r="W381" s="81">
        <v>75</v>
      </c>
      <c r="X381" s="81">
        <v>6994</v>
      </c>
      <c r="Y381" s="81">
        <v>9429</v>
      </c>
      <c r="Z381" s="81">
        <v>16170</v>
      </c>
      <c r="AA381" s="81">
        <v>5247</v>
      </c>
      <c r="AB381" s="81">
        <v>25553</v>
      </c>
      <c r="AC381" s="81">
        <v>0</v>
      </c>
      <c r="AD381" s="81">
        <v>2.8140713449562198</v>
      </c>
      <c r="AE381" s="82"/>
      <c r="AF381" s="81">
        <v>42016133.597456418</v>
      </c>
      <c r="AG381" s="81">
        <v>943371.07596578146</v>
      </c>
      <c r="AH381" s="81">
        <v>1258168.3207500253</v>
      </c>
      <c r="AI381" s="81">
        <v>45570467.692583948</v>
      </c>
      <c r="AJ381" s="81">
        <v>59252772.243148647</v>
      </c>
      <c r="AK381" s="81">
        <v>0</v>
      </c>
      <c r="AL381" s="81">
        <v>0</v>
      </c>
      <c r="AM381" s="81">
        <v>3501931.4591965228</v>
      </c>
      <c r="AN381" s="81">
        <v>0</v>
      </c>
      <c r="AO381" s="81">
        <v>0</v>
      </c>
      <c r="AP381" s="82"/>
      <c r="AQ381" s="81">
        <v>929</v>
      </c>
      <c r="AR381" s="81">
        <v>209</v>
      </c>
      <c r="AS381" s="81">
        <v>0</v>
      </c>
      <c r="AT381" s="81">
        <v>0</v>
      </c>
      <c r="AU381" s="81">
        <v>0</v>
      </c>
      <c r="AV381" s="81">
        <v>0</v>
      </c>
      <c r="AW381" s="81" t="s">
        <v>564</v>
      </c>
      <c r="AX381" s="82"/>
      <c r="AY381" s="81">
        <v>4330.3099999999995</v>
      </c>
      <c r="AZ381" s="81">
        <v>11035.84</v>
      </c>
      <c r="BA381" s="81">
        <v>0</v>
      </c>
      <c r="BB381" s="81">
        <v>0</v>
      </c>
      <c r="BC381" s="81">
        <v>0</v>
      </c>
      <c r="BD381" s="81">
        <v>0</v>
      </c>
      <c r="BE381" s="81" t="s">
        <v>564</v>
      </c>
      <c r="BF381" s="82"/>
      <c r="BG381" s="81">
        <v>0</v>
      </c>
      <c r="BH381" s="81">
        <v>0</v>
      </c>
      <c r="BI381" s="81">
        <v>36.787999999999997</v>
      </c>
      <c r="BJ381" s="81">
        <v>0</v>
      </c>
      <c r="BK381" s="81">
        <v>32.499000000000002</v>
      </c>
      <c r="BL381" s="81">
        <v>0</v>
      </c>
      <c r="BM381" s="82"/>
      <c r="BN381" s="81">
        <v>0</v>
      </c>
      <c r="BO381" s="81">
        <v>0</v>
      </c>
      <c r="BP381" s="81">
        <v>5</v>
      </c>
      <c r="BQ381" s="81">
        <v>0</v>
      </c>
      <c r="BR381" s="81">
        <v>2</v>
      </c>
      <c r="BS381" s="81">
        <v>0</v>
      </c>
      <c r="BT381"/>
      <c r="BU381" s="80">
        <v>54.222999999999999</v>
      </c>
      <c r="BV381" s="80">
        <v>15.064</v>
      </c>
      <c r="BW381" s="80">
        <v>0</v>
      </c>
      <c r="BX381" s="80">
        <v>0</v>
      </c>
      <c r="BY381" s="80">
        <v>0</v>
      </c>
      <c r="BZ381" s="80">
        <v>0</v>
      </c>
      <c r="CA381" s="80">
        <v>0</v>
      </c>
      <c r="CB381" s="80">
        <v>0</v>
      </c>
      <c r="CC381" s="80">
        <v>0</v>
      </c>
    </row>
    <row r="382" spans="1:81">
      <c r="A382" s="80" t="s">
        <v>2123</v>
      </c>
      <c r="B382" s="80">
        <v>285</v>
      </c>
      <c r="C382" s="80">
        <v>13</v>
      </c>
      <c r="D382" s="80">
        <v>17</v>
      </c>
      <c r="E382" s="80">
        <v>2016</v>
      </c>
      <c r="F382" s="80" t="s">
        <v>92</v>
      </c>
      <c r="G382" s="80" t="s">
        <v>2110</v>
      </c>
      <c r="H382" s="80" t="s">
        <v>2111</v>
      </c>
      <c r="I382" s="177"/>
      <c r="J382" s="81">
        <v>32.939310067488243</v>
      </c>
      <c r="K382" s="81">
        <v>1.1749343615255321</v>
      </c>
      <c r="L382" s="81">
        <v>8.1757092997099416</v>
      </c>
      <c r="M382" s="81">
        <v>27.305053461399563</v>
      </c>
      <c r="N382" s="81">
        <v>35.019969288084553</v>
      </c>
      <c r="O382" s="81">
        <v>27.583832267238726</v>
      </c>
      <c r="P382" s="81">
        <v>25.430550602873801</v>
      </c>
      <c r="Q382" s="81">
        <v>1.8047895756565731</v>
      </c>
      <c r="R382" s="81">
        <v>0</v>
      </c>
      <c r="S382" s="81">
        <v>3.3247986205131372</v>
      </c>
      <c r="T382" s="82"/>
      <c r="U382" s="81">
        <v>3838242</v>
      </c>
      <c r="V382" s="81">
        <v>547</v>
      </c>
      <c r="W382" s="81">
        <v>75</v>
      </c>
      <c r="X382" s="81">
        <v>6994</v>
      </c>
      <c r="Y382" s="81">
        <v>9529</v>
      </c>
      <c r="Z382" s="81">
        <v>16223</v>
      </c>
      <c r="AA382" s="81">
        <v>5234</v>
      </c>
      <c r="AB382" s="81">
        <v>25552</v>
      </c>
      <c r="AC382" s="81">
        <v>0</v>
      </c>
      <c r="AD382" s="81">
        <v>3.3247986205131368</v>
      </c>
      <c r="AE382" s="82"/>
      <c r="AF382" s="81">
        <v>41837305.358755089</v>
      </c>
      <c r="AG382" s="81">
        <v>882652.79926718259</v>
      </c>
      <c r="AH382" s="81">
        <v>8770440.34517112</v>
      </c>
      <c r="AI382" s="81">
        <v>43497699.769932099</v>
      </c>
      <c r="AJ382" s="81">
        <v>59262600.645467088</v>
      </c>
      <c r="AK382" s="81">
        <v>0</v>
      </c>
      <c r="AL382" s="81">
        <v>0</v>
      </c>
      <c r="AM382" s="81">
        <v>3504514.9640575829</v>
      </c>
      <c r="AN382" s="81">
        <v>0</v>
      </c>
      <c r="AO382" s="81">
        <v>0</v>
      </c>
      <c r="AP382" s="82"/>
      <c r="AQ382" s="81">
        <v>999</v>
      </c>
      <c r="AR382" s="81">
        <v>228</v>
      </c>
      <c r="AS382" s="81">
        <v>0</v>
      </c>
      <c r="AT382" s="81">
        <v>0</v>
      </c>
      <c r="AU382" s="81">
        <v>0</v>
      </c>
      <c r="AV382" s="81">
        <v>0</v>
      </c>
      <c r="AW382" s="81" t="s">
        <v>564</v>
      </c>
      <c r="AX382" s="82"/>
      <c r="AY382" s="81">
        <v>4705.1100000000006</v>
      </c>
      <c r="AZ382" s="81">
        <v>13657.24</v>
      </c>
      <c r="BA382" s="81">
        <v>0</v>
      </c>
      <c r="BB382" s="81">
        <v>0</v>
      </c>
      <c r="BC382" s="81">
        <v>0</v>
      </c>
      <c r="BD382" s="81">
        <v>0</v>
      </c>
      <c r="BE382" s="81" t="s">
        <v>564</v>
      </c>
      <c r="BF382" s="82"/>
      <c r="BG382" s="81">
        <v>0</v>
      </c>
      <c r="BH382" s="81">
        <v>0</v>
      </c>
      <c r="BI382" s="81">
        <v>33.350999999999999</v>
      </c>
      <c r="BJ382" s="81">
        <v>0</v>
      </c>
      <c r="BK382" s="81">
        <v>3.0129999999999999</v>
      </c>
      <c r="BL382" s="81">
        <v>0</v>
      </c>
      <c r="BM382" s="82"/>
      <c r="BN382" s="81">
        <v>0</v>
      </c>
      <c r="BO382" s="81">
        <v>0</v>
      </c>
      <c r="BP382" s="81">
        <v>5</v>
      </c>
      <c r="BQ382" s="81">
        <v>0</v>
      </c>
      <c r="BR382" s="81">
        <v>1</v>
      </c>
      <c r="BS382" s="81">
        <v>0</v>
      </c>
      <c r="BT382"/>
      <c r="BU382" s="80">
        <v>36.363999999999997</v>
      </c>
      <c r="BV382" s="80">
        <v>0</v>
      </c>
      <c r="BW382" s="80">
        <v>0</v>
      </c>
      <c r="BX382" s="80">
        <v>0</v>
      </c>
      <c r="BY382" s="80">
        <v>0</v>
      </c>
      <c r="BZ382" s="80">
        <v>0</v>
      </c>
      <c r="CA382" s="80">
        <v>0</v>
      </c>
      <c r="CB382" s="80">
        <v>0</v>
      </c>
      <c r="CC382" s="80">
        <v>0</v>
      </c>
    </row>
    <row r="383" spans="1:81">
      <c r="A383" s="80" t="s">
        <v>2124</v>
      </c>
      <c r="B383" s="80">
        <v>286</v>
      </c>
      <c r="C383" s="80">
        <v>14</v>
      </c>
      <c r="D383" s="80">
        <v>17</v>
      </c>
      <c r="E383" s="80">
        <v>2017</v>
      </c>
      <c r="F383" s="80" t="s">
        <v>71</v>
      </c>
      <c r="G383" s="80" t="s">
        <v>2110</v>
      </c>
      <c r="H383" s="80" t="s">
        <v>2111</v>
      </c>
      <c r="I383" s="177"/>
      <c r="J383" s="81">
        <v>33.260668783720519</v>
      </c>
      <c r="K383" s="81">
        <v>1.1303704756063278</v>
      </c>
      <c r="L383" s="81">
        <v>4.2661241244301635</v>
      </c>
      <c r="M383" s="81">
        <v>25.326932856082461</v>
      </c>
      <c r="N383" s="81">
        <v>35.768921750554142</v>
      </c>
      <c r="O383" s="81">
        <v>27.344470770824671</v>
      </c>
      <c r="P383" s="81">
        <v>24.632168581867457</v>
      </c>
      <c r="Q383" s="81">
        <v>1.7398226832796</v>
      </c>
      <c r="R383" s="81">
        <v>0</v>
      </c>
      <c r="S383" s="81">
        <v>4.0674753784641728</v>
      </c>
      <c r="T383" s="82"/>
      <c r="U383" s="81">
        <v>3927972</v>
      </c>
      <c r="V383" s="81">
        <v>547</v>
      </c>
      <c r="W383" s="81">
        <v>75</v>
      </c>
      <c r="X383" s="81">
        <v>6994</v>
      </c>
      <c r="Y383" s="81">
        <v>9595</v>
      </c>
      <c r="Z383" s="81">
        <v>16349</v>
      </c>
      <c r="AA383" s="81">
        <v>5102</v>
      </c>
      <c r="AB383" s="81">
        <v>25473</v>
      </c>
      <c r="AC383" s="81">
        <v>0</v>
      </c>
      <c r="AD383" s="81">
        <v>4.0674753784641728</v>
      </c>
      <c r="AE383" s="82"/>
      <c r="AF383" s="81">
        <v>45195525.603342399</v>
      </c>
      <c r="AG383" s="81">
        <v>869571.85378239956</v>
      </c>
      <c r="AH383" s="81">
        <v>917642.18555830489</v>
      </c>
      <c r="AI383" s="81">
        <v>43201966.23505006</v>
      </c>
      <c r="AJ383" s="81">
        <v>63674306.814865991</v>
      </c>
      <c r="AK383" s="81">
        <v>0</v>
      </c>
      <c r="AL383" s="81">
        <v>0</v>
      </c>
      <c r="AM383" s="81">
        <v>3499146.589654705</v>
      </c>
      <c r="AN383" s="81">
        <v>0</v>
      </c>
      <c r="AO383" s="81">
        <v>0</v>
      </c>
      <c r="AP383" s="82"/>
      <c r="AQ383" s="81">
        <v>1069</v>
      </c>
      <c r="AR383" s="81">
        <v>246</v>
      </c>
      <c r="AS383" s="81">
        <v>0</v>
      </c>
      <c r="AT383" s="81">
        <v>0</v>
      </c>
      <c r="AU383" s="81">
        <v>0</v>
      </c>
      <c r="AV383" s="81">
        <v>0</v>
      </c>
      <c r="AW383" s="81" t="s">
        <v>564</v>
      </c>
      <c r="AX383" s="82"/>
      <c r="AY383" s="81">
        <v>5098</v>
      </c>
      <c r="AZ383" s="81">
        <v>14407.84</v>
      </c>
      <c r="BA383" s="81">
        <v>0</v>
      </c>
      <c r="BB383" s="81">
        <v>0</v>
      </c>
      <c r="BC383" s="81">
        <v>0</v>
      </c>
      <c r="BD383" s="81">
        <v>0</v>
      </c>
      <c r="BE383" s="81" t="s">
        <v>564</v>
      </c>
      <c r="BF383" s="82"/>
      <c r="BG383" s="81">
        <v>0</v>
      </c>
      <c r="BH383" s="81">
        <v>0</v>
      </c>
      <c r="BI383" s="81">
        <v>30.803000000000001</v>
      </c>
      <c r="BJ383" s="81">
        <v>0</v>
      </c>
      <c r="BK383" s="81">
        <v>30.695999999999998</v>
      </c>
      <c r="BL383" s="81">
        <v>0</v>
      </c>
      <c r="BM383" s="82"/>
      <c r="BN383" s="81">
        <v>0</v>
      </c>
      <c r="BO383" s="81">
        <v>0</v>
      </c>
      <c r="BP383" s="81">
        <v>5</v>
      </c>
      <c r="BQ383" s="81">
        <v>0</v>
      </c>
      <c r="BR383" s="81">
        <v>2</v>
      </c>
      <c r="BS383" s="81">
        <v>0</v>
      </c>
      <c r="BT383"/>
      <c r="BU383" s="80">
        <v>46.805999999999997</v>
      </c>
      <c r="BV383" s="80">
        <v>14.693</v>
      </c>
      <c r="BW383" s="80">
        <v>0</v>
      </c>
      <c r="BX383" s="80">
        <v>0</v>
      </c>
      <c r="BY383" s="80">
        <v>0</v>
      </c>
      <c r="BZ383" s="80">
        <v>0</v>
      </c>
      <c r="CA383" s="80">
        <v>0</v>
      </c>
      <c r="CB383" s="80">
        <v>0</v>
      </c>
      <c r="CC383" s="80">
        <v>0</v>
      </c>
    </row>
    <row r="384" spans="1:81">
      <c r="A384" s="80" t="s">
        <v>2125</v>
      </c>
      <c r="B384" s="80">
        <v>287</v>
      </c>
      <c r="C384" s="80">
        <v>15</v>
      </c>
      <c r="D384" s="80">
        <v>17</v>
      </c>
      <c r="E384" s="80">
        <v>2018</v>
      </c>
      <c r="F384" s="80" t="s">
        <v>93</v>
      </c>
      <c r="G384" s="80" t="s">
        <v>2110</v>
      </c>
      <c r="H384" s="80" t="s">
        <v>2111</v>
      </c>
      <c r="I384" s="177"/>
      <c r="J384" s="81">
        <v>29.147885831124675</v>
      </c>
      <c r="K384" s="81">
        <v>0.98087944012906048</v>
      </c>
      <c r="L384" s="81">
        <v>3.9731251200756441</v>
      </c>
      <c r="M384" s="81">
        <v>21.031579285056733</v>
      </c>
      <c r="N384" s="81">
        <v>22.571268267694197</v>
      </c>
      <c r="O384" s="81">
        <v>26.935759745789717</v>
      </c>
      <c r="P384" s="81">
        <v>24.162319526273532</v>
      </c>
      <c r="Q384" s="81">
        <v>1.6192211157426315</v>
      </c>
      <c r="R384" s="81">
        <v>0</v>
      </c>
      <c r="S384" s="81">
        <v>3.5781283918481255</v>
      </c>
      <c r="T384" s="82"/>
      <c r="U384" s="81">
        <v>4547668</v>
      </c>
      <c r="V384" s="81">
        <v>547</v>
      </c>
      <c r="W384" s="81">
        <v>75</v>
      </c>
      <c r="X384" s="81">
        <v>6994</v>
      </c>
      <c r="Y384" s="81">
        <v>9771</v>
      </c>
      <c r="Z384" s="81">
        <v>16413</v>
      </c>
      <c r="AA384" s="81">
        <v>5055</v>
      </c>
      <c r="AB384" s="81">
        <v>25548</v>
      </c>
      <c r="AC384" s="81">
        <v>0</v>
      </c>
      <c r="AD384" s="81">
        <v>3.578128391848125</v>
      </c>
      <c r="AE384" s="82"/>
      <c r="AF384" s="81">
        <v>45363623.912867427</v>
      </c>
      <c r="AG384" s="81">
        <v>769074.05468576646</v>
      </c>
      <c r="AH384" s="81">
        <v>1147412.6204163861</v>
      </c>
      <c r="AI384" s="81">
        <v>40523482.912903607</v>
      </c>
      <c r="AJ384" s="81">
        <v>54403210.746946096</v>
      </c>
      <c r="AK384" s="81">
        <v>0</v>
      </c>
      <c r="AL384" s="81">
        <v>0</v>
      </c>
      <c r="AM384" s="81">
        <v>3516710.5764612048</v>
      </c>
      <c r="AN384" s="81">
        <v>0</v>
      </c>
      <c r="AO384" s="81">
        <v>0</v>
      </c>
      <c r="AP384" s="82"/>
      <c r="AQ384" s="81">
        <v>1123</v>
      </c>
      <c r="AR384" s="81">
        <v>263</v>
      </c>
      <c r="AS384" s="81">
        <v>0</v>
      </c>
      <c r="AT384" s="81">
        <v>0</v>
      </c>
      <c r="AU384" s="81">
        <v>0</v>
      </c>
      <c r="AV384" s="81">
        <v>0</v>
      </c>
      <c r="AW384" s="81" t="s">
        <v>564</v>
      </c>
      <c r="AX384" s="82"/>
      <c r="AY384" s="81">
        <v>5400.4099999999989</v>
      </c>
      <c r="AZ384" s="81">
        <v>14699.24</v>
      </c>
      <c r="BA384" s="81">
        <v>0</v>
      </c>
      <c r="BB384" s="81">
        <v>0</v>
      </c>
      <c r="BC384" s="81">
        <v>0</v>
      </c>
      <c r="BD384" s="81">
        <v>0</v>
      </c>
      <c r="BE384" s="81" t="s">
        <v>564</v>
      </c>
      <c r="BF384" s="82"/>
      <c r="BG384" s="81">
        <v>0</v>
      </c>
      <c r="BH384" s="81">
        <v>0</v>
      </c>
      <c r="BI384" s="81">
        <v>26.481000000000002</v>
      </c>
      <c r="BJ384" s="81">
        <v>0</v>
      </c>
      <c r="BK384" s="81">
        <v>29.512</v>
      </c>
      <c r="BL384" s="81">
        <v>0</v>
      </c>
      <c r="BM384" s="82"/>
      <c r="BN384" s="81">
        <v>0</v>
      </c>
      <c r="BO384" s="81">
        <v>0</v>
      </c>
      <c r="BP384" s="81">
        <v>5</v>
      </c>
      <c r="BQ384" s="81">
        <v>0</v>
      </c>
      <c r="BR384" s="81">
        <v>2</v>
      </c>
      <c r="BS384" s="81">
        <v>0</v>
      </c>
      <c r="BT384"/>
      <c r="BU384" s="80">
        <v>41.073</v>
      </c>
      <c r="BV384" s="80">
        <v>14.92</v>
      </c>
      <c r="BW384" s="80">
        <v>0</v>
      </c>
      <c r="BX384" s="80">
        <v>0</v>
      </c>
      <c r="BY384" s="80">
        <v>0</v>
      </c>
      <c r="BZ384" s="80">
        <v>0</v>
      </c>
      <c r="CA384" s="80">
        <v>0</v>
      </c>
      <c r="CB384" s="80">
        <v>0</v>
      </c>
      <c r="CC384" s="80">
        <v>0</v>
      </c>
    </row>
    <row r="385" spans="1:81">
      <c r="A385" s="80" t="s">
        <v>2126</v>
      </c>
      <c r="B385" s="80">
        <v>288</v>
      </c>
      <c r="C385" s="80">
        <v>16</v>
      </c>
      <c r="D385" s="80">
        <v>17</v>
      </c>
      <c r="E385" s="80">
        <v>2019</v>
      </c>
      <c r="F385" s="80" t="s">
        <v>73</v>
      </c>
      <c r="G385" s="80" t="s">
        <v>2110</v>
      </c>
      <c r="H385" s="80" t="s">
        <v>2111</v>
      </c>
      <c r="I385" s="177"/>
      <c r="J385" s="81">
        <v>28.770429735785701</v>
      </c>
      <c r="K385" s="81">
        <v>0.92413745817537407</v>
      </c>
      <c r="L385" s="81">
        <v>4.0418928695143803</v>
      </c>
      <c r="M385" s="81">
        <v>26.734117365030169</v>
      </c>
      <c r="N385" s="81">
        <v>28.415167562094414</v>
      </c>
      <c r="O385" s="81">
        <v>26.65842381284255</v>
      </c>
      <c r="P385" s="81">
        <v>23.540264598661896</v>
      </c>
      <c r="Q385" s="81">
        <v>1.5846200163760089</v>
      </c>
      <c r="R385" s="81">
        <v>0</v>
      </c>
      <c r="S385" s="81">
        <v>4.5673455882637368</v>
      </c>
      <c r="T385" s="82"/>
      <c r="U385" s="81">
        <v>4593250</v>
      </c>
      <c r="V385" s="81">
        <v>547</v>
      </c>
      <c r="W385" s="81">
        <v>75</v>
      </c>
      <c r="X385" s="81">
        <v>6994</v>
      </c>
      <c r="Y385" s="81">
        <v>9950</v>
      </c>
      <c r="Z385" s="81">
        <v>16690</v>
      </c>
      <c r="AA385" s="81">
        <v>4888</v>
      </c>
      <c r="AB385" s="81">
        <v>25679</v>
      </c>
      <c r="AC385" s="81">
        <v>0</v>
      </c>
      <c r="AD385" s="81">
        <v>4.5673455882637368</v>
      </c>
      <c r="AE385" s="82"/>
      <c r="AF385" s="81">
        <v>42782167.883660957</v>
      </c>
      <c r="AG385" s="81">
        <v>745428.28626411769</v>
      </c>
      <c r="AH385" s="81">
        <v>1197785.002450177</v>
      </c>
      <c r="AI385" s="81">
        <v>45353937.277479783</v>
      </c>
      <c r="AJ385" s="81">
        <v>59701816.737751871</v>
      </c>
      <c r="AK385" s="81">
        <v>0</v>
      </c>
      <c r="AL385" s="81">
        <v>0</v>
      </c>
      <c r="AM385" s="81">
        <v>3497286.4885914982</v>
      </c>
      <c r="AN385" s="81">
        <v>0</v>
      </c>
      <c r="AO385" s="81">
        <v>0</v>
      </c>
      <c r="AP385" s="82"/>
      <c r="AQ385" s="81">
        <v>1236</v>
      </c>
      <c r="AR385" s="81">
        <v>273</v>
      </c>
      <c r="AS385" s="81">
        <v>0</v>
      </c>
      <c r="AT385" s="81">
        <v>0</v>
      </c>
      <c r="AU385" s="81">
        <v>0</v>
      </c>
      <c r="AV385" s="81">
        <v>0</v>
      </c>
      <c r="AW385" s="81" t="s">
        <v>564</v>
      </c>
      <c r="AX385" s="82"/>
      <c r="AY385" s="81">
        <v>6086.6800000000039</v>
      </c>
      <c r="AZ385" s="81">
        <v>14964.04</v>
      </c>
      <c r="BA385" s="81">
        <v>0</v>
      </c>
      <c r="BB385" s="81">
        <v>0</v>
      </c>
      <c r="BC385" s="81">
        <v>0</v>
      </c>
      <c r="BD385" s="81">
        <v>0</v>
      </c>
      <c r="BE385" s="81" t="s">
        <v>564</v>
      </c>
      <c r="BF385" s="82"/>
      <c r="BG385" s="81">
        <v>0</v>
      </c>
      <c r="BH385" s="81">
        <v>0</v>
      </c>
      <c r="BI385" s="81">
        <v>17.844999999999999</v>
      </c>
      <c r="BJ385" s="81">
        <v>0</v>
      </c>
      <c r="BK385" s="81">
        <v>27.6</v>
      </c>
      <c r="BL385" s="81">
        <v>0</v>
      </c>
      <c r="BM385" s="82"/>
      <c r="BN385" s="81">
        <v>0</v>
      </c>
      <c r="BO385" s="81">
        <v>0</v>
      </c>
      <c r="BP385" s="81">
        <v>4</v>
      </c>
      <c r="BQ385" s="81">
        <v>0</v>
      </c>
      <c r="BR385" s="81">
        <v>2</v>
      </c>
      <c r="BS385" s="81">
        <v>0</v>
      </c>
      <c r="BT385"/>
      <c r="BU385" s="80">
        <v>29.844999999999999</v>
      </c>
      <c r="BV385" s="80">
        <v>15.6</v>
      </c>
      <c r="BW385" s="80">
        <v>0</v>
      </c>
      <c r="BX385" s="80">
        <v>0</v>
      </c>
      <c r="BY385" s="80">
        <v>0</v>
      </c>
      <c r="BZ385" s="80">
        <v>0</v>
      </c>
      <c r="CA385" s="80">
        <v>0</v>
      </c>
      <c r="CB385" s="80">
        <v>0</v>
      </c>
      <c r="CC385" s="80">
        <v>0</v>
      </c>
    </row>
    <row r="386" spans="1:81">
      <c r="A386" s="80" t="s">
        <v>2127</v>
      </c>
      <c r="B386" s="80">
        <v>289</v>
      </c>
      <c r="C386" s="80">
        <v>17</v>
      </c>
      <c r="D386" s="80">
        <v>17</v>
      </c>
      <c r="E386" s="80">
        <v>2020</v>
      </c>
      <c r="F386" s="80" t="s">
        <v>218</v>
      </c>
      <c r="G386" s="174" t="s">
        <v>2110</v>
      </c>
      <c r="H386" s="80" t="s">
        <v>2111</v>
      </c>
      <c r="I386" s="177"/>
      <c r="J386" s="81">
        <v>28.275139824994341</v>
      </c>
      <c r="K386" s="81">
        <v>0.98435645127161997</v>
      </c>
      <c r="L386" s="81">
        <v>5.7478152050018574</v>
      </c>
      <c r="M386" s="81">
        <v>24.170437567188074</v>
      </c>
      <c r="N386" s="81">
        <v>28.054730702600253</v>
      </c>
      <c r="O386" s="81">
        <v>23.567865983385282</v>
      </c>
      <c r="P386" s="81">
        <v>21.759564807807383</v>
      </c>
      <c r="Q386" s="81">
        <v>1.5181837282519954</v>
      </c>
      <c r="R386" s="81">
        <v>0</v>
      </c>
      <c r="S386" s="81">
        <v>3.8432445997178322</v>
      </c>
      <c r="T386" s="82"/>
      <c r="U386" s="81">
        <v>4336568</v>
      </c>
      <c r="V386" s="81">
        <v>502</v>
      </c>
      <c r="W386" s="81">
        <v>173</v>
      </c>
      <c r="X386" s="81">
        <v>7140</v>
      </c>
      <c r="Y386" s="81">
        <v>10133</v>
      </c>
      <c r="Z386" s="81">
        <v>16841</v>
      </c>
      <c r="AA386" s="81">
        <v>4909</v>
      </c>
      <c r="AB386" s="81">
        <v>25748</v>
      </c>
      <c r="AC386" s="81">
        <v>0</v>
      </c>
      <c r="AD386" s="81">
        <v>3.8432445997178322</v>
      </c>
      <c r="AE386" s="82"/>
      <c r="AF386" s="81">
        <v>41485206.583037823</v>
      </c>
      <c r="AG386" s="81">
        <v>724549.86396029021</v>
      </c>
      <c r="AH386" s="81">
        <v>1421324.8299455957</v>
      </c>
      <c r="AI386" s="81">
        <v>39005927.371399596</v>
      </c>
      <c r="AJ386" s="81">
        <v>57805073.700740866</v>
      </c>
      <c r="AK386" s="81"/>
      <c r="AL386" s="81"/>
      <c r="AM386" s="81">
        <v>3360400.066246497</v>
      </c>
      <c r="AN386" s="81"/>
      <c r="AO386" s="81"/>
      <c r="AP386" s="82"/>
      <c r="AQ386" s="81">
        <v>1309</v>
      </c>
      <c r="AR386" s="81">
        <v>286</v>
      </c>
      <c r="AS386" s="81">
        <v>0</v>
      </c>
      <c r="AT386" s="81">
        <v>0</v>
      </c>
      <c r="AU386" s="81">
        <v>0</v>
      </c>
      <c r="AV386" s="81">
        <v>0</v>
      </c>
      <c r="AW386" s="81">
        <v>0</v>
      </c>
      <c r="AX386" s="82"/>
      <c r="AY386" s="81">
        <v>6515.0600000000049</v>
      </c>
      <c r="AZ386" s="81">
        <v>15455.44</v>
      </c>
      <c r="BA386" s="81">
        <v>0</v>
      </c>
      <c r="BB386" s="81">
        <v>0</v>
      </c>
      <c r="BC386" s="81">
        <v>0</v>
      </c>
      <c r="BD386" s="81">
        <v>0</v>
      </c>
      <c r="BE386" s="81">
        <v>0</v>
      </c>
      <c r="BF386" s="82"/>
      <c r="BG386" s="81">
        <v>0</v>
      </c>
      <c r="BH386" s="81">
        <v>0</v>
      </c>
      <c r="BI386" s="81">
        <v>21.709</v>
      </c>
      <c r="BJ386" s="81">
        <v>0</v>
      </c>
      <c r="BK386" s="81">
        <v>27.596</v>
      </c>
      <c r="BL386" s="81">
        <v>0</v>
      </c>
      <c r="BM386" s="82"/>
      <c r="BN386" s="81">
        <v>0</v>
      </c>
      <c r="BO386" s="81">
        <v>0</v>
      </c>
      <c r="BP386" s="81">
        <v>5</v>
      </c>
      <c r="BQ386" s="81">
        <v>0</v>
      </c>
      <c r="BR386" s="81">
        <v>2</v>
      </c>
      <c r="BS386" s="81">
        <v>0</v>
      </c>
      <c r="BT386"/>
      <c r="BU386" s="80">
        <v>34.070999999999998</v>
      </c>
      <c r="BV386" s="80">
        <v>15.234</v>
      </c>
      <c r="BW386" s="80">
        <v>0</v>
      </c>
      <c r="BX386" s="80">
        <v>0</v>
      </c>
      <c r="BY386" s="80">
        <v>0</v>
      </c>
      <c r="BZ386" s="80">
        <v>0</v>
      </c>
      <c r="CA386" s="80">
        <v>0</v>
      </c>
      <c r="CB386" s="80">
        <v>0</v>
      </c>
      <c r="CC386" s="80">
        <v>0</v>
      </c>
    </row>
    <row r="387" spans="1:81">
      <c r="A387" s="80" t="s">
        <v>2128</v>
      </c>
      <c r="B387" s="80">
        <v>289</v>
      </c>
      <c r="C387" s="80">
        <v>18</v>
      </c>
      <c r="D387" s="80">
        <v>17</v>
      </c>
      <c r="E387" s="80">
        <v>2021</v>
      </c>
      <c r="F387" s="80" t="s">
        <v>75</v>
      </c>
      <c r="G387" s="174" t="s">
        <v>2110</v>
      </c>
      <c r="H387" s="80" t="s">
        <v>2111</v>
      </c>
      <c r="I387" s="177"/>
      <c r="J387" s="81">
        <v>20.169946947977362</v>
      </c>
      <c r="K387" s="81">
        <v>0.97902279787313307</v>
      </c>
      <c r="L387" s="81">
        <v>5.2038116770304716</v>
      </c>
      <c r="M387" s="81">
        <v>20.848062551781783</v>
      </c>
      <c r="N387" s="81">
        <v>22.688503435573455</v>
      </c>
      <c r="O387" s="81">
        <v>23.23906148218326</v>
      </c>
      <c r="P387" s="81">
        <v>21.935578766253251</v>
      </c>
      <c r="Q387" s="81">
        <v>1.5408784723515867</v>
      </c>
      <c r="R387" s="81">
        <v>0</v>
      </c>
      <c r="S387" s="81">
        <v>3.5571016962250979</v>
      </c>
      <c r="T387" s="82"/>
      <c r="U387" s="81">
        <v>4072952</v>
      </c>
      <c r="V387" s="81">
        <v>502</v>
      </c>
      <c r="W387" s="81">
        <v>173</v>
      </c>
      <c r="X387" s="81">
        <v>7140</v>
      </c>
      <c r="Y387" s="81">
        <v>10277</v>
      </c>
      <c r="Z387" s="81">
        <v>17099</v>
      </c>
      <c r="AA387" s="81">
        <v>4826</v>
      </c>
      <c r="AB387" s="81">
        <v>25823</v>
      </c>
      <c r="AC387" s="81">
        <v>0</v>
      </c>
      <c r="AD387" s="81">
        <v>3.5571016962250979</v>
      </c>
      <c r="AE387" s="82"/>
      <c r="AF387" s="81">
        <v>29706667.999933109</v>
      </c>
      <c r="AG387" s="81">
        <v>758247.45363248908</v>
      </c>
      <c r="AH387" s="81">
        <v>1576256.6578757223</v>
      </c>
      <c r="AI387" s="81">
        <v>41555268.196451426</v>
      </c>
      <c r="AJ387" s="81">
        <v>56284474.152467147</v>
      </c>
      <c r="AK387" s="81">
        <v>0</v>
      </c>
      <c r="AL387" s="81">
        <v>0</v>
      </c>
      <c r="AM387" s="81">
        <v>3389627.3748608949</v>
      </c>
      <c r="AN387" s="81">
        <v>0</v>
      </c>
      <c r="AO387" s="81">
        <v>0</v>
      </c>
      <c r="AP387" s="82"/>
      <c r="AQ387" s="81">
        <v>1372</v>
      </c>
      <c r="AR387" s="81">
        <v>293</v>
      </c>
      <c r="AS387" s="81">
        <v>0</v>
      </c>
      <c r="AT387" s="81">
        <v>0</v>
      </c>
      <c r="AU387" s="81">
        <v>0</v>
      </c>
      <c r="AV387" s="81">
        <v>0</v>
      </c>
      <c r="AW387" s="81"/>
      <c r="AX387" s="82"/>
      <c r="AY387" s="81">
        <v>6893.5600000000049</v>
      </c>
      <c r="AZ387" s="81">
        <v>16122.44</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2129</v>
      </c>
      <c r="B388" s="80">
        <v>289</v>
      </c>
      <c r="C388" s="80">
        <v>19</v>
      </c>
      <c r="D388" s="80">
        <v>17</v>
      </c>
      <c r="E388" s="80">
        <v>2022</v>
      </c>
      <c r="F388" s="80" t="s">
        <v>568</v>
      </c>
      <c r="G388" s="80" t="s">
        <v>2110</v>
      </c>
      <c r="H388" s="80" t="s">
        <v>2111</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1470</v>
      </c>
      <c r="AR388" s="81">
        <v>300</v>
      </c>
      <c r="AS388" s="81">
        <v>0</v>
      </c>
      <c r="AT388" s="81">
        <v>0</v>
      </c>
      <c r="AU388" s="81">
        <v>0</v>
      </c>
      <c r="AV388" s="81">
        <v>0</v>
      </c>
      <c r="AW388" s="81"/>
      <c r="AX388" s="82"/>
      <c r="AY388" s="81">
        <v>7448.5200000000023</v>
      </c>
      <c r="AZ388" s="81">
        <v>16827.14</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2130</v>
      </c>
      <c r="B389" s="80">
        <v>86</v>
      </c>
      <c r="C389" s="80">
        <v>1</v>
      </c>
      <c r="D389" s="80">
        <v>6</v>
      </c>
      <c r="E389" s="80">
        <v>1990</v>
      </c>
      <c r="F389" s="80" t="s">
        <v>562</v>
      </c>
      <c r="G389" s="80" t="s">
        <v>2131</v>
      </c>
      <c r="H389" s="80" t="s">
        <v>2132</v>
      </c>
      <c r="I389" s="177"/>
      <c r="J389" s="81">
        <v>39.071536113295181</v>
      </c>
      <c r="K389" s="81">
        <v>9.2516667599526912</v>
      </c>
      <c r="L389" s="81">
        <v>38.239458795142887</v>
      </c>
      <c r="M389" s="81">
        <v>20.582368978683206</v>
      </c>
      <c r="N389" s="81">
        <v>28.723443417351096</v>
      </c>
      <c r="O389" s="81">
        <v>21.932272136323299</v>
      </c>
      <c r="P389" s="81">
        <v>39.149776339553618</v>
      </c>
      <c r="Q389" s="81">
        <v>2.3163711977375998</v>
      </c>
      <c r="R389" s="81">
        <v>70.060796176568445</v>
      </c>
      <c r="S389" s="81">
        <v>2.7070407740062281</v>
      </c>
      <c r="T389" s="82"/>
      <c r="U389" s="81">
        <v>5343931</v>
      </c>
      <c r="V389" s="81">
        <v>2103</v>
      </c>
      <c r="W389" s="81">
        <v>351</v>
      </c>
      <c r="X389" s="81">
        <v>8265</v>
      </c>
      <c r="Y389" s="81">
        <v>11924</v>
      </c>
      <c r="Z389" s="81">
        <v>9021</v>
      </c>
      <c r="AA389" s="81">
        <v>9506</v>
      </c>
      <c r="AB389" s="81">
        <v>37610</v>
      </c>
      <c r="AC389" s="81">
        <v>12134656</v>
      </c>
      <c r="AD389" s="81">
        <v>2.7070407740062281</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2133</v>
      </c>
      <c r="B390" s="80">
        <v>87</v>
      </c>
      <c r="C390" s="80">
        <v>2</v>
      </c>
      <c r="D390" s="80">
        <v>6</v>
      </c>
      <c r="E390" s="80">
        <v>2005</v>
      </c>
      <c r="F390" s="80" t="s">
        <v>565</v>
      </c>
      <c r="G390" s="80" t="s">
        <v>2131</v>
      </c>
      <c r="H390" s="80" t="s">
        <v>2132</v>
      </c>
      <c r="I390" s="177"/>
      <c r="J390" s="81">
        <v>56.102244583452887</v>
      </c>
      <c r="K390" s="81">
        <v>3.6998663760790045</v>
      </c>
      <c r="L390" s="81">
        <v>36.907544633924601</v>
      </c>
      <c r="M390" s="81">
        <v>30.231511016308364</v>
      </c>
      <c r="N390" s="81">
        <v>34.289936816647128</v>
      </c>
      <c r="O390" s="81">
        <v>31.811092105146489</v>
      </c>
      <c r="P390" s="81">
        <v>42.627980557606087</v>
      </c>
      <c r="Q390" s="81">
        <v>2.0081110566271794</v>
      </c>
      <c r="R390" s="81">
        <v>20.527221002475077</v>
      </c>
      <c r="S390" s="81">
        <v>1.3942977494300002</v>
      </c>
      <c r="T390" s="82"/>
      <c r="U390" s="81">
        <v>8363345</v>
      </c>
      <c r="V390" s="81">
        <v>1616</v>
      </c>
      <c r="W390" s="81">
        <v>308</v>
      </c>
      <c r="X390" s="81">
        <v>6609</v>
      </c>
      <c r="Y390" s="81">
        <v>12597</v>
      </c>
      <c r="Z390" s="81">
        <v>15141</v>
      </c>
      <c r="AA390" s="81">
        <v>8477</v>
      </c>
      <c r="AB390" s="81">
        <v>34085</v>
      </c>
      <c r="AC390" s="81">
        <v>3629814</v>
      </c>
      <c r="AD390" s="81">
        <v>1.3942977494300002</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2134</v>
      </c>
      <c r="B391" s="80">
        <v>88</v>
      </c>
      <c r="C391" s="80">
        <v>3</v>
      </c>
      <c r="D391" s="80">
        <v>6</v>
      </c>
      <c r="E391" s="80">
        <v>2006</v>
      </c>
      <c r="F391" s="80" t="s">
        <v>566</v>
      </c>
      <c r="G391" s="80" t="s">
        <v>2131</v>
      </c>
      <c r="H391" s="80" t="s">
        <v>2132</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2135</v>
      </c>
      <c r="B392" s="80">
        <v>89</v>
      </c>
      <c r="C392" s="80">
        <v>4</v>
      </c>
      <c r="D392" s="80">
        <v>6</v>
      </c>
      <c r="E392" s="80">
        <v>2007</v>
      </c>
      <c r="F392" s="80" t="s">
        <v>567</v>
      </c>
      <c r="G392" s="80" t="s">
        <v>2131</v>
      </c>
      <c r="H392" s="80" t="s">
        <v>2132</v>
      </c>
      <c r="I392" s="177"/>
      <c r="J392" s="81">
        <v>56.274008339836058</v>
      </c>
      <c r="K392" s="81">
        <v>3.5238805802952338</v>
      </c>
      <c r="L392" s="81">
        <v>35.08702489864443</v>
      </c>
      <c r="M392" s="81">
        <v>28.356247919359713</v>
      </c>
      <c r="N392" s="81">
        <v>34.951118696533044</v>
      </c>
      <c r="O392" s="81">
        <v>31.069666390148733</v>
      </c>
      <c r="P392" s="81">
        <v>41.194146877598257</v>
      </c>
      <c r="Q392" s="81">
        <v>2.0479589723793068</v>
      </c>
      <c r="R392" s="81">
        <v>25.72603792907465</v>
      </c>
      <c r="S392" s="81">
        <v>2.0527771799899996</v>
      </c>
      <c r="T392" s="82"/>
      <c r="U392" s="81">
        <v>11292942</v>
      </c>
      <c r="V392" s="81">
        <v>1440</v>
      </c>
      <c r="W392" s="81">
        <v>314</v>
      </c>
      <c r="X392" s="81">
        <v>7518</v>
      </c>
      <c r="Y392" s="81">
        <v>12575</v>
      </c>
      <c r="Z392" s="81">
        <v>15373</v>
      </c>
      <c r="AA392" s="81">
        <v>8067</v>
      </c>
      <c r="AB392" s="81">
        <v>32923</v>
      </c>
      <c r="AC392" s="81">
        <v>4679643</v>
      </c>
      <c r="AD392" s="81">
        <v>2.0527771799899996</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2136</v>
      </c>
      <c r="B393" s="80">
        <v>90</v>
      </c>
      <c r="C393" s="80">
        <v>5</v>
      </c>
      <c r="D393" s="80">
        <v>6</v>
      </c>
      <c r="E393" s="80">
        <v>2008</v>
      </c>
      <c r="F393" s="80" t="s">
        <v>84</v>
      </c>
      <c r="G393" s="80" t="s">
        <v>2131</v>
      </c>
      <c r="H393" s="80" t="s">
        <v>2132</v>
      </c>
      <c r="I393" s="177"/>
      <c r="J393" s="81">
        <v>58.644784504951517</v>
      </c>
      <c r="K393" s="81">
        <v>2.5904021911850839</v>
      </c>
      <c r="L393" s="81">
        <v>29.074345671812509</v>
      </c>
      <c r="M393" s="81">
        <v>30.161569768432894</v>
      </c>
      <c r="N393" s="81">
        <v>34.201517646952631</v>
      </c>
      <c r="O393" s="81">
        <v>30.19578426738579</v>
      </c>
      <c r="P393" s="81">
        <v>39.974043236518419</v>
      </c>
      <c r="Q393" s="81">
        <v>1.9784372834156734</v>
      </c>
      <c r="R393" s="81">
        <v>24.541475211909898</v>
      </c>
      <c r="S393" s="81">
        <v>2.2514531338969999</v>
      </c>
      <c r="T393" s="82"/>
      <c r="U393" s="81">
        <v>12537341</v>
      </c>
      <c r="V393" s="81">
        <v>1440</v>
      </c>
      <c r="W393" s="81">
        <v>314</v>
      </c>
      <c r="X393" s="81">
        <v>7518</v>
      </c>
      <c r="Y393" s="81">
        <v>12559</v>
      </c>
      <c r="Z393" s="81">
        <v>15465</v>
      </c>
      <c r="AA393" s="81">
        <v>7837</v>
      </c>
      <c r="AB393" s="81">
        <v>32328</v>
      </c>
      <c r="AC393" s="81">
        <v>4635547</v>
      </c>
      <c r="AD393" s="81">
        <v>2.2514531338969999</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2137</v>
      </c>
      <c r="B394" s="80">
        <v>91</v>
      </c>
      <c r="C394" s="80">
        <v>6</v>
      </c>
      <c r="D394" s="80">
        <v>6</v>
      </c>
      <c r="E394" s="80">
        <v>2009</v>
      </c>
      <c r="F394" s="80" t="s">
        <v>85</v>
      </c>
      <c r="G394" s="80" t="s">
        <v>2131</v>
      </c>
      <c r="H394" s="80" t="s">
        <v>2132</v>
      </c>
      <c r="I394" s="177"/>
      <c r="J394" s="81">
        <v>69.926717825984852</v>
      </c>
      <c r="K394" s="81">
        <v>2.1219945149254857</v>
      </c>
      <c r="L394" s="81">
        <v>27.392880142766828</v>
      </c>
      <c r="M394" s="81">
        <v>30.937392149536649</v>
      </c>
      <c r="N394" s="81">
        <v>31.057952269753244</v>
      </c>
      <c r="O394" s="81">
        <v>31.052901209121185</v>
      </c>
      <c r="P394" s="81">
        <v>38.550256919342452</v>
      </c>
      <c r="Q394" s="81">
        <v>1.8590718628878087</v>
      </c>
      <c r="R394" s="81">
        <v>24.444897873174547</v>
      </c>
      <c r="S394" s="81">
        <v>2.5019157093574993</v>
      </c>
      <c r="T394" s="82"/>
      <c r="U394" s="81">
        <v>12922624</v>
      </c>
      <c r="V394" s="81">
        <v>1122</v>
      </c>
      <c r="W394" s="81">
        <v>320</v>
      </c>
      <c r="X394" s="81">
        <v>8067</v>
      </c>
      <c r="Y394" s="81">
        <v>12536</v>
      </c>
      <c r="Z394" s="81">
        <v>15698</v>
      </c>
      <c r="AA394" s="81">
        <v>7759</v>
      </c>
      <c r="AB394" s="81">
        <v>31889</v>
      </c>
      <c r="AC394" s="81">
        <v>4504551</v>
      </c>
      <c r="AD394" s="81">
        <v>2.5019157093574993</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189.99700000000001</v>
      </c>
      <c r="BJ394" s="81">
        <v>283.40800000000002</v>
      </c>
      <c r="BK394" s="81">
        <v>0</v>
      </c>
      <c r="BL394" s="81">
        <v>0</v>
      </c>
      <c r="BM394" s="82"/>
      <c r="BN394" s="81">
        <v>0</v>
      </c>
      <c r="BO394" s="81">
        <v>0</v>
      </c>
      <c r="BP394" s="81">
        <v>2</v>
      </c>
      <c r="BQ394" s="81">
        <v>1</v>
      </c>
      <c r="BR394" s="81">
        <v>0</v>
      </c>
      <c r="BS394" s="81">
        <v>0</v>
      </c>
      <c r="BT394"/>
      <c r="BU394" s="80"/>
      <c r="BV394" s="80"/>
      <c r="BW394" s="80"/>
      <c r="BX394" s="80"/>
      <c r="BY394" s="80"/>
      <c r="BZ394" s="80"/>
      <c r="CA394" s="80"/>
      <c r="CB394" s="80"/>
      <c r="CC394" s="80"/>
    </row>
    <row r="395" spans="1:81">
      <c r="A395" s="80" t="s">
        <v>2138</v>
      </c>
      <c r="B395" s="80">
        <v>92</v>
      </c>
      <c r="C395" s="80">
        <v>7</v>
      </c>
      <c r="D395" s="80">
        <v>6</v>
      </c>
      <c r="E395" s="80">
        <v>2010</v>
      </c>
      <c r="F395" s="80" t="s">
        <v>86</v>
      </c>
      <c r="G395" s="80" t="s">
        <v>2131</v>
      </c>
      <c r="H395" s="80" t="s">
        <v>2132</v>
      </c>
      <c r="I395" s="177"/>
      <c r="J395" s="81">
        <v>75.491842566529101</v>
      </c>
      <c r="K395" s="81">
        <v>2.3013123204781074</v>
      </c>
      <c r="L395" s="81">
        <v>24.687423279181623</v>
      </c>
      <c r="M395" s="81">
        <v>33.179920680468747</v>
      </c>
      <c r="N395" s="81">
        <v>35.163357687284012</v>
      </c>
      <c r="O395" s="81">
        <v>30.993938771864421</v>
      </c>
      <c r="P395" s="81">
        <v>38.997512252732598</v>
      </c>
      <c r="Q395" s="81">
        <v>1.9110244031635986</v>
      </c>
      <c r="R395" s="81">
        <v>28.306542945832959</v>
      </c>
      <c r="S395" s="81">
        <v>2.0921525431600001</v>
      </c>
      <c r="T395" s="82"/>
      <c r="U395" s="81">
        <v>16665370</v>
      </c>
      <c r="V395" s="81">
        <v>1122</v>
      </c>
      <c r="W395" s="81">
        <v>320</v>
      </c>
      <c r="X395" s="81">
        <v>8067</v>
      </c>
      <c r="Y395" s="81">
        <v>12520</v>
      </c>
      <c r="Z395" s="81">
        <v>15741</v>
      </c>
      <c r="AA395" s="81">
        <v>7653</v>
      </c>
      <c r="AB395" s="81">
        <v>31410</v>
      </c>
      <c r="AC395" s="81">
        <v>4943131</v>
      </c>
      <c r="AD395" s="81">
        <v>2.0921525431600001</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199.334</v>
      </c>
      <c r="BJ395" s="81">
        <v>335.59300000000002</v>
      </c>
      <c r="BK395" s="81">
        <v>0</v>
      </c>
      <c r="BL395" s="81">
        <v>0</v>
      </c>
      <c r="BM395" s="82"/>
      <c r="BN395" s="81">
        <v>0</v>
      </c>
      <c r="BO395" s="81">
        <v>0</v>
      </c>
      <c r="BP395" s="81">
        <v>2</v>
      </c>
      <c r="BQ395" s="81">
        <v>1</v>
      </c>
      <c r="BR395" s="81">
        <v>0</v>
      </c>
      <c r="BS395" s="81">
        <v>0</v>
      </c>
      <c r="BT395"/>
      <c r="BU395" s="80">
        <v>525.24699999999996</v>
      </c>
      <c r="BV395" s="80">
        <v>0</v>
      </c>
      <c r="BW395" s="80">
        <v>0</v>
      </c>
      <c r="BX395" s="80">
        <v>0</v>
      </c>
      <c r="BY395" s="80">
        <v>9.68</v>
      </c>
      <c r="BZ395" s="80">
        <v>0</v>
      </c>
      <c r="CA395" s="80">
        <v>0</v>
      </c>
      <c r="CB395" s="80">
        <v>0</v>
      </c>
      <c r="CC395" s="80">
        <v>0</v>
      </c>
    </row>
    <row r="396" spans="1:81">
      <c r="A396" s="80" t="s">
        <v>2139</v>
      </c>
      <c r="B396" s="80">
        <v>93</v>
      </c>
      <c r="C396" s="80">
        <v>8</v>
      </c>
      <c r="D396" s="80">
        <v>6</v>
      </c>
      <c r="E396" s="80">
        <v>2011</v>
      </c>
      <c r="F396" s="80" t="s">
        <v>87</v>
      </c>
      <c r="G396" s="80" t="s">
        <v>2131</v>
      </c>
      <c r="H396" s="80" t="s">
        <v>2132</v>
      </c>
      <c r="I396" s="177"/>
      <c r="J396" s="81">
        <v>105.57123298961911</v>
      </c>
      <c r="K396" s="81">
        <v>3.0752601579662611</v>
      </c>
      <c r="L396" s="81">
        <v>22.716493925668768</v>
      </c>
      <c r="M396" s="81">
        <v>38.453249168678219</v>
      </c>
      <c r="N396" s="81">
        <v>40.657217808629291</v>
      </c>
      <c r="O396" s="81">
        <v>30.4736658513301</v>
      </c>
      <c r="P396" s="81">
        <v>37.32621479786679</v>
      </c>
      <c r="Q396" s="81">
        <v>2.1759488587985096</v>
      </c>
      <c r="R396" s="81">
        <v>26.704305520489697</v>
      </c>
      <c r="S396" s="81">
        <v>3.2395245488799995</v>
      </c>
      <c r="T396" s="82"/>
      <c r="U396" s="81">
        <v>16167047</v>
      </c>
      <c r="V396" s="81">
        <v>1122</v>
      </c>
      <c r="W396" s="81">
        <v>320</v>
      </c>
      <c r="X396" s="81">
        <v>8067</v>
      </c>
      <c r="Y396" s="81">
        <v>12527</v>
      </c>
      <c r="Z396" s="81">
        <v>15813</v>
      </c>
      <c r="AA396" s="81">
        <v>7543</v>
      </c>
      <c r="AB396" s="81">
        <v>31006</v>
      </c>
      <c r="AC396" s="81">
        <v>4655622</v>
      </c>
      <c r="AD396" s="81">
        <v>3.2395245488799995</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198.45500000000001</v>
      </c>
      <c r="BJ396" s="81">
        <v>326.88099999999997</v>
      </c>
      <c r="BK396" s="81">
        <v>0</v>
      </c>
      <c r="BL396" s="81">
        <v>0</v>
      </c>
      <c r="BM396" s="82"/>
      <c r="BN396" s="81">
        <v>0</v>
      </c>
      <c r="BO396" s="81">
        <v>0</v>
      </c>
      <c r="BP396" s="81">
        <v>2</v>
      </c>
      <c r="BQ396" s="81">
        <v>1</v>
      </c>
      <c r="BR396" s="81">
        <v>0</v>
      </c>
      <c r="BS396" s="81">
        <v>0</v>
      </c>
      <c r="BT396"/>
      <c r="BU396" s="80">
        <v>513.63099999999997</v>
      </c>
      <c r="BV396" s="80">
        <v>0</v>
      </c>
      <c r="BW396" s="80">
        <v>0</v>
      </c>
      <c r="BX396" s="80">
        <v>0</v>
      </c>
      <c r="BY396" s="80">
        <v>11.705</v>
      </c>
      <c r="BZ396" s="80">
        <v>0</v>
      </c>
      <c r="CA396" s="80">
        <v>0</v>
      </c>
      <c r="CB396" s="80">
        <v>0</v>
      </c>
      <c r="CC396" s="80">
        <v>0</v>
      </c>
    </row>
    <row r="397" spans="1:81">
      <c r="A397" s="80" t="s">
        <v>2140</v>
      </c>
      <c r="B397" s="80">
        <v>94</v>
      </c>
      <c r="C397" s="80">
        <v>9</v>
      </c>
      <c r="D397" s="80">
        <v>6</v>
      </c>
      <c r="E397" s="80">
        <v>2012</v>
      </c>
      <c r="F397" s="80" t="s">
        <v>88</v>
      </c>
      <c r="G397" s="80" t="s">
        <v>2131</v>
      </c>
      <c r="H397" s="80" t="s">
        <v>2132</v>
      </c>
      <c r="I397" s="177"/>
      <c r="J397" s="81">
        <v>125.10966871096839</v>
      </c>
      <c r="K397" s="81">
        <v>2.9722580728327159</v>
      </c>
      <c r="L397" s="81">
        <v>22.024849801108136</v>
      </c>
      <c r="M397" s="81">
        <v>41.658087795878856</v>
      </c>
      <c r="N397" s="81">
        <v>47.960196077364657</v>
      </c>
      <c r="O397" s="81">
        <v>30.394467568594209</v>
      </c>
      <c r="P397" s="81">
        <v>36.498474975552512</v>
      </c>
      <c r="Q397" s="81">
        <v>2.352069389861656</v>
      </c>
      <c r="R397" s="81">
        <v>25.573632676058491</v>
      </c>
      <c r="S397" s="81">
        <v>2.4374322363999998</v>
      </c>
      <c r="T397" s="82"/>
      <c r="U397" s="81">
        <v>17157528</v>
      </c>
      <c r="V397" s="81">
        <v>1122</v>
      </c>
      <c r="W397" s="81">
        <v>320</v>
      </c>
      <c r="X397" s="81">
        <v>8067</v>
      </c>
      <c r="Y397" s="81">
        <v>12771</v>
      </c>
      <c r="Z397" s="81">
        <v>15897</v>
      </c>
      <c r="AA397" s="81">
        <v>7334</v>
      </c>
      <c r="AB397" s="81">
        <v>30848</v>
      </c>
      <c r="AC397" s="81">
        <v>4343022</v>
      </c>
      <c r="AD397" s="81">
        <v>2.4374322363999998</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199.00399999999999</v>
      </c>
      <c r="BJ397" s="81">
        <v>345.80799999999999</v>
      </c>
      <c r="BK397" s="81">
        <v>0</v>
      </c>
      <c r="BL397" s="81">
        <v>0</v>
      </c>
      <c r="BM397" s="82"/>
      <c r="BN397" s="81">
        <v>0</v>
      </c>
      <c r="BO397" s="81">
        <v>0</v>
      </c>
      <c r="BP397" s="81">
        <v>2</v>
      </c>
      <c r="BQ397" s="81">
        <v>1</v>
      </c>
      <c r="BR397" s="81">
        <v>0</v>
      </c>
      <c r="BS397" s="81">
        <v>0</v>
      </c>
      <c r="BT397"/>
      <c r="BU397" s="80">
        <v>533.58399999999995</v>
      </c>
      <c r="BV397" s="80">
        <v>0</v>
      </c>
      <c r="BW397" s="80">
        <v>0</v>
      </c>
      <c r="BX397" s="80">
        <v>0</v>
      </c>
      <c r="BY397" s="80">
        <v>11.228</v>
      </c>
      <c r="BZ397" s="80">
        <v>0</v>
      </c>
      <c r="CA397" s="80">
        <v>0</v>
      </c>
      <c r="CB397" s="80">
        <v>0</v>
      </c>
      <c r="CC397" s="80">
        <v>0</v>
      </c>
    </row>
    <row r="398" spans="1:81">
      <c r="A398" s="80" t="s">
        <v>2141</v>
      </c>
      <c r="B398" s="80">
        <v>95</v>
      </c>
      <c r="C398" s="80">
        <v>10</v>
      </c>
      <c r="D398" s="80">
        <v>6</v>
      </c>
      <c r="E398" s="80">
        <v>2013</v>
      </c>
      <c r="F398" s="80" t="s">
        <v>89</v>
      </c>
      <c r="G398" s="80" t="s">
        <v>2131</v>
      </c>
      <c r="H398" s="80" t="s">
        <v>2132</v>
      </c>
      <c r="I398" s="177"/>
      <c r="J398" s="81">
        <v>163.32751057104801</v>
      </c>
      <c r="K398" s="81">
        <v>2.8073117764473827</v>
      </c>
      <c r="L398" s="81">
        <v>22.349607922834359</v>
      </c>
      <c r="M398" s="81">
        <v>42.193346617325282</v>
      </c>
      <c r="N398" s="81">
        <v>46.435917329631138</v>
      </c>
      <c r="O398" s="81">
        <v>29.298568215470048</v>
      </c>
      <c r="P398" s="81">
        <v>36.226377480986613</v>
      </c>
      <c r="Q398" s="81">
        <v>2.3607569886217354</v>
      </c>
      <c r="R398" s="81">
        <v>26.200437861770094</v>
      </c>
      <c r="S398" s="81">
        <v>2.3690231395099994</v>
      </c>
      <c r="T398" s="82"/>
      <c r="U398" s="81">
        <v>16657221</v>
      </c>
      <c r="V398" s="81">
        <v>1122</v>
      </c>
      <c r="W398" s="81">
        <v>320</v>
      </c>
      <c r="X398" s="81">
        <v>8067</v>
      </c>
      <c r="Y398" s="81">
        <v>12764</v>
      </c>
      <c r="Z398" s="81">
        <v>16008</v>
      </c>
      <c r="AA398" s="81">
        <v>7252</v>
      </c>
      <c r="AB398" s="81">
        <v>30518</v>
      </c>
      <c r="AC398" s="81">
        <v>4343294</v>
      </c>
      <c r="AD398" s="81">
        <v>2.3690231395099994</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207.06200000000001</v>
      </c>
      <c r="BJ398" s="81">
        <v>360.51799999999997</v>
      </c>
      <c r="BK398" s="81">
        <v>0</v>
      </c>
      <c r="BL398" s="81">
        <v>0</v>
      </c>
      <c r="BM398" s="82"/>
      <c r="BN398" s="81">
        <v>0</v>
      </c>
      <c r="BO398" s="81">
        <v>0</v>
      </c>
      <c r="BP398" s="81">
        <v>2</v>
      </c>
      <c r="BQ398" s="81">
        <v>1</v>
      </c>
      <c r="BR398" s="81">
        <v>0</v>
      </c>
      <c r="BS398" s="81">
        <v>0</v>
      </c>
      <c r="BT398"/>
      <c r="BU398" s="80">
        <v>555.25699999999995</v>
      </c>
      <c r="BV398" s="80">
        <v>0</v>
      </c>
      <c r="BW398" s="80">
        <v>0</v>
      </c>
      <c r="BX398" s="80">
        <v>0</v>
      </c>
      <c r="BY398" s="80">
        <v>12.323</v>
      </c>
      <c r="BZ398" s="80">
        <v>0</v>
      </c>
      <c r="CA398" s="80">
        <v>0</v>
      </c>
      <c r="CB398" s="80">
        <v>0</v>
      </c>
      <c r="CC398" s="80">
        <v>0</v>
      </c>
    </row>
    <row r="399" spans="1:81">
      <c r="A399" s="80" t="s">
        <v>2142</v>
      </c>
      <c r="B399" s="80">
        <v>96</v>
      </c>
      <c r="C399" s="80">
        <v>11</v>
      </c>
      <c r="D399" s="80">
        <v>6</v>
      </c>
      <c r="E399" s="80">
        <v>2014</v>
      </c>
      <c r="F399" s="80" t="s">
        <v>90</v>
      </c>
      <c r="G399" s="80" t="s">
        <v>2131</v>
      </c>
      <c r="H399" s="80" t="s">
        <v>2132</v>
      </c>
      <c r="I399" s="177"/>
      <c r="J399" s="81">
        <v>123.76192820022855</v>
      </c>
      <c r="K399" s="81">
        <v>2.7257862583902286</v>
      </c>
      <c r="L399" s="81">
        <v>27.519062435808902</v>
      </c>
      <c r="M399" s="81">
        <v>38.06940546975153</v>
      </c>
      <c r="N399" s="81">
        <v>42.996847041933869</v>
      </c>
      <c r="O399" s="81">
        <v>28.025116738553322</v>
      </c>
      <c r="P399" s="81">
        <v>35.741933714669599</v>
      </c>
      <c r="Q399" s="81">
        <v>2.2222891263979885</v>
      </c>
      <c r="R399" s="81">
        <v>25.772073953009965</v>
      </c>
      <c r="S399" s="81">
        <v>3.0839952910199999</v>
      </c>
      <c r="T399" s="82"/>
      <c r="U399" s="81">
        <v>14237730</v>
      </c>
      <c r="V399" s="81">
        <v>977</v>
      </c>
      <c r="W399" s="81">
        <v>356</v>
      </c>
      <c r="X399" s="81">
        <v>7326</v>
      </c>
      <c r="Y399" s="81">
        <v>12713</v>
      </c>
      <c r="Z399" s="81">
        <v>16127</v>
      </c>
      <c r="AA399" s="81">
        <v>7118</v>
      </c>
      <c r="AB399" s="81">
        <v>29942</v>
      </c>
      <c r="AC399" s="81">
        <v>4285717</v>
      </c>
      <c r="AD399" s="81">
        <v>3.0839952910199999</v>
      </c>
      <c r="AE399" s="82"/>
      <c r="AF399" s="81">
        <v>173036713.89591086</v>
      </c>
      <c r="AG399" s="81">
        <v>2035070.3001026812</v>
      </c>
      <c r="AH399" s="81">
        <v>3689388.5280601168</v>
      </c>
      <c r="AI399" s="81">
        <v>46064928.970021419</v>
      </c>
      <c r="AJ399" s="81">
        <v>59656944.937662818</v>
      </c>
      <c r="AK399" s="81">
        <v>0</v>
      </c>
      <c r="AL399" s="81">
        <v>0</v>
      </c>
      <c r="AM399" s="81">
        <v>4110589.1702574422</v>
      </c>
      <c r="AN399" s="81">
        <v>0</v>
      </c>
      <c r="AO399" s="81">
        <v>0</v>
      </c>
      <c r="AP399" s="82"/>
      <c r="AQ399" s="81">
        <v>711</v>
      </c>
      <c r="AR399" s="81">
        <v>178</v>
      </c>
      <c r="AS399" s="81">
        <v>1</v>
      </c>
      <c r="AT399" s="81">
        <v>0</v>
      </c>
      <c r="AU399" s="81">
        <v>0</v>
      </c>
      <c r="AV399" s="81">
        <v>0</v>
      </c>
      <c r="AW399" s="81" t="s">
        <v>564</v>
      </c>
      <c r="AX399" s="82"/>
      <c r="AY399" s="81">
        <v>3162.9579999999996</v>
      </c>
      <c r="AZ399" s="81">
        <v>12371.1</v>
      </c>
      <c r="BA399" s="81">
        <v>1500</v>
      </c>
      <c r="BB399" s="81">
        <v>0</v>
      </c>
      <c r="BC399" s="81">
        <v>0</v>
      </c>
      <c r="BD399" s="81">
        <v>0</v>
      </c>
      <c r="BE399" s="81" t="s">
        <v>564</v>
      </c>
      <c r="BF399" s="82"/>
      <c r="BG399" s="81">
        <v>0</v>
      </c>
      <c r="BH399" s="81">
        <v>0</v>
      </c>
      <c r="BI399" s="81">
        <v>233.28299999999999</v>
      </c>
      <c r="BJ399" s="81">
        <v>351.48</v>
      </c>
      <c r="BK399" s="81">
        <v>0</v>
      </c>
      <c r="BL399" s="81">
        <v>0</v>
      </c>
      <c r="BM399" s="82"/>
      <c r="BN399" s="81">
        <v>0</v>
      </c>
      <c r="BO399" s="81">
        <v>0</v>
      </c>
      <c r="BP399" s="81">
        <v>2</v>
      </c>
      <c r="BQ399" s="81">
        <v>1</v>
      </c>
      <c r="BR399" s="81">
        <v>0</v>
      </c>
      <c r="BS399" s="81">
        <v>0</v>
      </c>
      <c r="BT399"/>
      <c r="BU399" s="80">
        <v>543.19500000000005</v>
      </c>
      <c r="BV399" s="80">
        <v>0</v>
      </c>
      <c r="BW399" s="80">
        <v>0</v>
      </c>
      <c r="BX399" s="80">
        <v>0</v>
      </c>
      <c r="BY399" s="80">
        <v>41.567999999999998</v>
      </c>
      <c r="BZ399" s="80">
        <v>0</v>
      </c>
      <c r="CA399" s="80">
        <v>0</v>
      </c>
      <c r="CB399" s="80">
        <v>0</v>
      </c>
      <c r="CC399" s="80">
        <v>0</v>
      </c>
    </row>
    <row r="400" spans="1:81">
      <c r="A400" s="80" t="s">
        <v>2143</v>
      </c>
      <c r="B400" s="80">
        <v>97</v>
      </c>
      <c r="C400" s="80">
        <v>12</v>
      </c>
      <c r="D400" s="80">
        <v>6</v>
      </c>
      <c r="E400" s="80">
        <v>2015</v>
      </c>
      <c r="F400" s="80" t="s">
        <v>91</v>
      </c>
      <c r="G400" s="80" t="s">
        <v>2131</v>
      </c>
      <c r="H400" s="80" t="s">
        <v>2132</v>
      </c>
      <c r="I400" s="177"/>
      <c r="J400" s="81">
        <v>106.54812994992577</v>
      </c>
      <c r="K400" s="81">
        <v>2.2822594997201526</v>
      </c>
      <c r="L400" s="81">
        <v>31.282391256399301</v>
      </c>
      <c r="M400" s="81">
        <v>32.213709203079489</v>
      </c>
      <c r="N400" s="81">
        <v>37.61457836501193</v>
      </c>
      <c r="O400" s="81">
        <v>27.85578614755574</v>
      </c>
      <c r="P400" s="81">
        <v>35.34793121408434</v>
      </c>
      <c r="Q400" s="81">
        <v>2.1403445047722229</v>
      </c>
      <c r="R400" s="81">
        <v>29.911858756250449</v>
      </c>
      <c r="S400" s="81">
        <v>2.5344452525400003</v>
      </c>
      <c r="T400" s="82"/>
      <c r="U400" s="81">
        <v>15550607</v>
      </c>
      <c r="V400" s="81">
        <v>977</v>
      </c>
      <c r="W400" s="81">
        <v>356</v>
      </c>
      <c r="X400" s="81">
        <v>7326</v>
      </c>
      <c r="Y400" s="81">
        <v>12752</v>
      </c>
      <c r="Z400" s="81">
        <v>16184</v>
      </c>
      <c r="AA400" s="81">
        <v>7034</v>
      </c>
      <c r="AB400" s="81">
        <v>29458</v>
      </c>
      <c r="AC400" s="81">
        <v>5123985</v>
      </c>
      <c r="AD400" s="81">
        <v>2.5344452525400003</v>
      </c>
      <c r="AE400" s="82"/>
      <c r="AF400" s="81">
        <v>166055130.60561305</v>
      </c>
      <c r="AG400" s="81">
        <v>1748502.6481638981</v>
      </c>
      <c r="AH400" s="81">
        <v>3888339.1118749967</v>
      </c>
      <c r="AI400" s="81">
        <v>45004354.116953067</v>
      </c>
      <c r="AJ400" s="81">
        <v>57623321.00337337</v>
      </c>
      <c r="AK400" s="81">
        <v>0</v>
      </c>
      <c r="AL400" s="81">
        <v>0</v>
      </c>
      <c r="AM400" s="81">
        <v>4037095.3283376191</v>
      </c>
      <c r="AN400" s="81">
        <v>0</v>
      </c>
      <c r="AO400" s="81">
        <v>0</v>
      </c>
      <c r="AP400" s="82"/>
      <c r="AQ400" s="81">
        <v>776</v>
      </c>
      <c r="AR400" s="81">
        <v>207</v>
      </c>
      <c r="AS400" s="81">
        <v>1</v>
      </c>
      <c r="AT400" s="81">
        <v>0</v>
      </c>
      <c r="AU400" s="81">
        <v>0</v>
      </c>
      <c r="AV400" s="81">
        <v>0</v>
      </c>
      <c r="AW400" s="81" t="s">
        <v>564</v>
      </c>
      <c r="AX400" s="82"/>
      <c r="AY400" s="81">
        <v>3542.5680000000002</v>
      </c>
      <c r="AZ400" s="81">
        <v>17803.2</v>
      </c>
      <c r="BA400" s="81">
        <v>1500</v>
      </c>
      <c r="BB400" s="81">
        <v>0</v>
      </c>
      <c r="BC400" s="81">
        <v>0</v>
      </c>
      <c r="BD400" s="81">
        <v>0</v>
      </c>
      <c r="BE400" s="81" t="s">
        <v>564</v>
      </c>
      <c r="BF400" s="82"/>
      <c r="BG400" s="81">
        <v>0</v>
      </c>
      <c r="BH400" s="81">
        <v>0</v>
      </c>
      <c r="BI400" s="81">
        <v>232.434</v>
      </c>
      <c r="BJ400" s="81">
        <v>355.03300000000002</v>
      </c>
      <c r="BK400" s="81">
        <v>0</v>
      </c>
      <c r="BL400" s="81">
        <v>0</v>
      </c>
      <c r="BM400" s="82"/>
      <c r="BN400" s="81">
        <v>0</v>
      </c>
      <c r="BO400" s="81">
        <v>0</v>
      </c>
      <c r="BP400" s="81">
        <v>2</v>
      </c>
      <c r="BQ400" s="81">
        <v>1</v>
      </c>
      <c r="BR400" s="81">
        <v>0</v>
      </c>
      <c r="BS400" s="81">
        <v>0</v>
      </c>
      <c r="BT400"/>
      <c r="BU400" s="80">
        <v>545.87599999999998</v>
      </c>
      <c r="BV400" s="80">
        <v>0</v>
      </c>
      <c r="BW400" s="80">
        <v>0</v>
      </c>
      <c r="BX400" s="80">
        <v>0</v>
      </c>
      <c r="BY400" s="80">
        <v>41.591000000000001</v>
      </c>
      <c r="BZ400" s="80">
        <v>0</v>
      </c>
      <c r="CA400" s="80">
        <v>0</v>
      </c>
      <c r="CB400" s="80">
        <v>0</v>
      </c>
      <c r="CC400" s="80">
        <v>0</v>
      </c>
    </row>
    <row r="401" spans="1:81">
      <c r="A401" s="80" t="s">
        <v>2144</v>
      </c>
      <c r="B401" s="80">
        <v>98</v>
      </c>
      <c r="C401" s="80">
        <v>13</v>
      </c>
      <c r="D401" s="80">
        <v>6</v>
      </c>
      <c r="E401" s="80">
        <v>2016</v>
      </c>
      <c r="F401" s="80" t="s">
        <v>92</v>
      </c>
      <c r="G401" s="80" t="s">
        <v>2131</v>
      </c>
      <c r="H401" s="80" t="s">
        <v>2132</v>
      </c>
      <c r="I401" s="177"/>
      <c r="J401" s="81">
        <v>95.602003340768135</v>
      </c>
      <c r="K401" s="81">
        <v>2.2971569381900596</v>
      </c>
      <c r="L401" s="81">
        <v>29.824336572697341</v>
      </c>
      <c r="M401" s="81">
        <v>26.845720321513273</v>
      </c>
      <c r="N401" s="81">
        <v>34.600506121195153</v>
      </c>
      <c r="O401" s="81">
        <v>27.730057353534882</v>
      </c>
      <c r="P401" s="81">
        <v>34.03048842616127</v>
      </c>
      <c r="Q401" s="81">
        <v>2.0500946083841587</v>
      </c>
      <c r="R401" s="81">
        <v>29.990322497405785</v>
      </c>
      <c r="S401" s="81">
        <v>3.5517784999999997</v>
      </c>
      <c r="T401" s="82"/>
      <c r="U401" s="81">
        <v>15662197</v>
      </c>
      <c r="V401" s="81">
        <v>977</v>
      </c>
      <c r="W401" s="81">
        <v>356</v>
      </c>
      <c r="X401" s="81">
        <v>7326</v>
      </c>
      <c r="Y401" s="81">
        <v>12778</v>
      </c>
      <c r="Z401" s="81">
        <v>16309</v>
      </c>
      <c r="AA401" s="81">
        <v>7004</v>
      </c>
      <c r="AB401" s="81">
        <v>29025</v>
      </c>
      <c r="AC401" s="81">
        <v>5122051.8734157886</v>
      </c>
      <c r="AD401" s="81">
        <v>3.5517785000000002</v>
      </c>
      <c r="AE401" s="82"/>
      <c r="AF401" s="81">
        <v>162234176.19083849</v>
      </c>
      <c r="AG401" s="81">
        <v>1712222.958611388</v>
      </c>
      <c r="AH401" s="81">
        <v>3449325.2421326861</v>
      </c>
      <c r="AI401" s="81">
        <v>42424432.789796643</v>
      </c>
      <c r="AJ401" s="81">
        <v>53594611.139483407</v>
      </c>
      <c r="AK401" s="81">
        <v>0</v>
      </c>
      <c r="AL401" s="81">
        <v>0</v>
      </c>
      <c r="AM401" s="81">
        <v>3980844.8196529169</v>
      </c>
      <c r="AN401" s="81">
        <v>0</v>
      </c>
      <c r="AO401" s="81">
        <v>0</v>
      </c>
      <c r="AP401" s="82"/>
      <c r="AQ401" s="81">
        <v>836</v>
      </c>
      <c r="AR401" s="81">
        <v>267</v>
      </c>
      <c r="AS401" s="81">
        <v>1</v>
      </c>
      <c r="AT401" s="81">
        <v>0</v>
      </c>
      <c r="AU401" s="81">
        <v>0</v>
      </c>
      <c r="AV401" s="81">
        <v>0</v>
      </c>
      <c r="AW401" s="81" t="s">
        <v>564</v>
      </c>
      <c r="AX401" s="82"/>
      <c r="AY401" s="81">
        <v>3867.3679999999999</v>
      </c>
      <c r="AZ401" s="81">
        <v>25520.6</v>
      </c>
      <c r="BA401" s="81">
        <v>1500</v>
      </c>
      <c r="BB401" s="81">
        <v>0</v>
      </c>
      <c r="BC401" s="81">
        <v>0</v>
      </c>
      <c r="BD401" s="81">
        <v>0</v>
      </c>
      <c r="BE401" s="81" t="s">
        <v>564</v>
      </c>
      <c r="BF401" s="82"/>
      <c r="BG401" s="81">
        <v>0</v>
      </c>
      <c r="BH401" s="81">
        <v>0</v>
      </c>
      <c r="BI401" s="81">
        <v>234.166</v>
      </c>
      <c r="BJ401" s="81">
        <v>344.05799999999999</v>
      </c>
      <c r="BK401" s="81">
        <v>0</v>
      </c>
      <c r="BL401" s="81">
        <v>0</v>
      </c>
      <c r="BM401" s="82"/>
      <c r="BN401" s="81">
        <v>0</v>
      </c>
      <c r="BO401" s="81">
        <v>0</v>
      </c>
      <c r="BP401" s="81">
        <v>2</v>
      </c>
      <c r="BQ401" s="81">
        <v>1</v>
      </c>
      <c r="BR401" s="81">
        <v>0</v>
      </c>
      <c r="BS401" s="81">
        <v>0</v>
      </c>
      <c r="BT401"/>
      <c r="BU401" s="80">
        <v>537.77300000000002</v>
      </c>
      <c r="BV401" s="80">
        <v>0</v>
      </c>
      <c r="BW401" s="80">
        <v>0</v>
      </c>
      <c r="BX401" s="80">
        <v>0</v>
      </c>
      <c r="BY401" s="80">
        <v>40.451000000000001</v>
      </c>
      <c r="BZ401" s="80">
        <v>0</v>
      </c>
      <c r="CA401" s="80">
        <v>0</v>
      </c>
      <c r="CB401" s="80">
        <v>0</v>
      </c>
      <c r="CC401" s="80">
        <v>0</v>
      </c>
    </row>
    <row r="402" spans="1:81">
      <c r="A402" s="80" t="s">
        <v>2145</v>
      </c>
      <c r="B402" s="80">
        <v>99</v>
      </c>
      <c r="C402" s="80">
        <v>14</v>
      </c>
      <c r="D402" s="80">
        <v>6</v>
      </c>
      <c r="E402" s="80">
        <v>2017</v>
      </c>
      <c r="F402" s="80" t="s">
        <v>71</v>
      </c>
      <c r="G402" s="80" t="s">
        <v>2131</v>
      </c>
      <c r="H402" s="80" t="s">
        <v>2132</v>
      </c>
      <c r="I402" s="177"/>
      <c r="J402" s="81">
        <v>81.791051564348962</v>
      </c>
      <c r="K402" s="81">
        <v>2.2009115738536167</v>
      </c>
      <c r="L402" s="81">
        <v>25.889531112753662</v>
      </c>
      <c r="M402" s="81">
        <v>25.777746854071129</v>
      </c>
      <c r="N402" s="81">
        <v>34.616969685555624</v>
      </c>
      <c r="O402" s="81">
        <v>27.413045197493201</v>
      </c>
      <c r="P402" s="81">
        <v>33.187284757302407</v>
      </c>
      <c r="Q402" s="81">
        <v>1.9456808691000653</v>
      </c>
      <c r="R402" s="81">
        <v>29.884775625027448</v>
      </c>
      <c r="S402" s="81">
        <v>1.8253838358600001</v>
      </c>
      <c r="T402" s="82"/>
      <c r="U402" s="81">
        <v>16123221</v>
      </c>
      <c r="V402" s="81">
        <v>977</v>
      </c>
      <c r="W402" s="81">
        <v>356</v>
      </c>
      <c r="X402" s="81">
        <v>7326</v>
      </c>
      <c r="Y402" s="81">
        <v>12684</v>
      </c>
      <c r="Z402" s="81">
        <v>16390</v>
      </c>
      <c r="AA402" s="81">
        <v>6874</v>
      </c>
      <c r="AB402" s="81">
        <v>28487</v>
      </c>
      <c r="AC402" s="81">
        <v>5205299.9999999981</v>
      </c>
      <c r="AD402" s="81">
        <v>1.8253838358600001</v>
      </c>
      <c r="AE402" s="82"/>
      <c r="AF402" s="81">
        <v>148501161.01945221</v>
      </c>
      <c r="AG402" s="81">
        <v>1684755.9491822729</v>
      </c>
      <c r="AH402" s="81">
        <v>4052374.6223656079</v>
      </c>
      <c r="AI402" s="81">
        <v>42681224.425437801</v>
      </c>
      <c r="AJ402" s="81">
        <v>60044605.468033209</v>
      </c>
      <c r="AK402" s="81">
        <v>0</v>
      </c>
      <c r="AL402" s="81">
        <v>0</v>
      </c>
      <c r="AM402" s="81">
        <v>3913170.372531448</v>
      </c>
      <c r="AN402" s="81">
        <v>0</v>
      </c>
      <c r="AO402" s="81">
        <v>0</v>
      </c>
      <c r="AP402" s="82"/>
      <c r="AQ402" s="81">
        <v>864</v>
      </c>
      <c r="AR402" s="81">
        <v>294</v>
      </c>
      <c r="AS402" s="81">
        <v>1</v>
      </c>
      <c r="AT402" s="81">
        <v>0</v>
      </c>
      <c r="AU402" s="81">
        <v>0</v>
      </c>
      <c r="AV402" s="81">
        <v>0</v>
      </c>
      <c r="AW402" s="81" t="s">
        <v>564</v>
      </c>
      <c r="AX402" s="82"/>
      <c r="AY402" s="81">
        <v>4058.9279999999999</v>
      </c>
      <c r="AZ402" s="81">
        <v>27387.7</v>
      </c>
      <c r="BA402" s="81">
        <v>1500</v>
      </c>
      <c r="BB402" s="81">
        <v>0</v>
      </c>
      <c r="BC402" s="81">
        <v>0</v>
      </c>
      <c r="BD402" s="81">
        <v>0</v>
      </c>
      <c r="BE402" s="81" t="s">
        <v>564</v>
      </c>
      <c r="BF402" s="82"/>
      <c r="BG402" s="81">
        <v>0</v>
      </c>
      <c r="BH402" s="81">
        <v>0</v>
      </c>
      <c r="BI402" s="81">
        <v>225.75399999999999</v>
      </c>
      <c r="BJ402" s="81">
        <v>357.375</v>
      </c>
      <c r="BK402" s="81">
        <v>0</v>
      </c>
      <c r="BL402" s="81">
        <v>0</v>
      </c>
      <c r="BM402" s="82"/>
      <c r="BN402" s="81">
        <v>0</v>
      </c>
      <c r="BO402" s="81">
        <v>0</v>
      </c>
      <c r="BP402" s="81">
        <v>2</v>
      </c>
      <c r="BQ402" s="81">
        <v>1</v>
      </c>
      <c r="BR402" s="81">
        <v>0</v>
      </c>
      <c r="BS402" s="81">
        <v>0</v>
      </c>
      <c r="BT402"/>
      <c r="BU402" s="80">
        <v>542.88300000000004</v>
      </c>
      <c r="BV402" s="80">
        <v>0</v>
      </c>
      <c r="BW402" s="80">
        <v>0</v>
      </c>
      <c r="BX402" s="80">
        <v>0</v>
      </c>
      <c r="BY402" s="80">
        <v>40.246000000000002</v>
      </c>
      <c r="BZ402" s="80">
        <v>0</v>
      </c>
      <c r="CA402" s="80">
        <v>0</v>
      </c>
      <c r="CB402" s="80">
        <v>0</v>
      </c>
      <c r="CC402" s="80">
        <v>0</v>
      </c>
    </row>
    <row r="403" spans="1:81">
      <c r="A403" s="80" t="s">
        <v>2146</v>
      </c>
      <c r="B403" s="80">
        <v>100</v>
      </c>
      <c r="C403" s="80">
        <v>15</v>
      </c>
      <c r="D403" s="80">
        <v>6</v>
      </c>
      <c r="E403" s="80">
        <v>2018</v>
      </c>
      <c r="F403" s="80" t="s">
        <v>93</v>
      </c>
      <c r="G403" s="80" t="s">
        <v>2131</v>
      </c>
      <c r="H403" s="80" t="s">
        <v>2132</v>
      </c>
      <c r="I403" s="177"/>
      <c r="J403" s="81">
        <v>52.908422829487385</v>
      </c>
      <c r="K403" s="81">
        <v>1.9300572145714416</v>
      </c>
      <c r="L403" s="81">
        <v>23.345806718522528</v>
      </c>
      <c r="M403" s="81">
        <v>23.29764311398263</v>
      </c>
      <c r="N403" s="81">
        <v>25.853782615401322</v>
      </c>
      <c r="O403" s="81">
        <v>26.856985818549241</v>
      </c>
      <c r="P403" s="81">
        <v>32.72787374805042</v>
      </c>
      <c r="Q403" s="81">
        <v>1.7734869759163268</v>
      </c>
      <c r="R403" s="81">
        <v>30.761908120976962</v>
      </c>
      <c r="S403" s="81">
        <v>2.1826132037500003</v>
      </c>
      <c r="T403" s="82"/>
      <c r="U403" s="81">
        <v>14164997</v>
      </c>
      <c r="V403" s="81">
        <v>977</v>
      </c>
      <c r="W403" s="81">
        <v>356</v>
      </c>
      <c r="X403" s="81">
        <v>7326</v>
      </c>
      <c r="Y403" s="81">
        <v>12641</v>
      </c>
      <c r="Z403" s="81">
        <v>16365</v>
      </c>
      <c r="AA403" s="81">
        <v>6847</v>
      </c>
      <c r="AB403" s="81">
        <v>27982</v>
      </c>
      <c r="AC403" s="81">
        <v>5337079</v>
      </c>
      <c r="AD403" s="81">
        <v>2.1826132037499999</v>
      </c>
      <c r="AE403" s="82"/>
      <c r="AF403" s="81">
        <v>118543690.9815753</v>
      </c>
      <c r="AG403" s="81">
        <v>1504168.7924274509</v>
      </c>
      <c r="AH403" s="81">
        <v>3508896.5252640392</v>
      </c>
      <c r="AI403" s="81">
        <v>44407568.351333633</v>
      </c>
      <c r="AJ403" s="81">
        <v>57744938.464102916</v>
      </c>
      <c r="AK403" s="81">
        <v>0</v>
      </c>
      <c r="AL403" s="81">
        <v>0</v>
      </c>
      <c r="AM403" s="81">
        <v>3851753.3799333582</v>
      </c>
      <c r="AN403" s="81">
        <v>0</v>
      </c>
      <c r="AO403" s="81">
        <v>0</v>
      </c>
      <c r="AP403" s="82"/>
      <c r="AQ403" s="81">
        <v>900</v>
      </c>
      <c r="AR403" s="81">
        <v>322</v>
      </c>
      <c r="AS403" s="81">
        <v>2</v>
      </c>
      <c r="AT403" s="81">
        <v>0</v>
      </c>
      <c r="AU403" s="81">
        <v>0</v>
      </c>
      <c r="AV403" s="81">
        <v>0</v>
      </c>
      <c r="AW403" s="81" t="s">
        <v>564</v>
      </c>
      <c r="AX403" s="82"/>
      <c r="AY403" s="81">
        <v>4271.8779999999988</v>
      </c>
      <c r="AZ403" s="81">
        <v>28934</v>
      </c>
      <c r="BA403" s="81">
        <v>8400</v>
      </c>
      <c r="BB403" s="81">
        <v>0</v>
      </c>
      <c r="BC403" s="81">
        <v>0</v>
      </c>
      <c r="BD403" s="81">
        <v>0</v>
      </c>
      <c r="BE403" s="81" t="s">
        <v>564</v>
      </c>
      <c r="BF403" s="82"/>
      <c r="BG403" s="81">
        <v>0</v>
      </c>
      <c r="BH403" s="81">
        <v>0</v>
      </c>
      <c r="BI403" s="81">
        <v>231.066</v>
      </c>
      <c r="BJ403" s="81">
        <v>368.06400000000002</v>
      </c>
      <c r="BK403" s="81">
        <v>0</v>
      </c>
      <c r="BL403" s="81">
        <v>0</v>
      </c>
      <c r="BM403" s="82"/>
      <c r="BN403" s="81">
        <v>0</v>
      </c>
      <c r="BO403" s="81">
        <v>0</v>
      </c>
      <c r="BP403" s="81">
        <v>2</v>
      </c>
      <c r="BQ403" s="81">
        <v>1</v>
      </c>
      <c r="BR403" s="81">
        <v>0</v>
      </c>
      <c r="BS403" s="81">
        <v>0</v>
      </c>
      <c r="BT403"/>
      <c r="BU403" s="80">
        <v>557.16200000000003</v>
      </c>
      <c r="BV403" s="80">
        <v>0</v>
      </c>
      <c r="BW403" s="80">
        <v>0</v>
      </c>
      <c r="BX403" s="80">
        <v>0</v>
      </c>
      <c r="BY403" s="80">
        <v>41.968000000000004</v>
      </c>
      <c r="BZ403" s="80">
        <v>0</v>
      </c>
      <c r="CA403" s="80">
        <v>0</v>
      </c>
      <c r="CB403" s="80">
        <v>0</v>
      </c>
      <c r="CC403" s="80">
        <v>0</v>
      </c>
    </row>
    <row r="404" spans="1:81">
      <c r="A404" s="80" t="s">
        <v>2147</v>
      </c>
      <c r="B404" s="80">
        <v>101</v>
      </c>
      <c r="C404" s="80">
        <v>16</v>
      </c>
      <c r="D404" s="80">
        <v>6</v>
      </c>
      <c r="E404" s="80">
        <v>2019</v>
      </c>
      <c r="F404" s="80" t="s">
        <v>73</v>
      </c>
      <c r="G404" s="80" t="s">
        <v>2131</v>
      </c>
      <c r="H404" s="80" t="s">
        <v>2132</v>
      </c>
      <c r="I404" s="177"/>
      <c r="J404" s="81">
        <v>61.361875600539278</v>
      </c>
      <c r="K404" s="81">
        <v>1.8096591717238555</v>
      </c>
      <c r="L404" s="81">
        <v>23.764906220940226</v>
      </c>
      <c r="M404" s="81">
        <v>23.764352922480199</v>
      </c>
      <c r="N404" s="81">
        <v>27.554963583699823</v>
      </c>
      <c r="O404" s="81">
        <v>26.013127035108077</v>
      </c>
      <c r="P404" s="81">
        <v>32.536421364271632</v>
      </c>
      <c r="Q404" s="81">
        <v>1.6947084975947011</v>
      </c>
      <c r="R404" s="81">
        <v>27.812340104821594</v>
      </c>
      <c r="S404" s="81">
        <v>1.8817138199700003</v>
      </c>
      <c r="T404" s="82"/>
      <c r="U404" s="81">
        <v>13724815</v>
      </c>
      <c r="V404" s="81">
        <v>977</v>
      </c>
      <c r="W404" s="81">
        <v>356</v>
      </c>
      <c r="X404" s="81">
        <v>7326</v>
      </c>
      <c r="Y404" s="81">
        <v>12601</v>
      </c>
      <c r="Z404" s="81">
        <v>16286</v>
      </c>
      <c r="AA404" s="81">
        <v>6756</v>
      </c>
      <c r="AB404" s="81">
        <v>27463</v>
      </c>
      <c r="AC404" s="81">
        <v>4904373</v>
      </c>
      <c r="AD404" s="81">
        <v>1.8817138199700001</v>
      </c>
      <c r="AE404" s="82"/>
      <c r="AF404" s="81">
        <v>135896985.0928019</v>
      </c>
      <c r="AG404" s="81">
        <v>1455329.4223666021</v>
      </c>
      <c r="AH404" s="81">
        <v>4186591.874751986</v>
      </c>
      <c r="AI404" s="81">
        <v>41991291.048041701</v>
      </c>
      <c r="AJ404" s="81">
        <v>57836188.945024364</v>
      </c>
      <c r="AK404" s="81">
        <v>0</v>
      </c>
      <c r="AL404" s="81">
        <v>0</v>
      </c>
      <c r="AM404" s="81">
        <v>3740253.8586466885</v>
      </c>
      <c r="AN404" s="81">
        <v>0</v>
      </c>
      <c r="AO404" s="81">
        <v>0</v>
      </c>
      <c r="AP404" s="82"/>
      <c r="AQ404" s="81">
        <v>926</v>
      </c>
      <c r="AR404" s="81">
        <v>370</v>
      </c>
      <c r="AS404" s="81">
        <v>2</v>
      </c>
      <c r="AT404" s="81">
        <v>0</v>
      </c>
      <c r="AU404" s="81">
        <v>0</v>
      </c>
      <c r="AV404" s="81">
        <v>0</v>
      </c>
      <c r="AW404" s="81" t="s">
        <v>564</v>
      </c>
      <c r="AX404" s="82"/>
      <c r="AY404" s="81">
        <v>4421.8080000000009</v>
      </c>
      <c r="AZ404" s="81">
        <v>31572.30000000001</v>
      </c>
      <c r="BA404" s="81">
        <v>8400</v>
      </c>
      <c r="BB404" s="81">
        <v>0</v>
      </c>
      <c r="BC404" s="81">
        <v>0</v>
      </c>
      <c r="BD404" s="81">
        <v>0</v>
      </c>
      <c r="BE404" s="81" t="s">
        <v>564</v>
      </c>
      <c r="BF404" s="82"/>
      <c r="BG404" s="81">
        <v>0</v>
      </c>
      <c r="BH404" s="81">
        <v>0</v>
      </c>
      <c r="BI404" s="81">
        <v>221.279</v>
      </c>
      <c r="BJ404" s="81">
        <v>355.66300000000001</v>
      </c>
      <c r="BK404" s="81">
        <v>0</v>
      </c>
      <c r="BL404" s="81">
        <v>0</v>
      </c>
      <c r="BM404" s="82"/>
      <c r="BN404" s="81">
        <v>0</v>
      </c>
      <c r="BO404" s="81">
        <v>0</v>
      </c>
      <c r="BP404" s="81">
        <v>2</v>
      </c>
      <c r="BQ404" s="81">
        <v>1</v>
      </c>
      <c r="BR404" s="81">
        <v>0</v>
      </c>
      <c r="BS404" s="81">
        <v>0</v>
      </c>
      <c r="BT404"/>
      <c r="BU404" s="80">
        <v>536.01</v>
      </c>
      <c r="BV404" s="80">
        <v>0</v>
      </c>
      <c r="BW404" s="80">
        <v>0</v>
      </c>
      <c r="BX404" s="80">
        <v>0</v>
      </c>
      <c r="BY404" s="80">
        <v>40.932000000000002</v>
      </c>
      <c r="BZ404" s="80">
        <v>0</v>
      </c>
      <c r="CA404" s="80">
        <v>0</v>
      </c>
      <c r="CB404" s="80">
        <v>0</v>
      </c>
      <c r="CC404" s="80">
        <v>0</v>
      </c>
    </row>
    <row r="405" spans="1:81">
      <c r="A405" s="80" t="s">
        <v>2148</v>
      </c>
      <c r="B405" s="80">
        <v>102</v>
      </c>
      <c r="C405" s="80">
        <v>17</v>
      </c>
      <c r="D405" s="80">
        <v>6</v>
      </c>
      <c r="E405" s="80">
        <v>2020</v>
      </c>
      <c r="F405" s="80" t="s">
        <v>218</v>
      </c>
      <c r="G405" s="80" t="s">
        <v>2131</v>
      </c>
      <c r="H405" s="80" t="s">
        <v>2132</v>
      </c>
      <c r="I405" s="177"/>
      <c r="J405" s="81">
        <v>67.930529910408865</v>
      </c>
      <c r="K405" s="81">
        <v>1.7441783774034947</v>
      </c>
      <c r="L405" s="81">
        <v>33.348586473663964</v>
      </c>
      <c r="M405" s="81">
        <v>23.008073401602079</v>
      </c>
      <c r="N405" s="81">
        <v>27.376880470652889</v>
      </c>
      <c r="O405" s="81">
        <v>22.715610750092623</v>
      </c>
      <c r="P405" s="81">
        <v>30.296725496305452</v>
      </c>
      <c r="Q405" s="81">
        <v>1.5918876920672429</v>
      </c>
      <c r="R405" s="81">
        <v>25.839177625840833</v>
      </c>
      <c r="S405" s="81">
        <v>2.0353927276000001</v>
      </c>
      <c r="T405" s="82"/>
      <c r="U405" s="81">
        <v>13878970</v>
      </c>
      <c r="V405" s="81">
        <v>840</v>
      </c>
      <c r="W405" s="81">
        <v>451</v>
      </c>
      <c r="X405" s="81">
        <v>6917</v>
      </c>
      <c r="Y405" s="81">
        <v>12570</v>
      </c>
      <c r="Z405" s="81">
        <v>16232</v>
      </c>
      <c r="AA405" s="81">
        <v>6835</v>
      </c>
      <c r="AB405" s="81">
        <v>26998</v>
      </c>
      <c r="AC405" s="81">
        <v>4580199.9999999991</v>
      </c>
      <c r="AD405" s="81">
        <v>2.0353927276000001</v>
      </c>
      <c r="AE405" s="82"/>
      <c r="AF405" s="81">
        <v>143716556.82670721</v>
      </c>
      <c r="AG405" s="81">
        <v>1301625.8105828438</v>
      </c>
      <c r="AH405" s="81">
        <v>6728025.9862531163</v>
      </c>
      <c r="AI405" s="81">
        <v>38966214.461576924</v>
      </c>
      <c r="AJ405" s="81">
        <v>54883481.544421218</v>
      </c>
      <c r="AK405" s="81"/>
      <c r="AL405" s="81"/>
      <c r="AM405" s="81">
        <v>3523538.9540361552</v>
      </c>
      <c r="AN405" s="81"/>
      <c r="AO405" s="81"/>
      <c r="AP405" s="82"/>
      <c r="AQ405" s="81">
        <v>957</v>
      </c>
      <c r="AR405" s="81">
        <v>385</v>
      </c>
      <c r="AS405" s="81">
        <v>2</v>
      </c>
      <c r="AT405" s="81">
        <v>0</v>
      </c>
      <c r="AU405" s="81">
        <v>0</v>
      </c>
      <c r="AV405" s="81">
        <v>0</v>
      </c>
      <c r="AW405" s="81">
        <v>2</v>
      </c>
      <c r="AX405" s="82"/>
      <c r="AY405" s="81">
        <v>4594.0580000000036</v>
      </c>
      <c r="AZ405" s="81">
        <v>32601.20000000003</v>
      </c>
      <c r="BA405" s="81">
        <v>8400</v>
      </c>
      <c r="BB405" s="81">
        <v>0</v>
      </c>
      <c r="BC405" s="81">
        <v>0</v>
      </c>
      <c r="BD405" s="81">
        <v>0</v>
      </c>
      <c r="BE405" s="81">
        <v>8400</v>
      </c>
      <c r="BF405" s="82"/>
      <c r="BG405" s="81">
        <v>0</v>
      </c>
      <c r="BH405" s="81">
        <v>0</v>
      </c>
      <c r="BI405" s="81">
        <v>219.589</v>
      </c>
      <c r="BJ405" s="81">
        <v>289.81799999999998</v>
      </c>
      <c r="BK405" s="81">
        <v>0</v>
      </c>
      <c r="BL405" s="81">
        <v>0</v>
      </c>
      <c r="BM405" s="82"/>
      <c r="BN405" s="81">
        <v>0</v>
      </c>
      <c r="BO405" s="81">
        <v>0</v>
      </c>
      <c r="BP405" s="81">
        <v>2</v>
      </c>
      <c r="BQ405" s="81">
        <v>1</v>
      </c>
      <c r="BR405" s="81">
        <v>0</v>
      </c>
      <c r="BS405" s="81">
        <v>0</v>
      </c>
      <c r="BT405"/>
      <c r="BU405" s="80">
        <v>471.60300000000001</v>
      </c>
      <c r="BV405" s="80">
        <v>0</v>
      </c>
      <c r="BW405" s="80">
        <v>0</v>
      </c>
      <c r="BX405" s="80">
        <v>0</v>
      </c>
      <c r="BY405" s="80">
        <v>37.804000000000002</v>
      </c>
      <c r="BZ405" s="80">
        <v>0</v>
      </c>
      <c r="CA405" s="80">
        <v>0</v>
      </c>
      <c r="CB405" s="80">
        <v>0</v>
      </c>
      <c r="CC405" s="80">
        <v>0</v>
      </c>
    </row>
    <row r="406" spans="1:81">
      <c r="A406" s="80" t="s">
        <v>2149</v>
      </c>
      <c r="B406" s="80">
        <v>102</v>
      </c>
      <c r="C406" s="80">
        <v>18</v>
      </c>
      <c r="D406" s="80">
        <v>6</v>
      </c>
      <c r="E406" s="80">
        <v>2021</v>
      </c>
      <c r="F406" s="80" t="s">
        <v>75</v>
      </c>
      <c r="G406" s="174" t="s">
        <v>2131</v>
      </c>
      <c r="H406" s="80" t="s">
        <v>2132</v>
      </c>
      <c r="I406" s="177"/>
      <c r="J406" s="81">
        <v>71.021583685724636</v>
      </c>
      <c r="K406" s="81">
        <v>1.7616946053823554</v>
      </c>
      <c r="L406" s="81">
        <v>30.654190329625127</v>
      </c>
      <c r="M406" s="81">
        <v>20.723361571652454</v>
      </c>
      <c r="N406" s="81">
        <v>22.619951563069428</v>
      </c>
      <c r="O406" s="81">
        <v>21.961517895233598</v>
      </c>
      <c r="P406" s="81">
        <v>30.962528503049551</v>
      </c>
      <c r="Q406" s="81">
        <v>1.5707138608105493</v>
      </c>
      <c r="R406" s="81">
        <v>25.749869659649182</v>
      </c>
      <c r="S406" s="81">
        <v>2.30120772213</v>
      </c>
      <c r="T406" s="82"/>
      <c r="U406" s="81">
        <v>15090199</v>
      </c>
      <c r="V406" s="81">
        <v>840</v>
      </c>
      <c r="W406" s="81">
        <v>451</v>
      </c>
      <c r="X406" s="81">
        <v>6917</v>
      </c>
      <c r="Y406" s="81">
        <v>12367</v>
      </c>
      <c r="Z406" s="81">
        <v>16159</v>
      </c>
      <c r="AA406" s="81">
        <v>6812</v>
      </c>
      <c r="AB406" s="81">
        <v>26323</v>
      </c>
      <c r="AC406" s="81">
        <v>4424077.9999999991</v>
      </c>
      <c r="AD406" s="81">
        <v>2.30120772213</v>
      </c>
      <c r="AE406" s="82"/>
      <c r="AF406" s="81">
        <v>172647937.86150467</v>
      </c>
      <c r="AG406" s="81">
        <v>1354172.669569737</v>
      </c>
      <c r="AH406" s="81">
        <v>6467481.1239368003</v>
      </c>
      <c r="AI406" s="81">
        <v>40936224.487284228</v>
      </c>
      <c r="AJ406" s="81">
        <v>51845274.873969637</v>
      </c>
      <c r="AK406" s="81">
        <v>0</v>
      </c>
      <c r="AL406" s="81">
        <v>0</v>
      </c>
      <c r="AM406" s="81">
        <v>3455259.318764796</v>
      </c>
      <c r="AN406" s="81">
        <v>0</v>
      </c>
      <c r="AO406" s="81">
        <v>0</v>
      </c>
      <c r="AP406" s="82"/>
      <c r="AQ406" s="81">
        <v>979</v>
      </c>
      <c r="AR406" s="81">
        <v>388</v>
      </c>
      <c r="AS406" s="81">
        <v>2</v>
      </c>
      <c r="AT406" s="81">
        <v>0</v>
      </c>
      <c r="AU406" s="81">
        <v>0</v>
      </c>
      <c r="AV406" s="81">
        <v>0</v>
      </c>
      <c r="AW406" s="81"/>
      <c r="AX406" s="82"/>
      <c r="AY406" s="81">
        <v>4720.5380000000041</v>
      </c>
      <c r="AZ406" s="81">
        <v>32749.70000000003</v>
      </c>
      <c r="BA406" s="81">
        <v>8400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2150</v>
      </c>
      <c r="B407" s="80">
        <v>102</v>
      </c>
      <c r="C407" s="80">
        <v>19</v>
      </c>
      <c r="D407" s="80">
        <v>6</v>
      </c>
      <c r="E407" s="80">
        <v>2022</v>
      </c>
      <c r="F407" s="80" t="s">
        <v>568</v>
      </c>
      <c r="G407" s="174" t="s">
        <v>2131</v>
      </c>
      <c r="H407" s="80" t="s">
        <v>2132</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1013</v>
      </c>
      <c r="AR407" s="81">
        <v>390</v>
      </c>
      <c r="AS407" s="81">
        <v>2</v>
      </c>
      <c r="AT407" s="81">
        <v>0</v>
      </c>
      <c r="AU407" s="81">
        <v>0</v>
      </c>
      <c r="AV407" s="81">
        <v>0</v>
      </c>
      <c r="AW407" s="81"/>
      <c r="AX407" s="82"/>
      <c r="AY407" s="81">
        <v>4921.8980000000047</v>
      </c>
      <c r="AZ407" s="81">
        <v>33298.200000000026</v>
      </c>
      <c r="BA407" s="81">
        <v>8400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2151</v>
      </c>
      <c r="B408" s="80">
        <v>443</v>
      </c>
      <c r="C408" s="80">
        <v>1</v>
      </c>
      <c r="D408" s="80">
        <v>27</v>
      </c>
      <c r="E408" s="80">
        <v>1990</v>
      </c>
      <c r="F408" s="80" t="s">
        <v>562</v>
      </c>
      <c r="G408" s="80" t="s">
        <v>2152</v>
      </c>
      <c r="H408" s="80" t="s">
        <v>2153</v>
      </c>
      <c r="I408" s="177"/>
      <c r="J408" s="81">
        <v>95.620360203911957</v>
      </c>
      <c r="K408" s="81">
        <v>3.4449119402017634</v>
      </c>
      <c r="L408" s="81">
        <v>6.1679349723444146</v>
      </c>
      <c r="M408" s="81">
        <v>15.867499757928595</v>
      </c>
      <c r="N408" s="81">
        <v>22.50655106142699</v>
      </c>
      <c r="O408" s="81">
        <v>19.381894853205775</v>
      </c>
      <c r="P408" s="81">
        <v>48.478015705121571</v>
      </c>
      <c r="Q408" s="81">
        <v>1.8396705045578861</v>
      </c>
      <c r="R408" s="81">
        <v>0</v>
      </c>
      <c r="S408" s="81">
        <v>2.2129167917529613</v>
      </c>
      <c r="T408" s="82"/>
      <c r="U408" s="81">
        <v>2009964</v>
      </c>
      <c r="V408" s="81">
        <v>1398</v>
      </c>
      <c r="W408" s="81">
        <v>65</v>
      </c>
      <c r="X408" s="81">
        <v>6421</v>
      </c>
      <c r="Y408" s="81">
        <v>8414</v>
      </c>
      <c r="Z408" s="81">
        <v>7972</v>
      </c>
      <c r="AA408" s="81">
        <v>11771</v>
      </c>
      <c r="AB408" s="81">
        <v>29870</v>
      </c>
      <c r="AC408" s="81">
        <v>0</v>
      </c>
      <c r="AD408" s="81">
        <v>2.2129167917529613</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2154</v>
      </c>
      <c r="B409" s="80">
        <v>444</v>
      </c>
      <c r="C409" s="80">
        <v>2</v>
      </c>
      <c r="D409" s="80">
        <v>27</v>
      </c>
      <c r="E409" s="80">
        <v>2005</v>
      </c>
      <c r="F409" s="80" t="s">
        <v>565</v>
      </c>
      <c r="G409" s="80" t="s">
        <v>2152</v>
      </c>
      <c r="H409" s="80" t="s">
        <v>2153</v>
      </c>
      <c r="I409" s="177"/>
      <c r="J409" s="81">
        <v>110.65896599766289</v>
      </c>
      <c r="K409" s="81">
        <v>2.8253417071817677</v>
      </c>
      <c r="L409" s="81">
        <v>15.920597385887028</v>
      </c>
      <c r="M409" s="81">
        <v>30.582447646831355</v>
      </c>
      <c r="N409" s="81">
        <v>34.492339077651152</v>
      </c>
      <c r="O409" s="81">
        <v>29.836161348998438</v>
      </c>
      <c r="P409" s="81">
        <v>53.394349128307361</v>
      </c>
      <c r="Q409" s="81">
        <v>1.7208424777181541</v>
      </c>
      <c r="R409" s="81">
        <v>0</v>
      </c>
      <c r="S409" s="81">
        <v>2.7679784233195752</v>
      </c>
      <c r="T409" s="82"/>
      <c r="U409" s="81">
        <v>3005168</v>
      </c>
      <c r="V409" s="81">
        <v>1416</v>
      </c>
      <c r="W409" s="81">
        <v>155</v>
      </c>
      <c r="X409" s="81">
        <v>6047</v>
      </c>
      <c r="Y409" s="81">
        <v>9719</v>
      </c>
      <c r="Z409" s="81">
        <v>14201</v>
      </c>
      <c r="AA409" s="81">
        <v>10618</v>
      </c>
      <c r="AB409" s="81">
        <v>29209</v>
      </c>
      <c r="AC409" s="81">
        <v>0</v>
      </c>
      <c r="AD409" s="81">
        <v>2.7679784233195752</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2155</v>
      </c>
      <c r="B410" s="80">
        <v>445</v>
      </c>
      <c r="C410" s="80">
        <v>3</v>
      </c>
      <c r="D410" s="80">
        <v>27</v>
      </c>
      <c r="E410" s="80">
        <v>2006</v>
      </c>
      <c r="F410" s="80" t="s">
        <v>566</v>
      </c>
      <c r="G410" s="80" t="s">
        <v>2152</v>
      </c>
      <c r="H410" s="80" t="s">
        <v>2153</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2156</v>
      </c>
      <c r="B411" s="80">
        <v>446</v>
      </c>
      <c r="C411" s="80">
        <v>4</v>
      </c>
      <c r="D411" s="80">
        <v>27</v>
      </c>
      <c r="E411" s="80">
        <v>2007</v>
      </c>
      <c r="F411" s="80" t="s">
        <v>567</v>
      </c>
      <c r="G411" s="80" t="s">
        <v>2152</v>
      </c>
      <c r="H411" s="80" t="s">
        <v>2153</v>
      </c>
      <c r="I411" s="177"/>
      <c r="J411" s="81">
        <v>122.4301936933623</v>
      </c>
      <c r="K411" s="81">
        <v>2.6465748981176573</v>
      </c>
      <c r="L411" s="81">
        <v>8.950985819605215</v>
      </c>
      <c r="M411" s="81">
        <v>29.015487673057798</v>
      </c>
      <c r="N411" s="81">
        <v>38.074414037023608</v>
      </c>
      <c r="O411" s="81">
        <v>29.291138684214246</v>
      </c>
      <c r="P411" s="81">
        <v>52.898248110207057</v>
      </c>
      <c r="Q411" s="81">
        <v>1.7889394066961239</v>
      </c>
      <c r="R411" s="81">
        <v>0</v>
      </c>
      <c r="S411" s="81">
        <v>1.3973378548649755</v>
      </c>
      <c r="T411" s="82"/>
      <c r="U411" s="81">
        <v>3862912</v>
      </c>
      <c r="V411" s="81">
        <v>1289</v>
      </c>
      <c r="W411" s="81">
        <v>91</v>
      </c>
      <c r="X411" s="81">
        <v>7715</v>
      </c>
      <c r="Y411" s="81">
        <v>9873</v>
      </c>
      <c r="Z411" s="81">
        <v>14493</v>
      </c>
      <c r="AA411" s="81">
        <v>10359</v>
      </c>
      <c r="AB411" s="81">
        <v>28759</v>
      </c>
      <c r="AC411" s="81">
        <v>0</v>
      </c>
      <c r="AD411" s="81">
        <v>1.3973378548649755</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2157</v>
      </c>
      <c r="B412" s="80">
        <v>447</v>
      </c>
      <c r="C412" s="80">
        <v>5</v>
      </c>
      <c r="D412" s="80">
        <v>27</v>
      </c>
      <c r="E412" s="80">
        <v>2008</v>
      </c>
      <c r="F412" s="80" t="s">
        <v>84</v>
      </c>
      <c r="G412" s="80" t="s">
        <v>2152</v>
      </c>
      <c r="H412" s="80" t="s">
        <v>2153</v>
      </c>
      <c r="I412" s="177"/>
      <c r="J412" s="81">
        <v>116.19581064111151</v>
      </c>
      <c r="K412" s="81">
        <v>1.9238090289532883</v>
      </c>
      <c r="L412" s="81">
        <v>7.8856500773019915</v>
      </c>
      <c r="M412" s="81">
        <v>31.800129169600829</v>
      </c>
      <c r="N412" s="81">
        <v>34.925383719914628</v>
      </c>
      <c r="O412" s="81">
        <v>28.485373208981006</v>
      </c>
      <c r="P412" s="81">
        <v>51.955544775702009</v>
      </c>
      <c r="Q412" s="81">
        <v>1.744106784832445</v>
      </c>
      <c r="R412" s="81">
        <v>0</v>
      </c>
      <c r="S412" s="81">
        <v>1.1758966729847626</v>
      </c>
      <c r="T412" s="82"/>
      <c r="U412" s="81">
        <v>4003135</v>
      </c>
      <c r="V412" s="81">
        <v>1289</v>
      </c>
      <c r="W412" s="81">
        <v>91</v>
      </c>
      <c r="X412" s="81">
        <v>7715</v>
      </c>
      <c r="Y412" s="81">
        <v>9911</v>
      </c>
      <c r="Z412" s="81">
        <v>14589</v>
      </c>
      <c r="AA412" s="81">
        <v>10186</v>
      </c>
      <c r="AB412" s="81">
        <v>28499</v>
      </c>
      <c r="AC412" s="81">
        <v>0</v>
      </c>
      <c r="AD412" s="81">
        <v>1.1758966729847626</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2158</v>
      </c>
      <c r="B413" s="80">
        <v>448</v>
      </c>
      <c r="C413" s="80">
        <v>6</v>
      </c>
      <c r="D413" s="80">
        <v>27</v>
      </c>
      <c r="E413" s="80">
        <v>2009</v>
      </c>
      <c r="F413" s="80" t="s">
        <v>85</v>
      </c>
      <c r="G413" s="80" t="s">
        <v>2152</v>
      </c>
      <c r="H413" s="80" t="s">
        <v>2153</v>
      </c>
      <c r="I413" s="177"/>
      <c r="J413" s="81">
        <v>116.98269078482132</v>
      </c>
      <c r="K413" s="81">
        <v>1.6911136406684237</v>
      </c>
      <c r="L413" s="81">
        <v>9.985428045850993</v>
      </c>
      <c r="M413" s="81">
        <v>27.778844492167064</v>
      </c>
      <c r="N413" s="81">
        <v>29.274973634696256</v>
      </c>
      <c r="O413" s="81">
        <v>29.092560713628821</v>
      </c>
      <c r="P413" s="81">
        <v>49.421240569235643</v>
      </c>
      <c r="Q413" s="81">
        <v>1.6489067882316404</v>
      </c>
      <c r="R413" s="81">
        <v>0</v>
      </c>
      <c r="S413" s="81">
        <v>2.2450341098318494</v>
      </c>
      <c r="T413" s="82"/>
      <c r="U413" s="81">
        <v>3055429</v>
      </c>
      <c r="V413" s="81">
        <v>1237</v>
      </c>
      <c r="W413" s="81">
        <v>128</v>
      </c>
      <c r="X413" s="81">
        <v>7666</v>
      </c>
      <c r="Y413" s="81">
        <v>9985</v>
      </c>
      <c r="Z413" s="81">
        <v>14707</v>
      </c>
      <c r="AA413" s="81">
        <v>9947</v>
      </c>
      <c r="AB413" s="81">
        <v>28284</v>
      </c>
      <c r="AC413" s="81">
        <v>0</v>
      </c>
      <c r="AD413" s="81">
        <v>2.2450341098318494</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2.65</v>
      </c>
      <c r="BJ413" s="81">
        <v>0</v>
      </c>
      <c r="BK413" s="81">
        <v>0</v>
      </c>
      <c r="BL413" s="81">
        <v>0</v>
      </c>
      <c r="BM413" s="82"/>
      <c r="BN413" s="81">
        <v>0</v>
      </c>
      <c r="BO413" s="81">
        <v>0</v>
      </c>
      <c r="BP413" s="81">
        <v>1</v>
      </c>
      <c r="BQ413" s="81">
        <v>0</v>
      </c>
      <c r="BR413" s="81">
        <v>0</v>
      </c>
      <c r="BS413" s="81">
        <v>0</v>
      </c>
      <c r="BT413"/>
      <c r="BU413" s="80"/>
      <c r="BV413" s="80"/>
      <c r="BW413" s="80"/>
      <c r="BX413" s="80"/>
      <c r="BY413" s="80"/>
      <c r="BZ413" s="80"/>
      <c r="CA413" s="80"/>
      <c r="CB413" s="80"/>
      <c r="CC413" s="80"/>
    </row>
    <row r="414" spans="1:81">
      <c r="A414" s="80" t="s">
        <v>2159</v>
      </c>
      <c r="B414" s="80">
        <v>449</v>
      </c>
      <c r="C414" s="80">
        <v>7</v>
      </c>
      <c r="D414" s="80">
        <v>27</v>
      </c>
      <c r="E414" s="80">
        <v>2010</v>
      </c>
      <c r="F414" s="80" t="s">
        <v>86</v>
      </c>
      <c r="G414" s="80" t="s">
        <v>2152</v>
      </c>
      <c r="H414" s="80" t="s">
        <v>2153</v>
      </c>
      <c r="I414" s="177"/>
      <c r="J414" s="81">
        <v>117.50637332881109</v>
      </c>
      <c r="K414" s="81">
        <v>1.8777244367035602</v>
      </c>
      <c r="L414" s="81">
        <v>9.7422602817481501</v>
      </c>
      <c r="M414" s="81">
        <v>30.346570312723308</v>
      </c>
      <c r="N414" s="81">
        <v>31.523547021239409</v>
      </c>
      <c r="O414" s="81">
        <v>29.377394477874166</v>
      </c>
      <c r="P414" s="81">
        <v>49.881960988109164</v>
      </c>
      <c r="Q414" s="81">
        <v>1.7044074380842105</v>
      </c>
      <c r="R414" s="81">
        <v>0</v>
      </c>
      <c r="S414" s="81">
        <v>3.3734737841389149</v>
      </c>
      <c r="T414" s="82"/>
      <c r="U414" s="81">
        <v>2985214</v>
      </c>
      <c r="V414" s="81">
        <v>1237</v>
      </c>
      <c r="W414" s="81">
        <v>128</v>
      </c>
      <c r="X414" s="81">
        <v>7666</v>
      </c>
      <c r="Y414" s="81">
        <v>10057</v>
      </c>
      <c r="Z414" s="81">
        <v>14920</v>
      </c>
      <c r="AA414" s="81">
        <v>9789</v>
      </c>
      <c r="AB414" s="81">
        <v>28014</v>
      </c>
      <c r="AC414" s="81">
        <v>0</v>
      </c>
      <c r="AD414" s="81">
        <v>3.3734737841389149</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2.4300000000000002</v>
      </c>
      <c r="BJ414" s="81">
        <v>0</v>
      </c>
      <c r="BK414" s="81">
        <v>0</v>
      </c>
      <c r="BL414" s="81">
        <v>0</v>
      </c>
      <c r="BM414" s="82"/>
      <c r="BN414" s="81">
        <v>0</v>
      </c>
      <c r="BO414" s="81">
        <v>0</v>
      </c>
      <c r="BP414" s="81">
        <v>1</v>
      </c>
      <c r="BQ414" s="81">
        <v>0</v>
      </c>
      <c r="BR414" s="81">
        <v>0</v>
      </c>
      <c r="BS414" s="81">
        <v>0</v>
      </c>
      <c r="BT414"/>
      <c r="BU414" s="80">
        <v>2.4300000000000002</v>
      </c>
      <c r="BV414" s="80">
        <v>0</v>
      </c>
      <c r="BW414" s="80">
        <v>0</v>
      </c>
      <c r="BX414" s="80">
        <v>0</v>
      </c>
      <c r="BY414" s="80">
        <v>0</v>
      </c>
      <c r="BZ414" s="80">
        <v>0</v>
      </c>
      <c r="CA414" s="80">
        <v>0</v>
      </c>
      <c r="CB414" s="80">
        <v>0</v>
      </c>
      <c r="CC414" s="80">
        <v>0</v>
      </c>
    </row>
    <row r="415" spans="1:81">
      <c r="A415" s="80" t="s">
        <v>2160</v>
      </c>
      <c r="B415" s="80">
        <v>450</v>
      </c>
      <c r="C415" s="80">
        <v>8</v>
      </c>
      <c r="D415" s="80">
        <v>27</v>
      </c>
      <c r="E415" s="80">
        <v>2011</v>
      </c>
      <c r="F415" s="80" t="s">
        <v>87</v>
      </c>
      <c r="G415" s="80" t="s">
        <v>2152</v>
      </c>
      <c r="H415" s="80" t="s">
        <v>2153</v>
      </c>
      <c r="I415" s="177"/>
      <c r="J415" s="81">
        <v>145.24499047603334</v>
      </c>
      <c r="K415" s="81">
        <v>2.7048265588658364</v>
      </c>
      <c r="L415" s="81">
        <v>5.3119064744323863</v>
      </c>
      <c r="M415" s="81">
        <v>39.831436194080382</v>
      </c>
      <c r="N415" s="81">
        <v>40.59086528507774</v>
      </c>
      <c r="O415" s="81">
        <v>29.005194759272072</v>
      </c>
      <c r="P415" s="81">
        <v>47.995089132243145</v>
      </c>
      <c r="Q415" s="81">
        <v>1.9475184409636022</v>
      </c>
      <c r="R415" s="81">
        <v>0</v>
      </c>
      <c r="S415" s="81">
        <v>2.0978251509996979</v>
      </c>
      <c r="T415" s="82"/>
      <c r="U415" s="81">
        <v>3874313</v>
      </c>
      <c r="V415" s="81">
        <v>1237</v>
      </c>
      <c r="W415" s="81">
        <v>128</v>
      </c>
      <c r="X415" s="81">
        <v>7666</v>
      </c>
      <c r="Y415" s="81">
        <v>10122</v>
      </c>
      <c r="Z415" s="81">
        <v>15051</v>
      </c>
      <c r="AA415" s="81">
        <v>9699</v>
      </c>
      <c r="AB415" s="81">
        <v>27751</v>
      </c>
      <c r="AC415" s="81">
        <v>0</v>
      </c>
      <c r="AD415" s="81">
        <v>2.0978251509996979</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2.8519999999999999</v>
      </c>
      <c r="BJ415" s="81">
        <v>0</v>
      </c>
      <c r="BK415" s="81">
        <v>0</v>
      </c>
      <c r="BL415" s="81">
        <v>0</v>
      </c>
      <c r="BM415" s="82"/>
      <c r="BN415" s="81">
        <v>0</v>
      </c>
      <c r="BO415" s="81">
        <v>0</v>
      </c>
      <c r="BP415" s="81">
        <v>1</v>
      </c>
      <c r="BQ415" s="81">
        <v>0</v>
      </c>
      <c r="BR415" s="81">
        <v>0</v>
      </c>
      <c r="BS415" s="81">
        <v>0</v>
      </c>
      <c r="BT415"/>
      <c r="BU415" s="80">
        <v>2.8519999999999999</v>
      </c>
      <c r="BV415" s="80">
        <v>0</v>
      </c>
      <c r="BW415" s="80">
        <v>0</v>
      </c>
      <c r="BX415" s="80">
        <v>0</v>
      </c>
      <c r="BY415" s="80">
        <v>0</v>
      </c>
      <c r="BZ415" s="80">
        <v>0</v>
      </c>
      <c r="CA415" s="80">
        <v>0</v>
      </c>
      <c r="CB415" s="80">
        <v>0</v>
      </c>
      <c r="CC415" s="80">
        <v>0</v>
      </c>
    </row>
    <row r="416" spans="1:81">
      <c r="A416" s="80" t="s">
        <v>2161</v>
      </c>
      <c r="B416" s="80">
        <v>451</v>
      </c>
      <c r="C416" s="80">
        <v>9</v>
      </c>
      <c r="D416" s="80">
        <v>27</v>
      </c>
      <c r="E416" s="80">
        <v>2012</v>
      </c>
      <c r="F416" s="80" t="s">
        <v>88</v>
      </c>
      <c r="G416" s="80" t="s">
        <v>2152</v>
      </c>
      <c r="H416" s="80" t="s">
        <v>2153</v>
      </c>
      <c r="I416" s="177"/>
      <c r="J416" s="81">
        <v>110.01427287502264</v>
      </c>
      <c r="K416" s="81">
        <v>2.6196519736339967</v>
      </c>
      <c r="L416" s="81">
        <v>5.4703855667529764</v>
      </c>
      <c r="M416" s="81">
        <v>41.638493403710285</v>
      </c>
      <c r="N416" s="81">
        <v>44.343397800219641</v>
      </c>
      <c r="O416" s="81">
        <v>29.209050830056853</v>
      </c>
      <c r="P416" s="81">
        <v>47.85012774610545</v>
      </c>
      <c r="Q416" s="81">
        <v>2.1076213068774603</v>
      </c>
      <c r="R416" s="81">
        <v>0</v>
      </c>
      <c r="S416" s="81">
        <v>2.0739607058444554</v>
      </c>
      <c r="T416" s="82"/>
      <c r="U416" s="81">
        <v>2991672</v>
      </c>
      <c r="V416" s="81">
        <v>1237</v>
      </c>
      <c r="W416" s="81">
        <v>128</v>
      </c>
      <c r="X416" s="81">
        <v>7666</v>
      </c>
      <c r="Y416" s="81">
        <v>10201</v>
      </c>
      <c r="Z416" s="81">
        <v>15277</v>
      </c>
      <c r="AA416" s="81">
        <v>9615</v>
      </c>
      <c r="AB416" s="81">
        <v>27642</v>
      </c>
      <c r="AC416" s="81">
        <v>0</v>
      </c>
      <c r="AD416" s="81">
        <v>2.0739607058444554</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3.339</v>
      </c>
      <c r="BJ416" s="81">
        <v>0</v>
      </c>
      <c r="BK416" s="81">
        <v>0</v>
      </c>
      <c r="BL416" s="81">
        <v>0</v>
      </c>
      <c r="BM416" s="82"/>
      <c r="BN416" s="81">
        <v>0</v>
      </c>
      <c r="BO416" s="81">
        <v>0</v>
      </c>
      <c r="BP416" s="81">
        <v>1</v>
      </c>
      <c r="BQ416" s="81">
        <v>0</v>
      </c>
      <c r="BR416" s="81">
        <v>0</v>
      </c>
      <c r="BS416" s="81">
        <v>0</v>
      </c>
      <c r="BT416"/>
      <c r="BU416" s="80">
        <v>3.339</v>
      </c>
      <c r="BV416" s="80">
        <v>0</v>
      </c>
      <c r="BW416" s="80">
        <v>0</v>
      </c>
      <c r="BX416" s="80">
        <v>0</v>
      </c>
      <c r="BY416" s="80">
        <v>0</v>
      </c>
      <c r="BZ416" s="80">
        <v>0</v>
      </c>
      <c r="CA416" s="80">
        <v>0</v>
      </c>
      <c r="CB416" s="80">
        <v>0</v>
      </c>
      <c r="CC416" s="80">
        <v>0</v>
      </c>
    </row>
    <row r="417" spans="1:81">
      <c r="A417" s="80" t="s">
        <v>2162</v>
      </c>
      <c r="B417" s="80">
        <v>452</v>
      </c>
      <c r="C417" s="80">
        <v>10</v>
      </c>
      <c r="D417" s="80">
        <v>27</v>
      </c>
      <c r="E417" s="80">
        <v>2013</v>
      </c>
      <c r="F417" s="80" t="s">
        <v>89</v>
      </c>
      <c r="G417" s="80" t="s">
        <v>2152</v>
      </c>
      <c r="H417" s="80" t="s">
        <v>2153</v>
      </c>
      <c r="I417" s="177"/>
      <c r="J417" s="81">
        <v>112.62020481048214</v>
      </c>
      <c r="K417" s="81">
        <v>2.5030272010973387</v>
      </c>
      <c r="L417" s="81">
        <v>4.8882109994161418</v>
      </c>
      <c r="M417" s="81">
        <v>42.82339403405431</v>
      </c>
      <c r="N417" s="81">
        <v>42.160222126315347</v>
      </c>
      <c r="O417" s="81">
        <v>28.377954783911989</v>
      </c>
      <c r="P417" s="81">
        <v>47.475936511210257</v>
      </c>
      <c r="Q417" s="81">
        <v>2.1325561525107806</v>
      </c>
      <c r="R417" s="81">
        <v>0</v>
      </c>
      <c r="S417" s="81">
        <v>2.2489747029527605</v>
      </c>
      <c r="T417" s="82"/>
      <c r="U417" s="81">
        <v>2896207</v>
      </c>
      <c r="V417" s="81">
        <v>1237</v>
      </c>
      <c r="W417" s="81">
        <v>128</v>
      </c>
      <c r="X417" s="81">
        <v>7666</v>
      </c>
      <c r="Y417" s="81">
        <v>10292</v>
      </c>
      <c r="Z417" s="81">
        <v>15505</v>
      </c>
      <c r="AA417" s="81">
        <v>9504</v>
      </c>
      <c r="AB417" s="81">
        <v>27568</v>
      </c>
      <c r="AC417" s="81">
        <v>0</v>
      </c>
      <c r="AD417" s="81">
        <v>2.2489747029527605</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3.6749999999999998</v>
      </c>
      <c r="BJ417" s="81">
        <v>0</v>
      </c>
      <c r="BK417" s="81">
        <v>0</v>
      </c>
      <c r="BL417" s="81">
        <v>0</v>
      </c>
      <c r="BM417" s="82"/>
      <c r="BN417" s="81">
        <v>0</v>
      </c>
      <c r="BO417" s="81">
        <v>0</v>
      </c>
      <c r="BP417" s="81">
        <v>1</v>
      </c>
      <c r="BQ417" s="81">
        <v>0</v>
      </c>
      <c r="BR417" s="81">
        <v>0</v>
      </c>
      <c r="BS417" s="81">
        <v>0</v>
      </c>
      <c r="BT417"/>
      <c r="BU417" s="80">
        <v>3.6749999999999998</v>
      </c>
      <c r="BV417" s="80">
        <v>0</v>
      </c>
      <c r="BW417" s="80">
        <v>0</v>
      </c>
      <c r="BX417" s="80">
        <v>0</v>
      </c>
      <c r="BY417" s="80">
        <v>0</v>
      </c>
      <c r="BZ417" s="80">
        <v>0</v>
      </c>
      <c r="CA417" s="80">
        <v>0</v>
      </c>
      <c r="CB417" s="80">
        <v>0</v>
      </c>
      <c r="CC417" s="80">
        <v>0</v>
      </c>
    </row>
    <row r="418" spans="1:81">
      <c r="A418" s="80" t="s">
        <v>2163</v>
      </c>
      <c r="B418" s="80">
        <v>453</v>
      </c>
      <c r="C418" s="80">
        <v>11</v>
      </c>
      <c r="D418" s="80">
        <v>27</v>
      </c>
      <c r="E418" s="80">
        <v>2014</v>
      </c>
      <c r="F418" s="80" t="s">
        <v>90</v>
      </c>
      <c r="G418" s="80" t="s">
        <v>2152</v>
      </c>
      <c r="H418" s="80" t="s">
        <v>2153</v>
      </c>
      <c r="I418" s="177"/>
      <c r="J418" s="81">
        <v>114.64877877033206</v>
      </c>
      <c r="K418" s="81">
        <v>2.6111579455096066</v>
      </c>
      <c r="L418" s="81">
        <v>6.5584581803817859</v>
      </c>
      <c r="M418" s="81">
        <v>44.864645673900135</v>
      </c>
      <c r="N418" s="81">
        <v>43.488310985782924</v>
      </c>
      <c r="O418" s="81">
        <v>27.260495211613197</v>
      </c>
      <c r="P418" s="81">
        <v>47.130344176157465</v>
      </c>
      <c r="Q418" s="81">
        <v>2.0380755931764334</v>
      </c>
      <c r="R418" s="81">
        <v>0</v>
      </c>
      <c r="S418" s="81">
        <v>2.1965269226269859</v>
      </c>
      <c r="T418" s="82"/>
      <c r="U418" s="81">
        <v>3017643</v>
      </c>
      <c r="V418" s="81">
        <v>1143</v>
      </c>
      <c r="W418" s="81">
        <v>134</v>
      </c>
      <c r="X418" s="81">
        <v>7776</v>
      </c>
      <c r="Y418" s="81">
        <v>10391</v>
      </c>
      <c r="Z418" s="81">
        <v>15687</v>
      </c>
      <c r="AA418" s="81">
        <v>9386</v>
      </c>
      <c r="AB418" s="81">
        <v>27460</v>
      </c>
      <c r="AC418" s="81">
        <v>0</v>
      </c>
      <c r="AD418" s="81">
        <v>2.1965269226269859</v>
      </c>
      <c r="AE418" s="82"/>
      <c r="AF418" s="81">
        <v>25428863.237498384</v>
      </c>
      <c r="AG418" s="81">
        <v>2212342.9459386673</v>
      </c>
      <c r="AH418" s="81">
        <v>1445485.3930147374</v>
      </c>
      <c r="AI418" s="81">
        <v>56262227.28614448</v>
      </c>
      <c r="AJ418" s="81">
        <v>62309823.248760685</v>
      </c>
      <c r="AK418" s="81">
        <v>0</v>
      </c>
      <c r="AL418" s="81">
        <v>0</v>
      </c>
      <c r="AM418" s="81">
        <v>3769847.6593169919</v>
      </c>
      <c r="AN418" s="81">
        <v>0</v>
      </c>
      <c r="AO418" s="81">
        <v>0</v>
      </c>
      <c r="AP418" s="82"/>
      <c r="AQ418" s="81">
        <v>599</v>
      </c>
      <c r="AR418" s="81">
        <v>274</v>
      </c>
      <c r="AS418" s="81">
        <v>2</v>
      </c>
      <c r="AT418" s="81">
        <v>0</v>
      </c>
      <c r="AU418" s="81">
        <v>0</v>
      </c>
      <c r="AV418" s="81">
        <v>0</v>
      </c>
      <c r="AW418" s="81" t="s">
        <v>564</v>
      </c>
      <c r="AX418" s="82"/>
      <c r="AY418" s="81">
        <v>2812.2</v>
      </c>
      <c r="AZ418" s="81">
        <v>8402.5</v>
      </c>
      <c r="BA418" s="81">
        <v>13230</v>
      </c>
      <c r="BB418" s="81">
        <v>0</v>
      </c>
      <c r="BC418" s="81">
        <v>0</v>
      </c>
      <c r="BD418" s="81">
        <v>0</v>
      </c>
      <c r="BE418" s="81" t="s">
        <v>564</v>
      </c>
      <c r="BF418" s="82"/>
      <c r="BG418" s="81">
        <v>0</v>
      </c>
      <c r="BH418" s="81">
        <v>0</v>
      </c>
      <c r="BI418" s="81">
        <v>3.585</v>
      </c>
      <c r="BJ418" s="81">
        <v>0</v>
      </c>
      <c r="BK418" s="81">
        <v>0</v>
      </c>
      <c r="BL418" s="81">
        <v>0</v>
      </c>
      <c r="BM418" s="82"/>
      <c r="BN418" s="81">
        <v>0</v>
      </c>
      <c r="BO418" s="81">
        <v>0</v>
      </c>
      <c r="BP418" s="81">
        <v>1</v>
      </c>
      <c r="BQ418" s="81">
        <v>0</v>
      </c>
      <c r="BR418" s="81">
        <v>0</v>
      </c>
      <c r="BS418" s="81">
        <v>0</v>
      </c>
      <c r="BT418"/>
      <c r="BU418" s="80">
        <v>3.585</v>
      </c>
      <c r="BV418" s="80">
        <v>0</v>
      </c>
      <c r="BW418" s="80">
        <v>0</v>
      </c>
      <c r="BX418" s="80">
        <v>0</v>
      </c>
      <c r="BY418" s="80">
        <v>0</v>
      </c>
      <c r="BZ418" s="80">
        <v>0</v>
      </c>
      <c r="CA418" s="80">
        <v>0</v>
      </c>
      <c r="CB418" s="80">
        <v>0</v>
      </c>
      <c r="CC418" s="80">
        <v>0</v>
      </c>
    </row>
    <row r="419" spans="1:81">
      <c r="A419" s="80" t="s">
        <v>2164</v>
      </c>
      <c r="B419" s="80">
        <v>454</v>
      </c>
      <c r="C419" s="80">
        <v>12</v>
      </c>
      <c r="D419" s="80">
        <v>27</v>
      </c>
      <c r="E419" s="80">
        <v>2015</v>
      </c>
      <c r="F419" s="80" t="s">
        <v>91</v>
      </c>
      <c r="G419" s="80" t="s">
        <v>2152</v>
      </c>
      <c r="H419" s="80" t="s">
        <v>2153</v>
      </c>
      <c r="I419" s="177"/>
      <c r="J419" s="81">
        <v>129.73446540199927</v>
      </c>
      <c r="K419" s="81">
        <v>2.3624179542496093</v>
      </c>
      <c r="L419" s="81">
        <v>7.5425070226486275</v>
      </c>
      <c r="M419" s="81">
        <v>37.315865580011241</v>
      </c>
      <c r="N419" s="81">
        <v>37.243977948487874</v>
      </c>
      <c r="O419" s="81">
        <v>27.167308981279028</v>
      </c>
      <c r="P419" s="81">
        <v>46.715150492767705</v>
      </c>
      <c r="Q419" s="81">
        <v>1.9825324243741895</v>
      </c>
      <c r="R419" s="81">
        <v>0</v>
      </c>
      <c r="S419" s="81">
        <v>2.4564599130762628</v>
      </c>
      <c r="T419" s="82"/>
      <c r="U419" s="81">
        <v>3341675</v>
      </c>
      <c r="V419" s="81">
        <v>1143</v>
      </c>
      <c r="W419" s="81">
        <v>134</v>
      </c>
      <c r="X419" s="81">
        <v>7776</v>
      </c>
      <c r="Y419" s="81">
        <v>10435</v>
      </c>
      <c r="Z419" s="81">
        <v>15784</v>
      </c>
      <c r="AA419" s="81">
        <v>9296</v>
      </c>
      <c r="AB419" s="81">
        <v>27286</v>
      </c>
      <c r="AC419" s="81">
        <v>0</v>
      </c>
      <c r="AD419" s="81">
        <v>2.4564599130762628</v>
      </c>
      <c r="AE419" s="82"/>
      <c r="AF419" s="81">
        <v>31222469.919736125</v>
      </c>
      <c r="AG419" s="81">
        <v>1810208.1249039136</v>
      </c>
      <c r="AH419" s="81">
        <v>1364886.8863214594</v>
      </c>
      <c r="AI419" s="81">
        <v>48970513.023982748</v>
      </c>
      <c r="AJ419" s="81">
        <v>57105633.357432723</v>
      </c>
      <c r="AK419" s="81">
        <v>0</v>
      </c>
      <c r="AL419" s="81">
        <v>0</v>
      </c>
      <c r="AM419" s="81">
        <v>3739431.8395349407</v>
      </c>
      <c r="AN419" s="81">
        <v>0</v>
      </c>
      <c r="AO419" s="81">
        <v>0</v>
      </c>
      <c r="AP419" s="82"/>
      <c r="AQ419" s="81">
        <v>649</v>
      </c>
      <c r="AR419" s="81">
        <v>358</v>
      </c>
      <c r="AS419" s="81">
        <v>2</v>
      </c>
      <c r="AT419" s="81">
        <v>1</v>
      </c>
      <c r="AU419" s="81">
        <v>0</v>
      </c>
      <c r="AV419" s="81">
        <v>0</v>
      </c>
      <c r="AW419" s="81" t="s">
        <v>564</v>
      </c>
      <c r="AX419" s="82"/>
      <c r="AY419" s="81">
        <v>3069.8999999999996</v>
      </c>
      <c r="AZ419" s="81">
        <v>10480.300000000001</v>
      </c>
      <c r="BA419" s="81">
        <v>13230</v>
      </c>
      <c r="BB419" s="81">
        <v>193.7</v>
      </c>
      <c r="BC419" s="81">
        <v>0</v>
      </c>
      <c r="BD419" s="81">
        <v>0</v>
      </c>
      <c r="BE419" s="81" t="s">
        <v>564</v>
      </c>
      <c r="BF419" s="82"/>
      <c r="BG419" s="81">
        <v>0</v>
      </c>
      <c r="BH419" s="81">
        <v>0</v>
      </c>
      <c r="BI419" s="81">
        <v>3.7410000000000001</v>
      </c>
      <c r="BJ419" s="81">
        <v>0</v>
      </c>
      <c r="BK419" s="81">
        <v>0</v>
      </c>
      <c r="BL419" s="81">
        <v>0</v>
      </c>
      <c r="BM419" s="82"/>
      <c r="BN419" s="81">
        <v>0</v>
      </c>
      <c r="BO419" s="81">
        <v>0</v>
      </c>
      <c r="BP419" s="81">
        <v>1</v>
      </c>
      <c r="BQ419" s="81">
        <v>0</v>
      </c>
      <c r="BR419" s="81">
        <v>0</v>
      </c>
      <c r="BS419" s="81">
        <v>0</v>
      </c>
      <c r="BT419"/>
      <c r="BU419" s="80">
        <v>3.7410000000000001</v>
      </c>
      <c r="BV419" s="80">
        <v>0</v>
      </c>
      <c r="BW419" s="80">
        <v>0</v>
      </c>
      <c r="BX419" s="80">
        <v>0</v>
      </c>
      <c r="BY419" s="80">
        <v>0</v>
      </c>
      <c r="BZ419" s="80">
        <v>0</v>
      </c>
      <c r="CA419" s="80">
        <v>0</v>
      </c>
      <c r="CB419" s="80">
        <v>0</v>
      </c>
      <c r="CC419" s="80">
        <v>0</v>
      </c>
    </row>
    <row r="420" spans="1:81">
      <c r="A420" s="80" t="s">
        <v>2165</v>
      </c>
      <c r="B420" s="80">
        <v>455</v>
      </c>
      <c r="C420" s="80">
        <v>13</v>
      </c>
      <c r="D420" s="80">
        <v>27</v>
      </c>
      <c r="E420" s="80">
        <v>2016</v>
      </c>
      <c r="F420" s="80" t="s">
        <v>92</v>
      </c>
      <c r="G420" s="80" t="s">
        <v>2152</v>
      </c>
      <c r="H420" s="80" t="s">
        <v>2153</v>
      </c>
      <c r="I420" s="177"/>
      <c r="J420" s="81">
        <v>128.64421504860346</v>
      </c>
      <c r="K420" s="81">
        <v>2.3978446763585652</v>
      </c>
      <c r="L420" s="81">
        <v>10.510098736129038</v>
      </c>
      <c r="M420" s="81">
        <v>38.330207801414574</v>
      </c>
      <c r="N420" s="81">
        <v>38.042414051105347</v>
      </c>
      <c r="O420" s="81">
        <v>27.000632213755217</v>
      </c>
      <c r="P420" s="81">
        <v>44.846003451380433</v>
      </c>
      <c r="Q420" s="81">
        <v>1.9162469156059339</v>
      </c>
      <c r="R420" s="81">
        <v>0</v>
      </c>
      <c r="S420" s="81">
        <v>3.2147457135716175</v>
      </c>
      <c r="T420" s="82"/>
      <c r="U420" s="81">
        <v>3066200</v>
      </c>
      <c r="V420" s="81">
        <v>1143</v>
      </c>
      <c r="W420" s="81">
        <v>134</v>
      </c>
      <c r="X420" s="81">
        <v>7776</v>
      </c>
      <c r="Y420" s="81">
        <v>10501</v>
      </c>
      <c r="Z420" s="81">
        <v>15880</v>
      </c>
      <c r="AA420" s="81">
        <v>9230</v>
      </c>
      <c r="AB420" s="81">
        <v>27130</v>
      </c>
      <c r="AC420" s="81">
        <v>0</v>
      </c>
      <c r="AD420" s="81">
        <v>3.214745713571618</v>
      </c>
      <c r="AE420" s="82"/>
      <c r="AF420" s="81">
        <v>28862917.907311421</v>
      </c>
      <c r="AG420" s="81">
        <v>1753908.984047222</v>
      </c>
      <c r="AH420" s="81">
        <v>1612803.465437779</v>
      </c>
      <c r="AI420" s="81">
        <v>58077672.659907863</v>
      </c>
      <c r="AJ420" s="81">
        <v>54934135.748371176</v>
      </c>
      <c r="AK420" s="81">
        <v>0</v>
      </c>
      <c r="AL420" s="81">
        <v>0</v>
      </c>
      <c r="AM420" s="81">
        <v>3720941.256061452</v>
      </c>
      <c r="AN420" s="81">
        <v>0</v>
      </c>
      <c r="AO420" s="81">
        <v>0</v>
      </c>
      <c r="AP420" s="82"/>
      <c r="AQ420" s="81">
        <v>696</v>
      </c>
      <c r="AR420" s="81">
        <v>405</v>
      </c>
      <c r="AS420" s="81">
        <v>2</v>
      </c>
      <c r="AT420" s="81">
        <v>1</v>
      </c>
      <c r="AU420" s="81">
        <v>0</v>
      </c>
      <c r="AV420" s="81">
        <v>0</v>
      </c>
      <c r="AW420" s="81" t="s">
        <v>564</v>
      </c>
      <c r="AX420" s="82"/>
      <c r="AY420" s="81">
        <v>3308.1</v>
      </c>
      <c r="AZ420" s="81">
        <v>11959.1</v>
      </c>
      <c r="BA420" s="81">
        <v>13230</v>
      </c>
      <c r="BB420" s="81">
        <v>193.7</v>
      </c>
      <c r="BC420" s="81">
        <v>0</v>
      </c>
      <c r="BD420" s="81">
        <v>0</v>
      </c>
      <c r="BE420" s="81" t="s">
        <v>564</v>
      </c>
      <c r="BF420" s="82"/>
      <c r="BG420" s="81">
        <v>0</v>
      </c>
      <c r="BH420" s="81">
        <v>0</v>
      </c>
      <c r="BI420" s="81">
        <v>3.4039999999999999</v>
      </c>
      <c r="BJ420" s="81">
        <v>0</v>
      </c>
      <c r="BK420" s="81">
        <v>0</v>
      </c>
      <c r="BL420" s="81">
        <v>0</v>
      </c>
      <c r="BM420" s="82"/>
      <c r="BN420" s="81">
        <v>0</v>
      </c>
      <c r="BO420" s="81">
        <v>0</v>
      </c>
      <c r="BP420" s="81">
        <v>1</v>
      </c>
      <c r="BQ420" s="81">
        <v>0</v>
      </c>
      <c r="BR420" s="81">
        <v>0</v>
      </c>
      <c r="BS420" s="81">
        <v>0</v>
      </c>
      <c r="BT420"/>
      <c r="BU420" s="80">
        <v>3.4039999999999999</v>
      </c>
      <c r="BV420" s="80">
        <v>0</v>
      </c>
      <c r="BW420" s="80">
        <v>0</v>
      </c>
      <c r="BX420" s="80">
        <v>0</v>
      </c>
      <c r="BY420" s="80">
        <v>0</v>
      </c>
      <c r="BZ420" s="80">
        <v>0</v>
      </c>
      <c r="CA420" s="80">
        <v>0</v>
      </c>
      <c r="CB420" s="80">
        <v>0</v>
      </c>
      <c r="CC420" s="80">
        <v>0</v>
      </c>
    </row>
    <row r="421" spans="1:81">
      <c r="A421" s="80" t="s">
        <v>2166</v>
      </c>
      <c r="B421" s="80">
        <v>456</v>
      </c>
      <c r="C421" s="80">
        <v>14</v>
      </c>
      <c r="D421" s="80">
        <v>27</v>
      </c>
      <c r="E421" s="80">
        <v>2017</v>
      </c>
      <c r="F421" s="80" t="s">
        <v>71</v>
      </c>
      <c r="G421" s="80" t="s">
        <v>2152</v>
      </c>
      <c r="H421" s="80" t="s">
        <v>2153</v>
      </c>
      <c r="I421" s="177"/>
      <c r="J421" s="81">
        <v>140.82517803999045</v>
      </c>
      <c r="K421" s="81">
        <v>2.2749042124671952</v>
      </c>
      <c r="L421" s="81">
        <v>9.7378557499001506</v>
      </c>
      <c r="M421" s="81">
        <v>27.988719520244427</v>
      </c>
      <c r="N421" s="81">
        <v>33.756819737338269</v>
      </c>
      <c r="O421" s="81">
        <v>26.912953646910502</v>
      </c>
      <c r="P421" s="81">
        <v>44.132233047207066</v>
      </c>
      <c r="Q421" s="81">
        <v>1.8385854359990406</v>
      </c>
      <c r="R421" s="81">
        <v>0</v>
      </c>
      <c r="S421" s="81">
        <v>2.2933392052435901</v>
      </c>
      <c r="T421" s="82"/>
      <c r="U421" s="81">
        <v>3521044</v>
      </c>
      <c r="V421" s="81">
        <v>1143</v>
      </c>
      <c r="W421" s="81">
        <v>134</v>
      </c>
      <c r="X421" s="81">
        <v>7776</v>
      </c>
      <c r="Y421" s="81">
        <v>10557</v>
      </c>
      <c r="Z421" s="81">
        <v>16091</v>
      </c>
      <c r="AA421" s="81">
        <v>9141</v>
      </c>
      <c r="AB421" s="81">
        <v>26919</v>
      </c>
      <c r="AC421" s="81">
        <v>0</v>
      </c>
      <c r="AD421" s="81">
        <v>2.2933392052435901</v>
      </c>
      <c r="AE421" s="82"/>
      <c r="AF421" s="81">
        <v>32062250.07861859</v>
      </c>
      <c r="AG421" s="81">
        <v>1753484.2226811801</v>
      </c>
      <c r="AH421" s="81">
        <v>1996671.7382115929</v>
      </c>
      <c r="AI421" s="81">
        <v>47589404.934719898</v>
      </c>
      <c r="AJ421" s="81">
        <v>59077722.682874091</v>
      </c>
      <c r="AK421" s="81">
        <v>0</v>
      </c>
      <c r="AL421" s="81">
        <v>0</v>
      </c>
      <c r="AM421" s="81">
        <v>3697779.1012803749</v>
      </c>
      <c r="AN421" s="81">
        <v>0</v>
      </c>
      <c r="AO421" s="81">
        <v>0</v>
      </c>
      <c r="AP421" s="82"/>
      <c r="AQ421" s="81">
        <v>734</v>
      </c>
      <c r="AR421" s="81">
        <v>451</v>
      </c>
      <c r="AS421" s="81">
        <v>2</v>
      </c>
      <c r="AT421" s="81">
        <v>1</v>
      </c>
      <c r="AU421" s="81">
        <v>0</v>
      </c>
      <c r="AV421" s="81">
        <v>0</v>
      </c>
      <c r="AW421" s="81" t="s">
        <v>564</v>
      </c>
      <c r="AX421" s="82"/>
      <c r="AY421" s="81">
        <v>3496.8</v>
      </c>
      <c r="AZ421" s="81">
        <v>14131.9</v>
      </c>
      <c r="BA421" s="81">
        <v>13230</v>
      </c>
      <c r="BB421" s="81">
        <v>193.7</v>
      </c>
      <c r="BC421" s="81">
        <v>0</v>
      </c>
      <c r="BD421" s="81">
        <v>0</v>
      </c>
      <c r="BE421" s="81" t="s">
        <v>564</v>
      </c>
      <c r="BF421" s="82"/>
      <c r="BG421" s="81">
        <v>0</v>
      </c>
      <c r="BH421" s="81">
        <v>0</v>
      </c>
      <c r="BI421" s="81">
        <v>3.081</v>
      </c>
      <c r="BJ421" s="81">
        <v>0</v>
      </c>
      <c r="BK421" s="81">
        <v>0</v>
      </c>
      <c r="BL421" s="81">
        <v>0</v>
      </c>
      <c r="BM421" s="82"/>
      <c r="BN421" s="81">
        <v>0</v>
      </c>
      <c r="BO421" s="81">
        <v>0</v>
      </c>
      <c r="BP421" s="81">
        <v>1</v>
      </c>
      <c r="BQ421" s="81">
        <v>0</v>
      </c>
      <c r="BR421" s="81">
        <v>0</v>
      </c>
      <c r="BS421" s="81">
        <v>0</v>
      </c>
      <c r="BT421"/>
      <c r="BU421" s="80">
        <v>3.081</v>
      </c>
      <c r="BV421" s="80">
        <v>0</v>
      </c>
      <c r="BW421" s="80">
        <v>0</v>
      </c>
      <c r="BX421" s="80">
        <v>0</v>
      </c>
      <c r="BY421" s="80">
        <v>0</v>
      </c>
      <c r="BZ421" s="80">
        <v>0</v>
      </c>
      <c r="CA421" s="80">
        <v>0</v>
      </c>
      <c r="CB421" s="80">
        <v>0</v>
      </c>
      <c r="CC421" s="80">
        <v>0</v>
      </c>
    </row>
    <row r="422" spans="1:81">
      <c r="A422" s="80" t="s">
        <v>2167</v>
      </c>
      <c r="B422" s="80">
        <v>457</v>
      </c>
      <c r="C422" s="80">
        <v>15</v>
      </c>
      <c r="D422" s="80">
        <v>27</v>
      </c>
      <c r="E422" s="80">
        <v>2018</v>
      </c>
      <c r="F422" s="80" t="s">
        <v>93</v>
      </c>
      <c r="G422" s="80" t="s">
        <v>2152</v>
      </c>
      <c r="H422" s="80" t="s">
        <v>2153</v>
      </c>
      <c r="I422" s="177"/>
      <c r="J422" s="81">
        <v>141.4120462945134</v>
      </c>
      <c r="K422" s="81">
        <v>2.0435907536028988</v>
      </c>
      <c r="L422" s="81">
        <v>8.8339812264609598</v>
      </c>
      <c r="M422" s="81">
        <v>24.459048704291749</v>
      </c>
      <c r="N422" s="81">
        <v>25.516041312578224</v>
      </c>
      <c r="O422" s="81">
        <v>26.697796840584118</v>
      </c>
      <c r="P422" s="81">
        <v>43.597332620997214</v>
      </c>
      <c r="Q422" s="81">
        <v>1.6852626220289875</v>
      </c>
      <c r="R422" s="81">
        <v>0</v>
      </c>
      <c r="S422" s="81">
        <v>2.1852500965661692</v>
      </c>
      <c r="T422" s="82"/>
      <c r="U422" s="81">
        <v>3794431</v>
      </c>
      <c r="V422" s="81">
        <v>1143</v>
      </c>
      <c r="W422" s="81">
        <v>134</v>
      </c>
      <c r="X422" s="81">
        <v>7776</v>
      </c>
      <c r="Y422" s="81">
        <v>10547</v>
      </c>
      <c r="Z422" s="81">
        <v>16268</v>
      </c>
      <c r="AA422" s="81">
        <v>9121</v>
      </c>
      <c r="AB422" s="81">
        <v>26590</v>
      </c>
      <c r="AC422" s="81">
        <v>0</v>
      </c>
      <c r="AD422" s="81">
        <v>2.1852500965661692</v>
      </c>
      <c r="AE422" s="82"/>
      <c r="AF422" s="81">
        <v>33587613.246482007</v>
      </c>
      <c r="AG422" s="81">
        <v>1560733.995361828</v>
      </c>
      <c r="AH422" s="81">
        <v>1852922.98109266</v>
      </c>
      <c r="AI422" s="81">
        <v>46476454.038021304</v>
      </c>
      <c r="AJ422" s="81">
        <v>54527791.899592914</v>
      </c>
      <c r="AK422" s="81">
        <v>0</v>
      </c>
      <c r="AL422" s="81">
        <v>0</v>
      </c>
      <c r="AM422" s="81">
        <v>3660143.0338227432</v>
      </c>
      <c r="AN422" s="81">
        <v>0</v>
      </c>
      <c r="AO422" s="81">
        <v>0</v>
      </c>
      <c r="AP422" s="82"/>
      <c r="AQ422" s="81">
        <v>785</v>
      </c>
      <c r="AR422" s="81">
        <v>485</v>
      </c>
      <c r="AS422" s="81">
        <v>3</v>
      </c>
      <c r="AT422" s="81">
        <v>1</v>
      </c>
      <c r="AU422" s="81">
        <v>0</v>
      </c>
      <c r="AV422" s="81">
        <v>0</v>
      </c>
      <c r="AW422" s="81" t="s">
        <v>564</v>
      </c>
      <c r="AX422" s="82"/>
      <c r="AY422" s="81">
        <v>3738.099999999999</v>
      </c>
      <c r="AZ422" s="81">
        <v>30891.200000000001</v>
      </c>
      <c r="BA422" s="81">
        <v>13250</v>
      </c>
      <c r="BB422" s="81">
        <v>194</v>
      </c>
      <c r="BC422" s="81">
        <v>0</v>
      </c>
      <c r="BD422" s="81">
        <v>0</v>
      </c>
      <c r="BE422" s="81" t="s">
        <v>564</v>
      </c>
      <c r="BF422" s="82"/>
      <c r="BG422" s="81">
        <v>0</v>
      </c>
      <c r="BH422" s="81">
        <v>0</v>
      </c>
      <c r="BI422" s="81">
        <v>2.7330000000000001</v>
      </c>
      <c r="BJ422" s="81">
        <v>0</v>
      </c>
      <c r="BK422" s="81">
        <v>0</v>
      </c>
      <c r="BL422" s="81">
        <v>0</v>
      </c>
      <c r="BM422" s="82"/>
      <c r="BN422" s="81">
        <v>0</v>
      </c>
      <c r="BO422" s="81">
        <v>0</v>
      </c>
      <c r="BP422" s="81">
        <v>1</v>
      </c>
      <c r="BQ422" s="81">
        <v>0</v>
      </c>
      <c r="BR422" s="81">
        <v>0</v>
      </c>
      <c r="BS422" s="81">
        <v>0</v>
      </c>
      <c r="BT422"/>
      <c r="BU422" s="80">
        <v>2.7330000000000001</v>
      </c>
      <c r="BV422" s="80">
        <v>0</v>
      </c>
      <c r="BW422" s="80">
        <v>0</v>
      </c>
      <c r="BX422" s="80">
        <v>0</v>
      </c>
      <c r="BY422" s="80">
        <v>0</v>
      </c>
      <c r="BZ422" s="80">
        <v>0</v>
      </c>
      <c r="CA422" s="80">
        <v>0</v>
      </c>
      <c r="CB422" s="80">
        <v>0</v>
      </c>
      <c r="CC422" s="80">
        <v>0</v>
      </c>
    </row>
    <row r="423" spans="1:81">
      <c r="A423" s="80" t="s">
        <v>2168</v>
      </c>
      <c r="B423" s="80">
        <v>458</v>
      </c>
      <c r="C423" s="80">
        <v>16</v>
      </c>
      <c r="D423" s="80">
        <v>27</v>
      </c>
      <c r="E423" s="80">
        <v>2019</v>
      </c>
      <c r="F423" s="80" t="s">
        <v>73</v>
      </c>
      <c r="G423" s="80" t="s">
        <v>2152</v>
      </c>
      <c r="H423" s="80" t="s">
        <v>2153</v>
      </c>
      <c r="I423" s="177"/>
      <c r="J423" s="81">
        <v>146.95887355965147</v>
      </c>
      <c r="K423" s="81">
        <v>1.8724220330161117</v>
      </c>
      <c r="L423" s="81">
        <v>8.9163559087665067</v>
      </c>
      <c r="M423" s="81">
        <v>23.607408488296581</v>
      </c>
      <c r="N423" s="81">
        <v>25.452590712448021</v>
      </c>
      <c r="O423" s="81">
        <v>26.244731076621687</v>
      </c>
      <c r="P423" s="81">
        <v>43.555268623219767</v>
      </c>
      <c r="Q423" s="81">
        <v>1.6244838946648401</v>
      </c>
      <c r="R423" s="81">
        <v>0</v>
      </c>
      <c r="S423" s="81">
        <v>2.1933937014704146</v>
      </c>
      <c r="T423" s="82"/>
      <c r="U423" s="81">
        <v>3569225</v>
      </c>
      <c r="V423" s="81">
        <v>1143</v>
      </c>
      <c r="W423" s="81">
        <v>134</v>
      </c>
      <c r="X423" s="81">
        <v>7776</v>
      </c>
      <c r="Y423" s="81">
        <v>10593</v>
      </c>
      <c r="Z423" s="81">
        <v>16431</v>
      </c>
      <c r="AA423" s="81">
        <v>9044</v>
      </c>
      <c r="AB423" s="81">
        <v>26325</v>
      </c>
      <c r="AC423" s="81">
        <v>0</v>
      </c>
      <c r="AD423" s="81">
        <v>2.193393701470415</v>
      </c>
      <c r="AE423" s="82"/>
      <c r="AF423" s="81">
        <v>32791140.678217959</v>
      </c>
      <c r="AG423" s="81">
        <v>1514313.644794788</v>
      </c>
      <c r="AH423" s="81">
        <v>2039997.3831778769</v>
      </c>
      <c r="AI423" s="81">
        <v>45602822.234604858</v>
      </c>
      <c r="AJ423" s="81">
        <v>50099879.030111231</v>
      </c>
      <c r="AK423" s="81">
        <v>0</v>
      </c>
      <c r="AL423" s="81">
        <v>0</v>
      </c>
      <c r="AM423" s="81">
        <v>3585266.8255061018</v>
      </c>
      <c r="AN423" s="81">
        <v>0</v>
      </c>
      <c r="AO423" s="81">
        <v>0</v>
      </c>
      <c r="AP423" s="82"/>
      <c r="AQ423" s="81">
        <v>829</v>
      </c>
      <c r="AR423" s="81">
        <v>545</v>
      </c>
      <c r="AS423" s="81">
        <v>3</v>
      </c>
      <c r="AT423" s="81">
        <v>1</v>
      </c>
      <c r="AU423" s="81">
        <v>0</v>
      </c>
      <c r="AV423" s="81">
        <v>0</v>
      </c>
      <c r="AW423" s="81" t="s">
        <v>564</v>
      </c>
      <c r="AX423" s="82"/>
      <c r="AY423" s="81">
        <v>3959.2999999999988</v>
      </c>
      <c r="AZ423" s="81">
        <v>34402</v>
      </c>
      <c r="BA423" s="81">
        <v>13249.5</v>
      </c>
      <c r="BB423" s="81">
        <v>193.7</v>
      </c>
      <c r="BC423" s="81">
        <v>0</v>
      </c>
      <c r="BD423" s="81">
        <v>0</v>
      </c>
      <c r="BE423" s="81" t="s">
        <v>564</v>
      </c>
      <c r="BF423" s="82"/>
      <c r="BG423" s="81">
        <v>0</v>
      </c>
      <c r="BH423" s="81">
        <v>0</v>
      </c>
      <c r="BI423" s="81">
        <v>2.2280000000000002</v>
      </c>
      <c r="BJ423" s="81">
        <v>0</v>
      </c>
      <c r="BK423" s="81">
        <v>0</v>
      </c>
      <c r="BL423" s="81">
        <v>0</v>
      </c>
      <c r="BM423" s="82"/>
      <c r="BN423" s="81">
        <v>0</v>
      </c>
      <c r="BO423" s="81">
        <v>0</v>
      </c>
      <c r="BP423" s="81">
        <v>1</v>
      </c>
      <c r="BQ423" s="81">
        <v>0</v>
      </c>
      <c r="BR423" s="81">
        <v>0</v>
      </c>
      <c r="BS423" s="81">
        <v>0</v>
      </c>
      <c r="BT423"/>
      <c r="BU423" s="80">
        <v>2.2280000000000002</v>
      </c>
      <c r="BV423" s="80">
        <v>0</v>
      </c>
      <c r="BW423" s="80">
        <v>0</v>
      </c>
      <c r="BX423" s="80">
        <v>0</v>
      </c>
      <c r="BY423" s="80">
        <v>0</v>
      </c>
      <c r="BZ423" s="80">
        <v>0</v>
      </c>
      <c r="CA423" s="80">
        <v>0</v>
      </c>
      <c r="CB423" s="80">
        <v>0</v>
      </c>
      <c r="CC423" s="80">
        <v>0</v>
      </c>
    </row>
    <row r="424" spans="1:81">
      <c r="A424" s="80" t="s">
        <v>2169</v>
      </c>
      <c r="B424" s="80">
        <v>459</v>
      </c>
      <c r="C424" s="80">
        <v>17</v>
      </c>
      <c r="D424" s="80">
        <v>27</v>
      </c>
      <c r="E424" s="80">
        <v>2020</v>
      </c>
      <c r="F424" s="80" t="s">
        <v>218</v>
      </c>
      <c r="G424" s="80" t="s">
        <v>2152</v>
      </c>
      <c r="H424" s="80" t="s">
        <v>2153</v>
      </c>
      <c r="I424" s="177"/>
      <c r="J424" s="81">
        <v>137.11065289643301</v>
      </c>
      <c r="K424" s="81">
        <v>2.1871100927996521</v>
      </c>
      <c r="L424" s="81">
        <v>16.294602489726344</v>
      </c>
      <c r="M424" s="81">
        <v>21.557048837461007</v>
      </c>
      <c r="N424" s="81">
        <v>22.757446140442621</v>
      </c>
      <c r="O424" s="81">
        <v>23.040279410394589</v>
      </c>
      <c r="P424" s="81">
        <v>40.349830606125607</v>
      </c>
      <c r="Q424" s="81">
        <v>1.5391746171465779</v>
      </c>
      <c r="R424" s="81">
        <v>0</v>
      </c>
      <c r="S424" s="81">
        <v>2.7744074304550348</v>
      </c>
      <c r="T424" s="82"/>
      <c r="U424" s="81">
        <v>4194814</v>
      </c>
      <c r="V424" s="81">
        <v>1102</v>
      </c>
      <c r="W424" s="81">
        <v>258</v>
      </c>
      <c r="X424" s="81">
        <v>7509</v>
      </c>
      <c r="Y424" s="81">
        <v>10631</v>
      </c>
      <c r="Z424" s="81">
        <v>16464</v>
      </c>
      <c r="AA424" s="81">
        <v>9103</v>
      </c>
      <c r="AB424" s="81">
        <v>26104</v>
      </c>
      <c r="AC424" s="81">
        <v>0</v>
      </c>
      <c r="AD424" s="81">
        <v>2.7744074304550348</v>
      </c>
      <c r="AE424" s="82"/>
      <c r="AF424" s="81">
        <v>37789448.751736693</v>
      </c>
      <c r="AG424" s="81">
        <v>1615009.6130819516</v>
      </c>
      <c r="AH424" s="81">
        <v>4007658.5636013425</v>
      </c>
      <c r="AI424" s="81">
        <v>40574374.148725383</v>
      </c>
      <c r="AJ424" s="81">
        <v>41836472.194073811</v>
      </c>
      <c r="AK424" s="81"/>
      <c r="AL424" s="81"/>
      <c r="AM424" s="81">
        <v>3406862.0214889916</v>
      </c>
      <c r="AN424" s="81"/>
      <c r="AO424" s="81"/>
      <c r="AP424" s="82"/>
      <c r="AQ424" s="81">
        <v>869</v>
      </c>
      <c r="AR424" s="81">
        <v>559</v>
      </c>
      <c r="AS424" s="81">
        <v>3</v>
      </c>
      <c r="AT424" s="81">
        <v>1</v>
      </c>
      <c r="AU424" s="81">
        <v>0</v>
      </c>
      <c r="AV424" s="81">
        <v>0</v>
      </c>
      <c r="AW424" s="81">
        <v>3</v>
      </c>
      <c r="AX424" s="82"/>
      <c r="AY424" s="81">
        <v>4170.699999999998</v>
      </c>
      <c r="AZ424" s="81">
        <v>35030.900000000023</v>
      </c>
      <c r="BA424" s="81">
        <v>13249.5</v>
      </c>
      <c r="BB424" s="81">
        <v>193.7</v>
      </c>
      <c r="BC424" s="81">
        <v>0</v>
      </c>
      <c r="BD424" s="81">
        <v>0</v>
      </c>
      <c r="BE424" s="81">
        <v>13249.5</v>
      </c>
      <c r="BF424" s="82"/>
      <c r="BG424" s="81">
        <v>0</v>
      </c>
      <c r="BH424" s="81">
        <v>0</v>
      </c>
      <c r="BI424" s="81">
        <v>1.952</v>
      </c>
      <c r="BJ424" s="81">
        <v>0</v>
      </c>
      <c r="BK424" s="81">
        <v>0</v>
      </c>
      <c r="BL424" s="81">
        <v>0</v>
      </c>
      <c r="BM424" s="82"/>
      <c r="BN424" s="81">
        <v>0</v>
      </c>
      <c r="BO424" s="81">
        <v>0</v>
      </c>
      <c r="BP424" s="81">
        <v>1</v>
      </c>
      <c r="BQ424" s="81">
        <v>0</v>
      </c>
      <c r="BR424" s="81">
        <v>0</v>
      </c>
      <c r="BS424" s="81">
        <v>0</v>
      </c>
      <c r="BT424"/>
      <c r="BU424" s="80">
        <v>1.952</v>
      </c>
      <c r="BV424" s="80">
        <v>0</v>
      </c>
      <c r="BW424" s="80">
        <v>0</v>
      </c>
      <c r="BX424" s="80">
        <v>0</v>
      </c>
      <c r="BY424" s="80">
        <v>0</v>
      </c>
      <c r="BZ424" s="80">
        <v>0</v>
      </c>
      <c r="CA424" s="80">
        <v>0</v>
      </c>
      <c r="CB424" s="80">
        <v>0</v>
      </c>
      <c r="CC424" s="80">
        <v>0</v>
      </c>
    </row>
    <row r="425" spans="1:81">
      <c r="A425" s="80" t="s">
        <v>2170</v>
      </c>
      <c r="B425" s="80">
        <v>459</v>
      </c>
      <c r="C425" s="80">
        <v>18</v>
      </c>
      <c r="D425" s="80">
        <v>27</v>
      </c>
      <c r="E425" s="80">
        <v>2021</v>
      </c>
      <c r="F425" s="80" t="s">
        <v>75</v>
      </c>
      <c r="G425" s="174" t="s">
        <v>2152</v>
      </c>
      <c r="H425" s="80" t="s">
        <v>2153</v>
      </c>
      <c r="I425" s="177"/>
      <c r="J425" s="81">
        <v>112.93066133833734</v>
      </c>
      <c r="K425" s="81">
        <v>2.2452140036949575</v>
      </c>
      <c r="L425" s="81">
        <v>13.091802914262086</v>
      </c>
      <c r="M425" s="81">
        <v>20.890252492631504</v>
      </c>
      <c r="N425" s="81">
        <v>21.554467383413883</v>
      </c>
      <c r="O425" s="81">
        <v>22.373321838686518</v>
      </c>
      <c r="P425" s="81">
        <v>41.375792272938938</v>
      </c>
      <c r="Q425" s="81">
        <v>1.5460101591665283</v>
      </c>
      <c r="R425" s="81">
        <v>0</v>
      </c>
      <c r="S425" s="81">
        <v>3.0909535902085459</v>
      </c>
      <c r="T425" s="82"/>
      <c r="U425" s="81">
        <v>3744105</v>
      </c>
      <c r="V425" s="81">
        <v>1102</v>
      </c>
      <c r="W425" s="81">
        <v>258</v>
      </c>
      <c r="X425" s="81">
        <v>7509</v>
      </c>
      <c r="Y425" s="81">
        <v>10670</v>
      </c>
      <c r="Z425" s="81">
        <v>16462</v>
      </c>
      <c r="AA425" s="81">
        <v>9103</v>
      </c>
      <c r="AB425" s="81">
        <v>25909</v>
      </c>
      <c r="AC425" s="81">
        <v>0</v>
      </c>
      <c r="AD425" s="81">
        <v>3.0909535902085459</v>
      </c>
      <c r="AE425" s="82"/>
      <c r="AF425" s="81">
        <v>29670869.005995791</v>
      </c>
      <c r="AG425" s="81">
        <v>1726101.6711796115</v>
      </c>
      <c r="AH425" s="81">
        <v>3113152.0932770763</v>
      </c>
      <c r="AI425" s="81">
        <v>45648100.10404364</v>
      </c>
      <c r="AJ425" s="81">
        <v>48287300.562566355</v>
      </c>
      <c r="AK425" s="81">
        <v>0</v>
      </c>
      <c r="AL425" s="81">
        <v>0</v>
      </c>
      <c r="AM425" s="81">
        <v>3400916.0692123659</v>
      </c>
      <c r="AN425" s="81">
        <v>0</v>
      </c>
      <c r="AO425" s="81">
        <v>0</v>
      </c>
      <c r="AP425" s="82"/>
      <c r="AQ425" s="81">
        <v>927</v>
      </c>
      <c r="AR425" s="81">
        <v>574</v>
      </c>
      <c r="AS425" s="81">
        <v>3</v>
      </c>
      <c r="AT425" s="81">
        <v>1</v>
      </c>
      <c r="AU425" s="81">
        <v>0</v>
      </c>
      <c r="AV425" s="81">
        <v>0</v>
      </c>
      <c r="AW425" s="81"/>
      <c r="AX425" s="82"/>
      <c r="AY425" s="81">
        <v>4576.3999999999978</v>
      </c>
      <c r="AZ425" s="81">
        <v>35707.400000000023</v>
      </c>
      <c r="BA425" s="81">
        <v>13249.5</v>
      </c>
      <c r="BB425" s="81">
        <v>193.7</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2171</v>
      </c>
      <c r="B426" s="80">
        <v>459</v>
      </c>
      <c r="C426" s="80">
        <v>19</v>
      </c>
      <c r="D426" s="80">
        <v>27</v>
      </c>
      <c r="E426" s="80">
        <v>2022</v>
      </c>
      <c r="F426" s="80" t="s">
        <v>568</v>
      </c>
      <c r="G426" s="174" t="s">
        <v>2152</v>
      </c>
      <c r="H426" s="80" t="s">
        <v>2153</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994</v>
      </c>
      <c r="AR426" s="81">
        <v>584</v>
      </c>
      <c r="AS426" s="81">
        <v>3</v>
      </c>
      <c r="AT426" s="81">
        <v>1</v>
      </c>
      <c r="AU426" s="81">
        <v>0</v>
      </c>
      <c r="AV426" s="81">
        <v>1</v>
      </c>
      <c r="AW426" s="81"/>
      <c r="AX426" s="82"/>
      <c r="AY426" s="81">
        <v>5023.4000000000015</v>
      </c>
      <c r="AZ426" s="81">
        <v>36091.80000000001</v>
      </c>
      <c r="BA426" s="81">
        <v>13249.5</v>
      </c>
      <c r="BB426" s="81">
        <v>193.7</v>
      </c>
      <c r="BC426" s="81">
        <v>0</v>
      </c>
      <c r="BD426" s="81">
        <v>900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2172</v>
      </c>
      <c r="B427" s="80">
        <v>188</v>
      </c>
      <c r="C427" s="80">
        <v>1</v>
      </c>
      <c r="D427" s="80">
        <v>12</v>
      </c>
      <c r="E427" s="80">
        <v>1990</v>
      </c>
      <c r="F427" s="80" t="s">
        <v>562</v>
      </c>
      <c r="G427" s="80" t="s">
        <v>2173</v>
      </c>
      <c r="H427" s="80" t="s">
        <v>2174</v>
      </c>
      <c r="I427" s="177"/>
      <c r="J427" s="81">
        <v>69.94711933901722</v>
      </c>
      <c r="K427" s="81">
        <v>3.5614190388673101</v>
      </c>
      <c r="L427" s="81">
        <v>2.193033506302418</v>
      </c>
      <c r="M427" s="81">
        <v>11.927499513002751</v>
      </c>
      <c r="N427" s="81">
        <v>28.278280392073004</v>
      </c>
      <c r="O427" s="81">
        <v>28.73489905544896</v>
      </c>
      <c r="P427" s="81">
        <v>29.854484397793414</v>
      </c>
      <c r="Q427" s="81">
        <v>1.9085888605873564</v>
      </c>
      <c r="R427" s="81">
        <v>0</v>
      </c>
      <c r="S427" s="81">
        <v>1.8893448177699275</v>
      </c>
      <c r="T427" s="82"/>
      <c r="U427" s="81">
        <v>5849132</v>
      </c>
      <c r="V427" s="81">
        <v>956</v>
      </c>
      <c r="W427" s="81">
        <v>29</v>
      </c>
      <c r="X427" s="81">
        <v>4197</v>
      </c>
      <c r="Y427" s="81">
        <v>8155</v>
      </c>
      <c r="Z427" s="81">
        <v>11819</v>
      </c>
      <c r="AA427" s="81">
        <v>7249</v>
      </c>
      <c r="AB427" s="81">
        <v>30989</v>
      </c>
      <c r="AC427" s="81">
        <v>0</v>
      </c>
      <c r="AD427" s="81">
        <v>1.8893448177699275</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2175</v>
      </c>
      <c r="B428" s="80">
        <v>189</v>
      </c>
      <c r="C428" s="80">
        <v>2</v>
      </c>
      <c r="D428" s="80">
        <v>12</v>
      </c>
      <c r="E428" s="80">
        <v>2005</v>
      </c>
      <c r="F428" s="80" t="s">
        <v>565</v>
      </c>
      <c r="G428" s="80" t="s">
        <v>2173</v>
      </c>
      <c r="H428" s="80" t="s">
        <v>2174</v>
      </c>
      <c r="I428" s="177"/>
      <c r="J428" s="81">
        <v>73.810642210775242</v>
      </c>
      <c r="K428" s="81">
        <v>3.1947886106470671</v>
      </c>
      <c r="L428" s="81">
        <v>11.533613408535855</v>
      </c>
      <c r="M428" s="81">
        <v>24.241158485424645</v>
      </c>
      <c r="N428" s="81">
        <v>40.420701610904537</v>
      </c>
      <c r="O428" s="81">
        <v>41.023933983560553</v>
      </c>
      <c r="P428" s="81">
        <v>30.835764631265842</v>
      </c>
      <c r="Q428" s="81">
        <v>1.8360798321779681</v>
      </c>
      <c r="R428" s="81">
        <v>0</v>
      </c>
      <c r="S428" s="81">
        <v>0</v>
      </c>
      <c r="T428" s="82"/>
      <c r="U428" s="81">
        <v>6447845</v>
      </c>
      <c r="V428" s="81">
        <v>1162</v>
      </c>
      <c r="W428" s="81">
        <v>160</v>
      </c>
      <c r="X428" s="81">
        <v>4523</v>
      </c>
      <c r="Y428" s="81">
        <v>9968</v>
      </c>
      <c r="Z428" s="81">
        <v>19526</v>
      </c>
      <c r="AA428" s="81">
        <v>6132</v>
      </c>
      <c r="AB428" s="81">
        <v>31165</v>
      </c>
      <c r="AC428" s="81">
        <v>0</v>
      </c>
      <c r="AD428" s="81">
        <v>0</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2176</v>
      </c>
      <c r="B429" s="80">
        <v>190</v>
      </c>
      <c r="C429" s="80">
        <v>3</v>
      </c>
      <c r="D429" s="80">
        <v>12</v>
      </c>
      <c r="E429" s="80">
        <v>2006</v>
      </c>
      <c r="F429" s="80" t="s">
        <v>566</v>
      </c>
      <c r="G429" s="80" t="s">
        <v>2173</v>
      </c>
      <c r="H429" s="80" t="s">
        <v>2174</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2177</v>
      </c>
      <c r="B430" s="80">
        <v>191</v>
      </c>
      <c r="C430" s="80">
        <v>4</v>
      </c>
      <c r="D430" s="80">
        <v>12</v>
      </c>
      <c r="E430" s="80">
        <v>2007</v>
      </c>
      <c r="F430" s="80" t="s">
        <v>567</v>
      </c>
      <c r="G430" s="80" t="s">
        <v>2173</v>
      </c>
      <c r="H430" s="80" t="s">
        <v>2174</v>
      </c>
      <c r="I430" s="177"/>
      <c r="J430" s="81">
        <v>67.002259282730819</v>
      </c>
      <c r="K430" s="81">
        <v>3.1428253602537897</v>
      </c>
      <c r="L430" s="81">
        <v>16.774655594109106</v>
      </c>
      <c r="M430" s="81">
        <v>23.118189901744348</v>
      </c>
      <c r="N430" s="81">
        <v>43.200065613001513</v>
      </c>
      <c r="O430" s="81">
        <v>38.919440946795945</v>
      </c>
      <c r="P430" s="81">
        <v>30.57773044540205</v>
      </c>
      <c r="Q430" s="81">
        <v>1.9009697231695657</v>
      </c>
      <c r="R430" s="81">
        <v>0</v>
      </c>
      <c r="S430" s="81">
        <v>0</v>
      </c>
      <c r="T430" s="82"/>
      <c r="U430" s="81">
        <v>7190401</v>
      </c>
      <c r="V430" s="81">
        <v>1127</v>
      </c>
      <c r="W430" s="81">
        <v>282</v>
      </c>
      <c r="X430" s="81">
        <v>5179</v>
      </c>
      <c r="Y430" s="81">
        <v>10068</v>
      </c>
      <c r="Z430" s="81">
        <v>19257</v>
      </c>
      <c r="AA430" s="81">
        <v>5988</v>
      </c>
      <c r="AB430" s="81">
        <v>30560</v>
      </c>
      <c r="AC430" s="81">
        <v>0</v>
      </c>
      <c r="AD430" s="81">
        <v>0</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2178</v>
      </c>
      <c r="B431" s="80">
        <v>192</v>
      </c>
      <c r="C431" s="80">
        <v>5</v>
      </c>
      <c r="D431" s="80">
        <v>12</v>
      </c>
      <c r="E431" s="80">
        <v>2008</v>
      </c>
      <c r="F431" s="80" t="s">
        <v>84</v>
      </c>
      <c r="G431" s="80" t="s">
        <v>2173</v>
      </c>
      <c r="H431" s="80" t="s">
        <v>2174</v>
      </c>
      <c r="I431" s="177"/>
      <c r="J431" s="81">
        <v>58.344166507168815</v>
      </c>
      <c r="K431" s="81">
        <v>2.3388330052388326</v>
      </c>
      <c r="L431" s="81">
        <v>14.515132702903138</v>
      </c>
      <c r="M431" s="81">
        <v>24.495153146523535</v>
      </c>
      <c r="N431" s="81">
        <v>44.832078216068624</v>
      </c>
      <c r="O431" s="81">
        <v>37.539227179098553</v>
      </c>
      <c r="P431" s="81">
        <v>30.007311006818664</v>
      </c>
      <c r="Q431" s="81">
        <v>1.8480836762121535</v>
      </c>
      <c r="R431" s="81">
        <v>0</v>
      </c>
      <c r="S431" s="81">
        <v>0</v>
      </c>
      <c r="T431" s="82"/>
      <c r="U431" s="81">
        <v>6797690</v>
      </c>
      <c r="V431" s="81">
        <v>1127</v>
      </c>
      <c r="W431" s="81">
        <v>282</v>
      </c>
      <c r="X431" s="81">
        <v>5179</v>
      </c>
      <c r="Y431" s="81">
        <v>10107</v>
      </c>
      <c r="Z431" s="81">
        <v>19226</v>
      </c>
      <c r="AA431" s="81">
        <v>5883</v>
      </c>
      <c r="AB431" s="81">
        <v>30198</v>
      </c>
      <c r="AC431" s="81">
        <v>0</v>
      </c>
      <c r="AD431" s="81">
        <v>0</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2179</v>
      </c>
      <c r="B432" s="80">
        <v>193</v>
      </c>
      <c r="C432" s="80">
        <v>6</v>
      </c>
      <c r="D432" s="80">
        <v>12</v>
      </c>
      <c r="E432" s="80">
        <v>2009</v>
      </c>
      <c r="F432" s="80" t="s">
        <v>85</v>
      </c>
      <c r="G432" s="80" t="s">
        <v>2173</v>
      </c>
      <c r="H432" s="80" t="s">
        <v>2174</v>
      </c>
      <c r="I432" s="177"/>
      <c r="J432" s="81">
        <v>57.124276260859141</v>
      </c>
      <c r="K432" s="81">
        <v>2.3393741733401936</v>
      </c>
      <c r="L432" s="81">
        <v>9.229936164192198</v>
      </c>
      <c r="M432" s="81">
        <v>26.312669321578859</v>
      </c>
      <c r="N432" s="81">
        <v>41.368666021672311</v>
      </c>
      <c r="O432" s="81">
        <v>38.073333518407154</v>
      </c>
      <c r="P432" s="81">
        <v>28.533847852530439</v>
      </c>
      <c r="Q432" s="81">
        <v>1.7430001115312397</v>
      </c>
      <c r="R432" s="81">
        <v>0</v>
      </c>
      <c r="S432" s="81">
        <v>0</v>
      </c>
      <c r="T432" s="82"/>
      <c r="U432" s="81">
        <v>5781063</v>
      </c>
      <c r="V432" s="81">
        <v>1105</v>
      </c>
      <c r="W432" s="81">
        <v>238</v>
      </c>
      <c r="X432" s="81">
        <v>5702</v>
      </c>
      <c r="Y432" s="81">
        <v>10137</v>
      </c>
      <c r="Z432" s="81">
        <v>19247</v>
      </c>
      <c r="AA432" s="81">
        <v>5743</v>
      </c>
      <c r="AB432" s="81">
        <v>29898</v>
      </c>
      <c r="AC432" s="81">
        <v>0</v>
      </c>
      <c r="AD432" s="81">
        <v>0</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11.2</v>
      </c>
      <c r="BJ432" s="81">
        <v>0</v>
      </c>
      <c r="BK432" s="81">
        <v>0</v>
      </c>
      <c r="BL432" s="81">
        <v>0</v>
      </c>
      <c r="BM432" s="82"/>
      <c r="BN432" s="81">
        <v>0</v>
      </c>
      <c r="BO432" s="81">
        <v>0</v>
      </c>
      <c r="BP432" s="81">
        <v>1</v>
      </c>
      <c r="BQ432" s="81">
        <v>0</v>
      </c>
      <c r="BR432" s="81">
        <v>0</v>
      </c>
      <c r="BS432" s="81">
        <v>0</v>
      </c>
      <c r="BT432"/>
      <c r="BU432" s="80"/>
      <c r="BV432" s="80"/>
      <c r="BW432" s="80"/>
      <c r="BX432" s="80"/>
      <c r="BY432" s="80"/>
      <c r="BZ432" s="80"/>
      <c r="CA432" s="80"/>
      <c r="CB432" s="80"/>
      <c r="CC432" s="80"/>
    </row>
    <row r="433" spans="1:81">
      <c r="A433" s="80" t="s">
        <v>2180</v>
      </c>
      <c r="B433" s="80">
        <v>194</v>
      </c>
      <c r="C433" s="80">
        <v>7</v>
      </c>
      <c r="D433" s="80">
        <v>12</v>
      </c>
      <c r="E433" s="80">
        <v>2010</v>
      </c>
      <c r="F433" s="80" t="s">
        <v>86</v>
      </c>
      <c r="G433" s="80" t="s">
        <v>2173</v>
      </c>
      <c r="H433" s="80" t="s">
        <v>2174</v>
      </c>
      <c r="I433" s="177"/>
      <c r="J433" s="81">
        <v>63.273408050246502</v>
      </c>
      <c r="K433" s="81">
        <v>2.4760749492061853</v>
      </c>
      <c r="L433" s="81">
        <v>10.99235140735934</v>
      </c>
      <c r="M433" s="81">
        <v>26.903162342550402</v>
      </c>
      <c r="N433" s="81">
        <v>46.559249535436138</v>
      </c>
      <c r="O433" s="81">
        <v>37.594007558046343</v>
      </c>
      <c r="P433" s="81">
        <v>28.76531512696662</v>
      </c>
      <c r="Q433" s="81">
        <v>1.7922622371344568</v>
      </c>
      <c r="R433" s="81">
        <v>0</v>
      </c>
      <c r="S433" s="81">
        <v>3.0072105873999999</v>
      </c>
      <c r="T433" s="82"/>
      <c r="U433" s="81">
        <v>6007350</v>
      </c>
      <c r="V433" s="81">
        <v>1105</v>
      </c>
      <c r="W433" s="81">
        <v>238</v>
      </c>
      <c r="X433" s="81">
        <v>5702</v>
      </c>
      <c r="Y433" s="81">
        <v>10188</v>
      </c>
      <c r="Z433" s="81">
        <v>19093</v>
      </c>
      <c r="AA433" s="81">
        <v>5645</v>
      </c>
      <c r="AB433" s="81">
        <v>29458</v>
      </c>
      <c r="AC433" s="81">
        <v>0</v>
      </c>
      <c r="AD433" s="81">
        <v>3.0072105873999999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10.805</v>
      </c>
      <c r="BJ433" s="81">
        <v>0</v>
      </c>
      <c r="BK433" s="81">
        <v>0</v>
      </c>
      <c r="BL433" s="81">
        <v>0</v>
      </c>
      <c r="BM433" s="82"/>
      <c r="BN433" s="81">
        <v>0</v>
      </c>
      <c r="BO433" s="81">
        <v>0</v>
      </c>
      <c r="BP433" s="81">
        <v>1</v>
      </c>
      <c r="BQ433" s="81">
        <v>0</v>
      </c>
      <c r="BR433" s="81">
        <v>0</v>
      </c>
      <c r="BS433" s="81">
        <v>0</v>
      </c>
      <c r="BT433"/>
      <c r="BU433" s="80">
        <v>10.805</v>
      </c>
      <c r="BV433" s="80">
        <v>0</v>
      </c>
      <c r="BW433" s="80">
        <v>0</v>
      </c>
      <c r="BX433" s="80">
        <v>0</v>
      </c>
      <c r="BY433" s="80">
        <v>0</v>
      </c>
      <c r="BZ433" s="80">
        <v>0</v>
      </c>
      <c r="CA433" s="80">
        <v>0</v>
      </c>
      <c r="CB433" s="80">
        <v>0</v>
      </c>
      <c r="CC433" s="80">
        <v>0</v>
      </c>
    </row>
    <row r="434" spans="1:81">
      <c r="A434" s="80" t="s">
        <v>2181</v>
      </c>
      <c r="B434" s="80">
        <v>195</v>
      </c>
      <c r="C434" s="80">
        <v>8</v>
      </c>
      <c r="D434" s="80">
        <v>12</v>
      </c>
      <c r="E434" s="80">
        <v>2011</v>
      </c>
      <c r="F434" s="80" t="s">
        <v>87</v>
      </c>
      <c r="G434" s="80" t="s">
        <v>2173</v>
      </c>
      <c r="H434" s="80" t="s">
        <v>2174</v>
      </c>
      <c r="I434" s="177"/>
      <c r="J434" s="81">
        <v>70.922030653390109</v>
      </c>
      <c r="K434" s="81">
        <v>3.227851459120564</v>
      </c>
      <c r="L434" s="81">
        <v>9.2652924545247597</v>
      </c>
      <c r="M434" s="81">
        <v>30.796866601241497</v>
      </c>
      <c r="N434" s="81">
        <v>46.028618856645295</v>
      </c>
      <c r="O434" s="81">
        <v>36.858238985172925</v>
      </c>
      <c r="P434" s="81">
        <v>27.622289672768453</v>
      </c>
      <c r="Q434" s="81">
        <v>2.0422591672545778</v>
      </c>
      <c r="R434" s="81">
        <v>0</v>
      </c>
      <c r="S434" s="81">
        <v>2.8913059508299992</v>
      </c>
      <c r="T434" s="82"/>
      <c r="U434" s="81">
        <v>6693690</v>
      </c>
      <c r="V434" s="81">
        <v>1105</v>
      </c>
      <c r="W434" s="81">
        <v>238</v>
      </c>
      <c r="X434" s="81">
        <v>5702</v>
      </c>
      <c r="Y434" s="81">
        <v>10185</v>
      </c>
      <c r="Z434" s="81">
        <v>19126</v>
      </c>
      <c r="AA434" s="81">
        <v>5582</v>
      </c>
      <c r="AB434" s="81">
        <v>29101</v>
      </c>
      <c r="AC434" s="81">
        <v>0</v>
      </c>
      <c r="AD434" s="81">
        <v>2.8913059508299992</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10.688000000000001</v>
      </c>
      <c r="BJ434" s="81">
        <v>0</v>
      </c>
      <c r="BK434" s="81">
        <v>0</v>
      </c>
      <c r="BL434" s="81">
        <v>0</v>
      </c>
      <c r="BM434" s="82"/>
      <c r="BN434" s="81">
        <v>0</v>
      </c>
      <c r="BO434" s="81">
        <v>0</v>
      </c>
      <c r="BP434" s="81">
        <v>1</v>
      </c>
      <c r="BQ434" s="81">
        <v>0</v>
      </c>
      <c r="BR434" s="81">
        <v>0</v>
      </c>
      <c r="BS434" s="81">
        <v>0</v>
      </c>
      <c r="BT434"/>
      <c r="BU434" s="80">
        <v>10.688000000000001</v>
      </c>
      <c r="BV434" s="80">
        <v>0</v>
      </c>
      <c r="BW434" s="80">
        <v>0</v>
      </c>
      <c r="BX434" s="80">
        <v>0</v>
      </c>
      <c r="BY434" s="80">
        <v>0</v>
      </c>
      <c r="BZ434" s="80">
        <v>0</v>
      </c>
      <c r="CA434" s="80">
        <v>0</v>
      </c>
      <c r="CB434" s="80">
        <v>0</v>
      </c>
      <c r="CC434" s="80">
        <v>0</v>
      </c>
    </row>
    <row r="435" spans="1:81">
      <c r="A435" s="80" t="s">
        <v>2182</v>
      </c>
      <c r="B435" s="80">
        <v>196</v>
      </c>
      <c r="C435" s="80">
        <v>9</v>
      </c>
      <c r="D435" s="80">
        <v>12</v>
      </c>
      <c r="E435" s="80">
        <v>2012</v>
      </c>
      <c r="F435" s="80" t="s">
        <v>88</v>
      </c>
      <c r="G435" s="80" t="s">
        <v>2173</v>
      </c>
      <c r="H435" s="80" t="s">
        <v>2174</v>
      </c>
      <c r="I435" s="177"/>
      <c r="J435" s="81">
        <v>71.449166928550767</v>
      </c>
      <c r="K435" s="81">
        <v>2.9134705376623233</v>
      </c>
      <c r="L435" s="81">
        <v>9.0019552419195499</v>
      </c>
      <c r="M435" s="81">
        <v>29.935170248088905</v>
      </c>
      <c r="N435" s="81">
        <v>47.039342811044449</v>
      </c>
      <c r="O435" s="81">
        <v>36.593049933655699</v>
      </c>
      <c r="P435" s="81">
        <v>27.212116330286491</v>
      </c>
      <c r="Q435" s="81">
        <v>2.243264831403001</v>
      </c>
      <c r="R435" s="81">
        <v>0</v>
      </c>
      <c r="S435" s="81">
        <v>2.9364451256000002</v>
      </c>
      <c r="T435" s="82"/>
      <c r="U435" s="81">
        <v>7291713</v>
      </c>
      <c r="V435" s="81">
        <v>1105</v>
      </c>
      <c r="W435" s="81">
        <v>238</v>
      </c>
      <c r="X435" s="81">
        <v>5702</v>
      </c>
      <c r="Y435" s="81">
        <v>10825</v>
      </c>
      <c r="Z435" s="81">
        <v>19139</v>
      </c>
      <c r="AA435" s="81">
        <v>5468</v>
      </c>
      <c r="AB435" s="81">
        <v>29421</v>
      </c>
      <c r="AC435" s="81">
        <v>0</v>
      </c>
      <c r="AD435" s="81">
        <v>2.9364451256000002</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12.314</v>
      </c>
      <c r="BJ435" s="81">
        <v>0</v>
      </c>
      <c r="BK435" s="81">
        <v>0</v>
      </c>
      <c r="BL435" s="81">
        <v>0</v>
      </c>
      <c r="BM435" s="82"/>
      <c r="BN435" s="81">
        <v>0</v>
      </c>
      <c r="BO435" s="81">
        <v>0</v>
      </c>
      <c r="BP435" s="81">
        <v>1</v>
      </c>
      <c r="BQ435" s="81">
        <v>0</v>
      </c>
      <c r="BR435" s="81">
        <v>0</v>
      </c>
      <c r="BS435" s="81">
        <v>0</v>
      </c>
      <c r="BT435"/>
      <c r="BU435" s="80">
        <v>12.314</v>
      </c>
      <c r="BV435" s="80">
        <v>0</v>
      </c>
      <c r="BW435" s="80">
        <v>0</v>
      </c>
      <c r="BX435" s="80">
        <v>0</v>
      </c>
      <c r="BY435" s="80">
        <v>0</v>
      </c>
      <c r="BZ435" s="80">
        <v>0</v>
      </c>
      <c r="CA435" s="80">
        <v>0</v>
      </c>
      <c r="CB435" s="80">
        <v>0</v>
      </c>
      <c r="CC435" s="80">
        <v>0</v>
      </c>
    </row>
    <row r="436" spans="1:81">
      <c r="A436" s="80" t="s">
        <v>2183</v>
      </c>
      <c r="B436" s="80">
        <v>197</v>
      </c>
      <c r="C436" s="80">
        <v>10</v>
      </c>
      <c r="D436" s="80">
        <v>12</v>
      </c>
      <c r="E436" s="80">
        <v>2013</v>
      </c>
      <c r="F436" s="80" t="s">
        <v>89</v>
      </c>
      <c r="G436" s="80" t="s">
        <v>2173</v>
      </c>
      <c r="H436" s="80" t="s">
        <v>2174</v>
      </c>
      <c r="I436" s="177"/>
      <c r="J436" s="81">
        <v>88.938092261873535</v>
      </c>
      <c r="K436" s="81">
        <v>2.3521524062068004</v>
      </c>
      <c r="L436" s="81">
        <v>8.7271575267721087</v>
      </c>
      <c r="M436" s="81">
        <v>30.515633010188729</v>
      </c>
      <c r="N436" s="81">
        <v>43.973453361589691</v>
      </c>
      <c r="O436" s="81">
        <v>35.221242300006594</v>
      </c>
      <c r="P436" s="81">
        <v>26.939996380992945</v>
      </c>
      <c r="Q436" s="81">
        <v>2.2534639175417714</v>
      </c>
      <c r="R436" s="81">
        <v>0</v>
      </c>
      <c r="S436" s="81">
        <v>3.54291718102</v>
      </c>
      <c r="T436" s="82"/>
      <c r="U436" s="81">
        <v>7968051</v>
      </c>
      <c r="V436" s="81">
        <v>1105</v>
      </c>
      <c r="W436" s="81">
        <v>238</v>
      </c>
      <c r="X436" s="81">
        <v>5702</v>
      </c>
      <c r="Y436" s="81">
        <v>10809</v>
      </c>
      <c r="Z436" s="81">
        <v>19244</v>
      </c>
      <c r="AA436" s="81">
        <v>5393</v>
      </c>
      <c r="AB436" s="81">
        <v>29131</v>
      </c>
      <c r="AC436" s="81">
        <v>0</v>
      </c>
      <c r="AD436" s="81">
        <v>3.54291718102</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12.499000000000001</v>
      </c>
      <c r="BJ436" s="81">
        <v>0</v>
      </c>
      <c r="BK436" s="81">
        <v>0</v>
      </c>
      <c r="BL436" s="81">
        <v>0</v>
      </c>
      <c r="BM436" s="82"/>
      <c r="BN436" s="81">
        <v>0</v>
      </c>
      <c r="BO436" s="81">
        <v>0</v>
      </c>
      <c r="BP436" s="81">
        <v>1</v>
      </c>
      <c r="BQ436" s="81">
        <v>0</v>
      </c>
      <c r="BR436" s="81">
        <v>0</v>
      </c>
      <c r="BS436" s="81">
        <v>0</v>
      </c>
      <c r="BT436"/>
      <c r="BU436" s="80">
        <v>12.499000000000001</v>
      </c>
      <c r="BV436" s="80">
        <v>0</v>
      </c>
      <c r="BW436" s="80">
        <v>0</v>
      </c>
      <c r="BX436" s="80">
        <v>0</v>
      </c>
      <c r="BY436" s="80">
        <v>0</v>
      </c>
      <c r="BZ436" s="80">
        <v>0</v>
      </c>
      <c r="CA436" s="80">
        <v>0</v>
      </c>
      <c r="CB436" s="80">
        <v>0</v>
      </c>
      <c r="CC436" s="80">
        <v>0</v>
      </c>
    </row>
    <row r="437" spans="1:81">
      <c r="A437" s="80" t="s">
        <v>2184</v>
      </c>
      <c r="B437" s="80">
        <v>198</v>
      </c>
      <c r="C437" s="80">
        <v>11</v>
      </c>
      <c r="D437" s="80">
        <v>12</v>
      </c>
      <c r="E437" s="80">
        <v>2014</v>
      </c>
      <c r="F437" s="80" t="s">
        <v>90</v>
      </c>
      <c r="G437" s="80" t="s">
        <v>2173</v>
      </c>
      <c r="H437" s="80" t="s">
        <v>2174</v>
      </c>
      <c r="I437" s="177"/>
      <c r="J437" s="81">
        <v>72.476769341536496</v>
      </c>
      <c r="K437" s="81">
        <v>2.3531089323096874</v>
      </c>
      <c r="L437" s="81">
        <v>13.500992278841903</v>
      </c>
      <c r="M437" s="81">
        <v>28.593845212408489</v>
      </c>
      <c r="N437" s="81">
        <v>43.591188879368964</v>
      </c>
      <c r="O437" s="81">
        <v>33.412222951086051</v>
      </c>
      <c r="P437" s="81">
        <v>27.085134933538608</v>
      </c>
      <c r="Q437" s="81">
        <v>2.1373816799816066</v>
      </c>
      <c r="R437" s="81">
        <v>0</v>
      </c>
      <c r="S437" s="81">
        <v>2.7162842012599997</v>
      </c>
      <c r="T437" s="82"/>
      <c r="U437" s="81">
        <v>7872426</v>
      </c>
      <c r="V437" s="81">
        <v>949</v>
      </c>
      <c r="W437" s="81">
        <v>464</v>
      </c>
      <c r="X437" s="81">
        <v>5718</v>
      </c>
      <c r="Y437" s="81">
        <v>10860</v>
      </c>
      <c r="Z437" s="81">
        <v>19227</v>
      </c>
      <c r="AA437" s="81">
        <v>5394</v>
      </c>
      <c r="AB437" s="81">
        <v>28798</v>
      </c>
      <c r="AC437" s="81">
        <v>0</v>
      </c>
      <c r="AD437" s="81">
        <v>2.7162842012599997</v>
      </c>
      <c r="AE437" s="82"/>
      <c r="AF437" s="81">
        <v>79280490.652790219</v>
      </c>
      <c r="AG437" s="81">
        <v>1922498.9826251045</v>
      </c>
      <c r="AH437" s="81">
        <v>3263400.4420281872</v>
      </c>
      <c r="AI437" s="81">
        <v>37416533.438275717</v>
      </c>
      <c r="AJ437" s="81">
        <v>59812778.311683781</v>
      </c>
      <c r="AK437" s="81">
        <v>0</v>
      </c>
      <c r="AL437" s="81">
        <v>0</v>
      </c>
      <c r="AM437" s="81">
        <v>3953535.0652953647</v>
      </c>
      <c r="AN437" s="81">
        <v>0</v>
      </c>
      <c r="AO437" s="81">
        <v>0</v>
      </c>
      <c r="AP437" s="82"/>
      <c r="AQ437" s="81">
        <v>504</v>
      </c>
      <c r="AR437" s="81">
        <v>173</v>
      </c>
      <c r="AS437" s="81">
        <v>0</v>
      </c>
      <c r="AT437" s="81">
        <v>0</v>
      </c>
      <c r="AU437" s="81">
        <v>0</v>
      </c>
      <c r="AV437" s="81">
        <v>0</v>
      </c>
      <c r="AW437" s="81" t="s">
        <v>564</v>
      </c>
      <c r="AX437" s="82"/>
      <c r="AY437" s="81">
        <v>2149.1999999999998</v>
      </c>
      <c r="AZ437" s="81">
        <v>6551</v>
      </c>
      <c r="BA437" s="81">
        <v>0</v>
      </c>
      <c r="BB437" s="81">
        <v>0</v>
      </c>
      <c r="BC437" s="81">
        <v>0</v>
      </c>
      <c r="BD437" s="81">
        <v>0</v>
      </c>
      <c r="BE437" s="81" t="s">
        <v>564</v>
      </c>
      <c r="BF437" s="82"/>
      <c r="BG437" s="81">
        <v>0</v>
      </c>
      <c r="BH437" s="81">
        <v>0</v>
      </c>
      <c r="BI437" s="81">
        <v>13.058</v>
      </c>
      <c r="BJ437" s="81">
        <v>0</v>
      </c>
      <c r="BK437" s="81">
        <v>0</v>
      </c>
      <c r="BL437" s="81">
        <v>0</v>
      </c>
      <c r="BM437" s="82"/>
      <c r="BN437" s="81">
        <v>0</v>
      </c>
      <c r="BO437" s="81">
        <v>0</v>
      </c>
      <c r="BP437" s="81">
        <v>1</v>
      </c>
      <c r="BQ437" s="81">
        <v>0</v>
      </c>
      <c r="BR437" s="81">
        <v>0</v>
      </c>
      <c r="BS437" s="81">
        <v>0</v>
      </c>
      <c r="BT437"/>
      <c r="BU437" s="80">
        <v>13.058</v>
      </c>
      <c r="BV437" s="80">
        <v>0</v>
      </c>
      <c r="BW437" s="80">
        <v>0</v>
      </c>
      <c r="BX437" s="80">
        <v>0</v>
      </c>
      <c r="BY437" s="80">
        <v>0</v>
      </c>
      <c r="BZ437" s="80">
        <v>0</v>
      </c>
      <c r="CA437" s="80">
        <v>0</v>
      </c>
      <c r="CB437" s="80">
        <v>0</v>
      </c>
      <c r="CC437" s="80">
        <v>0</v>
      </c>
    </row>
    <row r="438" spans="1:81">
      <c r="A438" s="80" t="s">
        <v>2185</v>
      </c>
      <c r="B438" s="80">
        <v>199</v>
      </c>
      <c r="C438" s="80">
        <v>12</v>
      </c>
      <c r="D438" s="80">
        <v>12</v>
      </c>
      <c r="E438" s="80">
        <v>2015</v>
      </c>
      <c r="F438" s="80" t="s">
        <v>91</v>
      </c>
      <c r="G438" s="80" t="s">
        <v>2173</v>
      </c>
      <c r="H438" s="80" t="s">
        <v>2174</v>
      </c>
      <c r="I438" s="177"/>
      <c r="J438" s="81">
        <v>61.329993327586806</v>
      </c>
      <c r="K438" s="81">
        <v>2.3174135231276658</v>
      </c>
      <c r="L438" s="81">
        <v>12.047248652170364</v>
      </c>
      <c r="M438" s="81">
        <v>37.298484735075988</v>
      </c>
      <c r="N438" s="81">
        <v>41.120497346263733</v>
      </c>
      <c r="O438" s="81">
        <v>32.967729107160324</v>
      </c>
      <c r="P438" s="81">
        <v>26.880307657682277</v>
      </c>
      <c r="Q438" s="81">
        <v>2.0562071248915039</v>
      </c>
      <c r="R438" s="81">
        <v>0</v>
      </c>
      <c r="S438" s="81">
        <v>3.277950235200001</v>
      </c>
      <c r="T438" s="82"/>
      <c r="U438" s="81">
        <v>7206185</v>
      </c>
      <c r="V438" s="81">
        <v>949</v>
      </c>
      <c r="W438" s="81">
        <v>464</v>
      </c>
      <c r="X438" s="81">
        <v>5718</v>
      </c>
      <c r="Y438" s="81">
        <v>10778</v>
      </c>
      <c r="Z438" s="81">
        <v>19154</v>
      </c>
      <c r="AA438" s="81">
        <v>5349</v>
      </c>
      <c r="AB438" s="81">
        <v>28300</v>
      </c>
      <c r="AC438" s="81">
        <v>0</v>
      </c>
      <c r="AD438" s="81">
        <v>3.277950235200001</v>
      </c>
      <c r="AE438" s="82"/>
      <c r="AF438" s="81">
        <v>69065501.583639205</v>
      </c>
      <c r="AG438" s="81">
        <v>1779324.8832131899</v>
      </c>
      <c r="AH438" s="81">
        <v>2504544.5519335377</v>
      </c>
      <c r="AI438" s="81">
        <v>36790531.491804413</v>
      </c>
      <c r="AJ438" s="81">
        <v>60304658.106367297</v>
      </c>
      <c r="AK438" s="81">
        <v>0</v>
      </c>
      <c r="AL438" s="81">
        <v>0</v>
      </c>
      <c r="AM438" s="81">
        <v>3878396.2859649202</v>
      </c>
      <c r="AN438" s="81">
        <v>0</v>
      </c>
      <c r="AO438" s="81">
        <v>0</v>
      </c>
      <c r="AP438" s="82"/>
      <c r="AQ438" s="81">
        <v>535</v>
      </c>
      <c r="AR438" s="81">
        <v>275</v>
      </c>
      <c r="AS438" s="81">
        <v>0</v>
      </c>
      <c r="AT438" s="81">
        <v>0</v>
      </c>
      <c r="AU438" s="81">
        <v>0</v>
      </c>
      <c r="AV438" s="81">
        <v>0</v>
      </c>
      <c r="AW438" s="81" t="s">
        <v>564</v>
      </c>
      <c r="AX438" s="82"/>
      <c r="AY438" s="81">
        <v>2307.5</v>
      </c>
      <c r="AZ438" s="81">
        <v>11567.2</v>
      </c>
      <c r="BA438" s="81">
        <v>0</v>
      </c>
      <c r="BB438" s="81">
        <v>0</v>
      </c>
      <c r="BC438" s="81">
        <v>0</v>
      </c>
      <c r="BD438" s="81">
        <v>0</v>
      </c>
      <c r="BE438" s="81" t="s">
        <v>564</v>
      </c>
      <c r="BF438" s="82"/>
      <c r="BG438" s="81">
        <v>0</v>
      </c>
      <c r="BH438" s="81">
        <v>0</v>
      </c>
      <c r="BI438" s="81">
        <v>13.114000000000001</v>
      </c>
      <c r="BJ438" s="81">
        <v>0</v>
      </c>
      <c r="BK438" s="81">
        <v>0</v>
      </c>
      <c r="BL438" s="81">
        <v>0</v>
      </c>
      <c r="BM438" s="82"/>
      <c r="BN438" s="81">
        <v>0</v>
      </c>
      <c r="BO438" s="81">
        <v>0</v>
      </c>
      <c r="BP438" s="81">
        <v>1</v>
      </c>
      <c r="BQ438" s="81">
        <v>0</v>
      </c>
      <c r="BR438" s="81">
        <v>0</v>
      </c>
      <c r="BS438" s="81">
        <v>0</v>
      </c>
      <c r="BT438"/>
      <c r="BU438" s="80">
        <v>13.114000000000001</v>
      </c>
      <c r="BV438" s="80">
        <v>0</v>
      </c>
      <c r="BW438" s="80">
        <v>0</v>
      </c>
      <c r="BX438" s="80">
        <v>0</v>
      </c>
      <c r="BY438" s="80">
        <v>0</v>
      </c>
      <c r="BZ438" s="80">
        <v>0</v>
      </c>
      <c r="CA438" s="80">
        <v>0</v>
      </c>
      <c r="CB438" s="80">
        <v>0</v>
      </c>
      <c r="CC438" s="80">
        <v>0</v>
      </c>
    </row>
    <row r="439" spans="1:81">
      <c r="A439" s="80" t="s">
        <v>2186</v>
      </c>
      <c r="B439" s="80">
        <v>200</v>
      </c>
      <c r="C439" s="80">
        <v>13</v>
      </c>
      <c r="D439" s="80">
        <v>12</v>
      </c>
      <c r="E439" s="80">
        <v>2016</v>
      </c>
      <c r="F439" s="80" t="s">
        <v>92</v>
      </c>
      <c r="G439" s="80" t="s">
        <v>2173</v>
      </c>
      <c r="H439" s="80" t="s">
        <v>2174</v>
      </c>
      <c r="I439" s="177"/>
      <c r="J439" s="81">
        <v>61.932874993023773</v>
      </c>
      <c r="K439" s="81">
        <v>2.3039321463764928</v>
      </c>
      <c r="L439" s="81">
        <v>11.451291256062639</v>
      </c>
      <c r="M439" s="81">
        <v>24.818813088763612</v>
      </c>
      <c r="N439" s="81">
        <v>40.335351668677561</v>
      </c>
      <c r="O439" s="81">
        <v>32.480672366458812</v>
      </c>
      <c r="P439" s="81">
        <v>26.18365250265321</v>
      </c>
      <c r="Q439" s="81">
        <v>1.9743770745275586</v>
      </c>
      <c r="R439" s="81">
        <v>0</v>
      </c>
      <c r="S439" s="81">
        <v>3.4992101852400004</v>
      </c>
      <c r="T439" s="82"/>
      <c r="U439" s="81">
        <v>7160811</v>
      </c>
      <c r="V439" s="81">
        <v>949</v>
      </c>
      <c r="W439" s="81">
        <v>464</v>
      </c>
      <c r="X439" s="81">
        <v>5718</v>
      </c>
      <c r="Y439" s="81">
        <v>10770</v>
      </c>
      <c r="Z439" s="81">
        <v>19103</v>
      </c>
      <c r="AA439" s="81">
        <v>5389</v>
      </c>
      <c r="AB439" s="81">
        <v>27953</v>
      </c>
      <c r="AC439" s="81">
        <v>0</v>
      </c>
      <c r="AD439" s="81">
        <v>3.4992101852399999</v>
      </c>
      <c r="AE439" s="82"/>
      <c r="AF439" s="81">
        <v>71451405.071066096</v>
      </c>
      <c r="AG439" s="81">
        <v>1705218.221826535</v>
      </c>
      <c r="AH439" s="81">
        <v>1827649.1908182821</v>
      </c>
      <c r="AI439" s="81">
        <v>36556713.894316263</v>
      </c>
      <c r="AJ439" s="81">
        <v>60239458.190710187</v>
      </c>
      <c r="AK439" s="81">
        <v>0</v>
      </c>
      <c r="AL439" s="81">
        <v>0</v>
      </c>
      <c r="AM439" s="81">
        <v>3833817.5794576402</v>
      </c>
      <c r="AN439" s="81">
        <v>0</v>
      </c>
      <c r="AO439" s="81">
        <v>0</v>
      </c>
      <c r="AP439" s="82"/>
      <c r="AQ439" s="81">
        <v>557</v>
      </c>
      <c r="AR439" s="81">
        <v>355</v>
      </c>
      <c r="AS439" s="81">
        <v>0</v>
      </c>
      <c r="AT439" s="81">
        <v>0</v>
      </c>
      <c r="AU439" s="81">
        <v>0</v>
      </c>
      <c r="AV439" s="81">
        <v>0</v>
      </c>
      <c r="AW439" s="81" t="s">
        <v>564</v>
      </c>
      <c r="AX439" s="82"/>
      <c r="AY439" s="81">
        <v>2418</v>
      </c>
      <c r="AZ439" s="81">
        <v>16677.099999999999</v>
      </c>
      <c r="BA439" s="81">
        <v>0</v>
      </c>
      <c r="BB439" s="81">
        <v>0</v>
      </c>
      <c r="BC439" s="81">
        <v>0</v>
      </c>
      <c r="BD439" s="81">
        <v>0</v>
      </c>
      <c r="BE439" s="81" t="s">
        <v>564</v>
      </c>
      <c r="BF439" s="82"/>
      <c r="BG439" s="81">
        <v>0</v>
      </c>
      <c r="BH439" s="81">
        <v>0</v>
      </c>
      <c r="BI439" s="81">
        <v>12.701000000000001</v>
      </c>
      <c r="BJ439" s="81">
        <v>0</v>
      </c>
      <c r="BK439" s="81">
        <v>0</v>
      </c>
      <c r="BL439" s="81">
        <v>0</v>
      </c>
      <c r="BM439" s="82"/>
      <c r="BN439" s="81">
        <v>0</v>
      </c>
      <c r="BO439" s="81">
        <v>0</v>
      </c>
      <c r="BP439" s="81">
        <v>1</v>
      </c>
      <c r="BQ439" s="81">
        <v>0</v>
      </c>
      <c r="BR439" s="81">
        <v>0</v>
      </c>
      <c r="BS439" s="81">
        <v>0</v>
      </c>
      <c r="BT439"/>
      <c r="BU439" s="80">
        <v>12.701000000000001</v>
      </c>
      <c r="BV439" s="80">
        <v>0</v>
      </c>
      <c r="BW439" s="80">
        <v>0</v>
      </c>
      <c r="BX439" s="80">
        <v>0</v>
      </c>
      <c r="BY439" s="80">
        <v>0</v>
      </c>
      <c r="BZ439" s="80">
        <v>0</v>
      </c>
      <c r="CA439" s="80">
        <v>0</v>
      </c>
      <c r="CB439" s="80">
        <v>0</v>
      </c>
      <c r="CC439" s="80">
        <v>0</v>
      </c>
    </row>
    <row r="440" spans="1:81">
      <c r="A440" s="80" t="s">
        <v>2187</v>
      </c>
      <c r="B440" s="80">
        <v>201</v>
      </c>
      <c r="C440" s="80">
        <v>14</v>
      </c>
      <c r="D440" s="80">
        <v>12</v>
      </c>
      <c r="E440" s="80">
        <v>2017</v>
      </c>
      <c r="F440" s="80" t="s">
        <v>71</v>
      </c>
      <c r="G440" s="80" t="s">
        <v>2173</v>
      </c>
      <c r="H440" s="80" t="s">
        <v>2174</v>
      </c>
      <c r="I440" s="177"/>
      <c r="J440" s="81">
        <v>58.487685357756085</v>
      </c>
      <c r="K440" s="81">
        <v>2.2934772377214303</v>
      </c>
      <c r="L440" s="81">
        <v>12.293207953855283</v>
      </c>
      <c r="M440" s="81">
        <v>21.976777488823977</v>
      </c>
      <c r="N440" s="81">
        <v>39.116315967698057</v>
      </c>
      <c r="O440" s="81">
        <v>31.714836060699579</v>
      </c>
      <c r="P440" s="81">
        <v>25.612241145983315</v>
      </c>
      <c r="Q440" s="81">
        <v>1.8894694268538001</v>
      </c>
      <c r="R440" s="81">
        <v>0</v>
      </c>
      <c r="S440" s="81">
        <v>5.1262108910000004</v>
      </c>
      <c r="T440" s="82"/>
      <c r="U440" s="81">
        <v>6879508</v>
      </c>
      <c r="V440" s="81">
        <v>949</v>
      </c>
      <c r="W440" s="81">
        <v>464</v>
      </c>
      <c r="X440" s="81">
        <v>5718</v>
      </c>
      <c r="Y440" s="81">
        <v>10809</v>
      </c>
      <c r="Z440" s="81">
        <v>18962</v>
      </c>
      <c r="AA440" s="81">
        <v>5305</v>
      </c>
      <c r="AB440" s="81">
        <v>27664</v>
      </c>
      <c r="AC440" s="81">
        <v>0</v>
      </c>
      <c r="AD440" s="81">
        <v>5.1262108910000004</v>
      </c>
      <c r="AE440" s="82"/>
      <c r="AF440" s="81">
        <v>68389004.48546879</v>
      </c>
      <c r="AG440" s="81">
        <v>1716212.226821522</v>
      </c>
      <c r="AH440" s="81">
        <v>2518562.832194631</v>
      </c>
      <c r="AI440" s="81">
        <v>34517661.866246648</v>
      </c>
      <c r="AJ440" s="81">
        <v>55633617.516330533</v>
      </c>
      <c r="AK440" s="81">
        <v>0</v>
      </c>
      <c r="AL440" s="81">
        <v>0</v>
      </c>
      <c r="AM440" s="81">
        <v>3800117.42850107</v>
      </c>
      <c r="AN440" s="81">
        <v>0</v>
      </c>
      <c r="AO440" s="81">
        <v>0</v>
      </c>
      <c r="AP440" s="82"/>
      <c r="AQ440" s="81">
        <v>590</v>
      </c>
      <c r="AR440" s="81">
        <v>402</v>
      </c>
      <c r="AS440" s="81">
        <v>0</v>
      </c>
      <c r="AT440" s="81">
        <v>0</v>
      </c>
      <c r="AU440" s="81">
        <v>0</v>
      </c>
      <c r="AV440" s="81">
        <v>0</v>
      </c>
      <c r="AW440" s="81" t="s">
        <v>564</v>
      </c>
      <c r="AX440" s="82"/>
      <c r="AY440" s="81">
        <v>2610.1999999999998</v>
      </c>
      <c r="AZ440" s="81">
        <v>18489.8</v>
      </c>
      <c r="BA440" s="81">
        <v>0</v>
      </c>
      <c r="BB440" s="81">
        <v>0</v>
      </c>
      <c r="BC440" s="81">
        <v>0</v>
      </c>
      <c r="BD440" s="81">
        <v>0</v>
      </c>
      <c r="BE440" s="81" t="s">
        <v>564</v>
      </c>
      <c r="BF440" s="82"/>
      <c r="BG440" s="81">
        <v>0</v>
      </c>
      <c r="BH440" s="81">
        <v>0</v>
      </c>
      <c r="BI440" s="81">
        <v>11.965999999999999</v>
      </c>
      <c r="BJ440" s="81">
        <v>0</v>
      </c>
      <c r="BK440" s="81">
        <v>0</v>
      </c>
      <c r="BL440" s="81">
        <v>0</v>
      </c>
      <c r="BM440" s="82"/>
      <c r="BN440" s="81">
        <v>0</v>
      </c>
      <c r="BO440" s="81">
        <v>0</v>
      </c>
      <c r="BP440" s="81">
        <v>1</v>
      </c>
      <c r="BQ440" s="81">
        <v>0</v>
      </c>
      <c r="BR440" s="81">
        <v>0</v>
      </c>
      <c r="BS440" s="81">
        <v>0</v>
      </c>
      <c r="BT440"/>
      <c r="BU440" s="80">
        <v>11.965999999999999</v>
      </c>
      <c r="BV440" s="80">
        <v>0</v>
      </c>
      <c r="BW440" s="80">
        <v>0</v>
      </c>
      <c r="BX440" s="80">
        <v>0</v>
      </c>
      <c r="BY440" s="80">
        <v>0</v>
      </c>
      <c r="BZ440" s="80">
        <v>0</v>
      </c>
      <c r="CA440" s="80">
        <v>0</v>
      </c>
      <c r="CB440" s="80">
        <v>0</v>
      </c>
      <c r="CC440" s="80">
        <v>0</v>
      </c>
    </row>
    <row r="441" spans="1:81">
      <c r="A441" s="80" t="s">
        <v>2188</v>
      </c>
      <c r="B441" s="80">
        <v>202</v>
      </c>
      <c r="C441" s="80">
        <v>15</v>
      </c>
      <c r="D441" s="80">
        <v>12</v>
      </c>
      <c r="E441" s="80">
        <v>2018</v>
      </c>
      <c r="F441" s="80" t="s">
        <v>93</v>
      </c>
      <c r="G441" s="80" t="s">
        <v>2173</v>
      </c>
      <c r="H441" s="80" t="s">
        <v>2174</v>
      </c>
      <c r="I441" s="177"/>
      <c r="J441" s="81">
        <v>55.837305775703328</v>
      </c>
      <c r="K441" s="81">
        <v>2.1604426420792509</v>
      </c>
      <c r="L441" s="81">
        <v>10.890650348862888</v>
      </c>
      <c r="M441" s="81">
        <v>22.723538058085406</v>
      </c>
      <c r="N441" s="81">
        <v>35.307350237449562</v>
      </c>
      <c r="O441" s="81">
        <v>30.84163363812991</v>
      </c>
      <c r="P441" s="81">
        <v>25.24735345950085</v>
      </c>
      <c r="Q441" s="81">
        <v>1.7338113684928538</v>
      </c>
      <c r="R441" s="81">
        <v>0</v>
      </c>
      <c r="S441" s="81">
        <v>4.7475534321599993</v>
      </c>
      <c r="T441" s="82"/>
      <c r="U441" s="81">
        <v>7004166</v>
      </c>
      <c r="V441" s="81">
        <v>949</v>
      </c>
      <c r="W441" s="81">
        <v>464</v>
      </c>
      <c r="X441" s="81">
        <v>5718</v>
      </c>
      <c r="Y441" s="81">
        <v>10868</v>
      </c>
      <c r="Z441" s="81">
        <v>18793</v>
      </c>
      <c r="AA441" s="81">
        <v>5282</v>
      </c>
      <c r="AB441" s="81">
        <v>27356</v>
      </c>
      <c r="AC441" s="81">
        <v>0</v>
      </c>
      <c r="AD441" s="81">
        <v>4.7475534321599993</v>
      </c>
      <c r="AE441" s="82"/>
      <c r="AF441" s="81">
        <v>66307490.957245491</v>
      </c>
      <c r="AG441" s="81">
        <v>1531396.374037351</v>
      </c>
      <c r="AH441" s="81">
        <v>2373230.5148957549</v>
      </c>
      <c r="AI441" s="81">
        <v>35153560.358325318</v>
      </c>
      <c r="AJ441" s="81">
        <v>51550735.256082788</v>
      </c>
      <c r="AK441" s="81">
        <v>0</v>
      </c>
      <c r="AL441" s="81">
        <v>0</v>
      </c>
      <c r="AM441" s="81">
        <v>3765583.784627866</v>
      </c>
      <c r="AN441" s="81">
        <v>0</v>
      </c>
      <c r="AO441" s="81">
        <v>0</v>
      </c>
      <c r="AP441" s="82"/>
      <c r="AQ441" s="81">
        <v>632</v>
      </c>
      <c r="AR441" s="81">
        <v>453</v>
      </c>
      <c r="AS441" s="81">
        <v>0</v>
      </c>
      <c r="AT441" s="81">
        <v>0</v>
      </c>
      <c r="AU441" s="81">
        <v>0</v>
      </c>
      <c r="AV441" s="81">
        <v>0</v>
      </c>
      <c r="AW441" s="81" t="s">
        <v>564</v>
      </c>
      <c r="AX441" s="82"/>
      <c r="AY441" s="81">
        <v>2831.6</v>
      </c>
      <c r="AZ441" s="81">
        <v>20399</v>
      </c>
      <c r="BA441" s="81">
        <v>0</v>
      </c>
      <c r="BB441" s="81">
        <v>0</v>
      </c>
      <c r="BC441" s="81">
        <v>0</v>
      </c>
      <c r="BD441" s="81">
        <v>0</v>
      </c>
      <c r="BE441" s="81" t="s">
        <v>564</v>
      </c>
      <c r="BF441" s="82"/>
      <c r="BG441" s="81">
        <v>0</v>
      </c>
      <c r="BH441" s="81">
        <v>0</v>
      </c>
      <c r="BI441" s="81">
        <v>11.897</v>
      </c>
      <c r="BJ441" s="81">
        <v>0</v>
      </c>
      <c r="BK441" s="81">
        <v>0</v>
      </c>
      <c r="BL441" s="81">
        <v>0</v>
      </c>
      <c r="BM441" s="82"/>
      <c r="BN441" s="81">
        <v>0</v>
      </c>
      <c r="BO441" s="81">
        <v>0</v>
      </c>
      <c r="BP441" s="81">
        <v>1</v>
      </c>
      <c r="BQ441" s="81">
        <v>0</v>
      </c>
      <c r="BR441" s="81">
        <v>0</v>
      </c>
      <c r="BS441" s="81">
        <v>0</v>
      </c>
      <c r="BT441"/>
      <c r="BU441" s="80">
        <v>11.897</v>
      </c>
      <c r="BV441" s="80">
        <v>0</v>
      </c>
      <c r="BW441" s="80">
        <v>0</v>
      </c>
      <c r="BX441" s="80">
        <v>0</v>
      </c>
      <c r="BY441" s="80">
        <v>0</v>
      </c>
      <c r="BZ441" s="80">
        <v>0</v>
      </c>
      <c r="CA441" s="80">
        <v>0</v>
      </c>
      <c r="CB441" s="80">
        <v>0</v>
      </c>
      <c r="CC441" s="80">
        <v>0</v>
      </c>
    </row>
    <row r="442" spans="1:81">
      <c r="A442" s="80" t="s">
        <v>2189</v>
      </c>
      <c r="B442" s="80">
        <v>203</v>
      </c>
      <c r="C442" s="80">
        <v>16</v>
      </c>
      <c r="D442" s="80">
        <v>12</v>
      </c>
      <c r="E442" s="80">
        <v>2019</v>
      </c>
      <c r="F442" s="80" t="s">
        <v>73</v>
      </c>
      <c r="G442" s="80" t="s">
        <v>2173</v>
      </c>
      <c r="H442" s="80" t="s">
        <v>2174</v>
      </c>
      <c r="I442" s="177"/>
      <c r="J442" s="81">
        <v>52.896506027539637</v>
      </c>
      <c r="K442" s="81">
        <v>1.964270366651933</v>
      </c>
      <c r="L442" s="81">
        <v>10.940257848589701</v>
      </c>
      <c r="M442" s="81">
        <v>23.331941889111633</v>
      </c>
      <c r="N442" s="81">
        <v>33.696450593074516</v>
      </c>
      <c r="O442" s="81">
        <v>29.880115893759474</v>
      </c>
      <c r="P442" s="81">
        <v>24.855013419331843</v>
      </c>
      <c r="Q442" s="81">
        <v>1.6643477729536715</v>
      </c>
      <c r="R442" s="81">
        <v>0</v>
      </c>
      <c r="S442" s="81">
        <v>4.775766281280001</v>
      </c>
      <c r="T442" s="82"/>
      <c r="U442" s="81">
        <v>6974427</v>
      </c>
      <c r="V442" s="81">
        <v>949</v>
      </c>
      <c r="W442" s="81">
        <v>464</v>
      </c>
      <c r="X442" s="81">
        <v>5718</v>
      </c>
      <c r="Y442" s="81">
        <v>10918</v>
      </c>
      <c r="Z442" s="81">
        <v>18707</v>
      </c>
      <c r="AA442" s="81">
        <v>5161</v>
      </c>
      <c r="AB442" s="81">
        <v>26971</v>
      </c>
      <c r="AC442" s="81">
        <v>0</v>
      </c>
      <c r="AD442" s="81">
        <v>4.775766281280001</v>
      </c>
      <c r="AE442" s="82"/>
      <c r="AF442" s="81">
        <v>66420605.986529239</v>
      </c>
      <c r="AG442" s="81">
        <v>1486279.7528718859</v>
      </c>
      <c r="AH442" s="81">
        <v>2501615.4558264739</v>
      </c>
      <c r="AI442" s="81">
        <v>39026174.616903983</v>
      </c>
      <c r="AJ442" s="81">
        <v>50871227.195560239</v>
      </c>
      <c r="AK442" s="81">
        <v>0</v>
      </c>
      <c r="AL442" s="81">
        <v>0</v>
      </c>
      <c r="AM442" s="81">
        <v>3673247.1624207059</v>
      </c>
      <c r="AN442" s="81">
        <v>0</v>
      </c>
      <c r="AO442" s="81">
        <v>0</v>
      </c>
      <c r="AP442" s="82"/>
      <c r="AQ442" s="81">
        <v>663</v>
      </c>
      <c r="AR442" s="81">
        <v>514</v>
      </c>
      <c r="AS442" s="81">
        <v>0</v>
      </c>
      <c r="AT442" s="81">
        <v>0</v>
      </c>
      <c r="AU442" s="81">
        <v>0</v>
      </c>
      <c r="AV442" s="81">
        <v>0</v>
      </c>
      <c r="AW442" s="81" t="s">
        <v>564</v>
      </c>
      <c r="AX442" s="82"/>
      <c r="AY442" s="81">
        <v>2995.2</v>
      </c>
      <c r="AZ442" s="81">
        <v>22964.399999999991</v>
      </c>
      <c r="BA442" s="81">
        <v>0</v>
      </c>
      <c r="BB442" s="81">
        <v>0</v>
      </c>
      <c r="BC442" s="81">
        <v>0</v>
      </c>
      <c r="BD442" s="81">
        <v>0</v>
      </c>
      <c r="BE442" s="81" t="s">
        <v>564</v>
      </c>
      <c r="BF442" s="82"/>
      <c r="BG442" s="81">
        <v>0</v>
      </c>
      <c r="BH442" s="81">
        <v>0</v>
      </c>
      <c r="BI442" s="81">
        <v>12.125</v>
      </c>
      <c r="BJ442" s="81">
        <v>0</v>
      </c>
      <c r="BK442" s="81">
        <v>0</v>
      </c>
      <c r="BL442" s="81">
        <v>0</v>
      </c>
      <c r="BM442" s="82"/>
      <c r="BN442" s="81">
        <v>0</v>
      </c>
      <c r="BO442" s="81">
        <v>0</v>
      </c>
      <c r="BP442" s="81">
        <v>1</v>
      </c>
      <c r="BQ442" s="81">
        <v>0</v>
      </c>
      <c r="BR442" s="81">
        <v>0</v>
      </c>
      <c r="BS442" s="81">
        <v>0</v>
      </c>
      <c r="BT442"/>
      <c r="BU442" s="80">
        <v>12.125</v>
      </c>
      <c r="BV442" s="80">
        <v>0</v>
      </c>
      <c r="BW442" s="80">
        <v>0</v>
      </c>
      <c r="BX442" s="80">
        <v>0</v>
      </c>
      <c r="BY442" s="80">
        <v>0</v>
      </c>
      <c r="BZ442" s="80">
        <v>0</v>
      </c>
      <c r="CA442" s="80">
        <v>0</v>
      </c>
      <c r="CB442" s="80">
        <v>0</v>
      </c>
      <c r="CC442" s="80">
        <v>0</v>
      </c>
    </row>
    <row r="443" spans="1:81">
      <c r="A443" s="80" t="s">
        <v>2190</v>
      </c>
      <c r="B443" s="80">
        <v>204</v>
      </c>
      <c r="C443" s="80">
        <v>17</v>
      </c>
      <c r="D443" s="80">
        <v>12</v>
      </c>
      <c r="E443" s="80">
        <v>2020</v>
      </c>
      <c r="F443" s="80" t="s">
        <v>218</v>
      </c>
      <c r="G443" s="80" t="s">
        <v>2173</v>
      </c>
      <c r="H443" s="80" t="s">
        <v>2174</v>
      </c>
      <c r="I443" s="177"/>
      <c r="J443" s="81">
        <v>48.4588260871163</v>
      </c>
      <c r="K443" s="81">
        <v>1.9874986751628141</v>
      </c>
      <c r="L443" s="81">
        <v>3.9568129333179369</v>
      </c>
      <c r="M443" s="81">
        <v>21.120298491786286</v>
      </c>
      <c r="N443" s="81">
        <v>32.633047423238061</v>
      </c>
      <c r="O443" s="81">
        <v>25.951101882067373</v>
      </c>
      <c r="P443" s="81">
        <v>23.169127164475288</v>
      </c>
      <c r="Q443" s="81">
        <v>1.561580622146413</v>
      </c>
      <c r="R443" s="81">
        <v>0</v>
      </c>
      <c r="S443" s="81">
        <v>4.8120957247999998</v>
      </c>
      <c r="T443" s="82"/>
      <c r="U443" s="81">
        <v>6133857</v>
      </c>
      <c r="V443" s="81">
        <v>871</v>
      </c>
      <c r="W443" s="81">
        <v>198</v>
      </c>
      <c r="X443" s="81">
        <v>5890</v>
      </c>
      <c r="Y443" s="81">
        <v>10896</v>
      </c>
      <c r="Z443" s="81">
        <v>18544</v>
      </c>
      <c r="AA443" s="81">
        <v>5227</v>
      </c>
      <c r="AB443" s="81">
        <v>26484</v>
      </c>
      <c r="AC443" s="81">
        <v>0</v>
      </c>
      <c r="AD443" s="81">
        <v>4.8120957247999998</v>
      </c>
      <c r="AE443" s="82"/>
      <c r="AF443" s="81">
        <v>60842976.144716442</v>
      </c>
      <c r="AG443" s="81">
        <v>1466591.5078125119</v>
      </c>
      <c r="AH443" s="81">
        <v>960462.92630250147</v>
      </c>
      <c r="AI443" s="81">
        <v>37286282.391308464</v>
      </c>
      <c r="AJ443" s="81">
        <v>55325398.269030973</v>
      </c>
      <c r="AK443" s="81"/>
      <c r="AL443" s="81"/>
      <c r="AM443" s="81">
        <v>3456456.2433770476</v>
      </c>
      <c r="AN443" s="81"/>
      <c r="AO443" s="81"/>
      <c r="AP443" s="82"/>
      <c r="AQ443" s="81">
        <v>697</v>
      </c>
      <c r="AR443" s="81">
        <v>575</v>
      </c>
      <c r="AS443" s="81">
        <v>0</v>
      </c>
      <c r="AT443" s="81">
        <v>0</v>
      </c>
      <c r="AU443" s="81">
        <v>0</v>
      </c>
      <c r="AV443" s="81">
        <v>0</v>
      </c>
      <c r="AW443" s="81">
        <v>0</v>
      </c>
      <c r="AX443" s="82"/>
      <c r="AY443" s="81">
        <v>3202.400000000001</v>
      </c>
      <c r="AZ443" s="81">
        <v>25685.700000000019</v>
      </c>
      <c r="BA443" s="81">
        <v>0</v>
      </c>
      <c r="BB443" s="81">
        <v>0</v>
      </c>
      <c r="BC443" s="81">
        <v>0</v>
      </c>
      <c r="BD443" s="81">
        <v>0</v>
      </c>
      <c r="BE443" s="81">
        <v>0</v>
      </c>
      <c r="BF443" s="82"/>
      <c r="BG443" s="81">
        <v>0</v>
      </c>
      <c r="BH443" s="81">
        <v>0</v>
      </c>
      <c r="BI443" s="81">
        <v>9.109</v>
      </c>
      <c r="BJ443" s="81">
        <v>0</v>
      </c>
      <c r="BK443" s="81">
        <v>0</v>
      </c>
      <c r="BL443" s="81">
        <v>0</v>
      </c>
      <c r="BM443" s="82"/>
      <c r="BN443" s="81">
        <v>0</v>
      </c>
      <c r="BO443" s="81">
        <v>0</v>
      </c>
      <c r="BP443" s="81">
        <v>1</v>
      </c>
      <c r="BQ443" s="81">
        <v>0</v>
      </c>
      <c r="BR443" s="81">
        <v>0</v>
      </c>
      <c r="BS443" s="81">
        <v>0</v>
      </c>
      <c r="BT443"/>
      <c r="BU443" s="80">
        <v>9.109</v>
      </c>
      <c r="BV443" s="80">
        <v>0</v>
      </c>
      <c r="BW443" s="80">
        <v>0</v>
      </c>
      <c r="BX443" s="80">
        <v>0</v>
      </c>
      <c r="BY443" s="80">
        <v>0</v>
      </c>
      <c r="BZ443" s="80">
        <v>0</v>
      </c>
      <c r="CA443" s="80">
        <v>0</v>
      </c>
      <c r="CB443" s="80">
        <v>0</v>
      </c>
      <c r="CC443" s="80">
        <v>0</v>
      </c>
    </row>
    <row r="444" spans="1:81">
      <c r="A444" s="80" t="s">
        <v>2191</v>
      </c>
      <c r="B444" s="80">
        <v>204</v>
      </c>
      <c r="C444" s="80">
        <v>18</v>
      </c>
      <c r="D444" s="80">
        <v>12</v>
      </c>
      <c r="E444" s="80">
        <v>2021</v>
      </c>
      <c r="F444" s="80" t="s">
        <v>75</v>
      </c>
      <c r="G444" s="174" t="s">
        <v>2173</v>
      </c>
      <c r="H444" s="80" t="s">
        <v>2174</v>
      </c>
      <c r="I444" s="177"/>
      <c r="J444" s="81">
        <v>53.242752441912636</v>
      </c>
      <c r="K444" s="81">
        <v>2.1669338300441772</v>
      </c>
      <c r="L444" s="81">
        <v>4.4553796362612426</v>
      </c>
      <c r="M444" s="81">
        <v>24.002978966240466</v>
      </c>
      <c r="N444" s="81">
        <v>32.051258165699835</v>
      </c>
      <c r="O444" s="81">
        <v>24.969181680254451</v>
      </c>
      <c r="P444" s="81">
        <v>23.521885643464685</v>
      </c>
      <c r="Q444" s="81">
        <v>1.5504257966584549</v>
      </c>
      <c r="R444" s="81">
        <v>0</v>
      </c>
      <c r="S444" s="81">
        <v>3.7662372149999999</v>
      </c>
      <c r="T444" s="82"/>
      <c r="U444" s="81">
        <v>7237873</v>
      </c>
      <c r="V444" s="81">
        <v>871</v>
      </c>
      <c r="W444" s="81">
        <v>198</v>
      </c>
      <c r="X444" s="81">
        <v>5890</v>
      </c>
      <c r="Y444" s="81">
        <v>10874</v>
      </c>
      <c r="Z444" s="81">
        <v>18372</v>
      </c>
      <c r="AA444" s="81">
        <v>5175</v>
      </c>
      <c r="AB444" s="81">
        <v>25983</v>
      </c>
      <c r="AC444" s="81">
        <v>0</v>
      </c>
      <c r="AD444" s="81">
        <v>3.7662372149999999</v>
      </c>
      <c r="AE444" s="82"/>
      <c r="AF444" s="81">
        <v>64915924.960632421</v>
      </c>
      <c r="AG444" s="81">
        <v>1495220.4939743362</v>
      </c>
      <c r="AH444" s="81">
        <v>1033382.3747676469</v>
      </c>
      <c r="AI444" s="81">
        <v>36827847.58074832</v>
      </c>
      <c r="AJ444" s="81">
        <v>53018063.574657306</v>
      </c>
      <c r="AK444" s="81">
        <v>0</v>
      </c>
      <c r="AL444" s="81">
        <v>0</v>
      </c>
      <c r="AM444" s="81">
        <v>3410629.5969101433</v>
      </c>
      <c r="AN444" s="81">
        <v>0</v>
      </c>
      <c r="AO444" s="81">
        <v>0</v>
      </c>
      <c r="AP444" s="82"/>
      <c r="AQ444" s="81">
        <v>739</v>
      </c>
      <c r="AR444" s="81">
        <v>607</v>
      </c>
      <c r="AS444" s="81">
        <v>0</v>
      </c>
      <c r="AT444" s="81">
        <v>0</v>
      </c>
      <c r="AU444" s="81">
        <v>0</v>
      </c>
      <c r="AV444" s="81">
        <v>0</v>
      </c>
      <c r="AW444" s="81"/>
      <c r="AX444" s="82"/>
      <c r="AY444" s="81">
        <v>3483.9000000000019</v>
      </c>
      <c r="AZ444" s="81">
        <v>27174.40000000002</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2192</v>
      </c>
      <c r="B445" s="80">
        <v>204</v>
      </c>
      <c r="C445" s="80">
        <v>19</v>
      </c>
      <c r="D445" s="80">
        <v>12</v>
      </c>
      <c r="E445" s="80">
        <v>2022</v>
      </c>
      <c r="F445" s="80" t="s">
        <v>568</v>
      </c>
      <c r="G445" s="174" t="s">
        <v>2173</v>
      </c>
      <c r="H445" s="80" t="s">
        <v>2174</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777</v>
      </c>
      <c r="AR445" s="81">
        <v>614</v>
      </c>
      <c r="AS445" s="81">
        <v>0</v>
      </c>
      <c r="AT445" s="81">
        <v>0</v>
      </c>
      <c r="AU445" s="81">
        <v>0</v>
      </c>
      <c r="AV445" s="81">
        <v>0</v>
      </c>
      <c r="AW445" s="81"/>
      <c r="AX445" s="82"/>
      <c r="AY445" s="81">
        <v>3755.2000000000025</v>
      </c>
      <c r="AZ445" s="81">
        <v>27511.000000000015</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2193</v>
      </c>
      <c r="B446" s="80">
        <v>18</v>
      </c>
      <c r="C446" s="80">
        <v>1</v>
      </c>
      <c r="D446" s="80">
        <v>2</v>
      </c>
      <c r="E446" s="80">
        <v>1990</v>
      </c>
      <c r="F446" s="80" t="s">
        <v>562</v>
      </c>
      <c r="G446" s="80" t="s">
        <v>2194</v>
      </c>
      <c r="H446" s="80" t="s">
        <v>2195</v>
      </c>
      <c r="I446" s="177"/>
      <c r="J446" s="81">
        <v>68.233784144625062</v>
      </c>
      <c r="K446" s="81">
        <v>2.9079164095724317</v>
      </c>
      <c r="L446" s="81">
        <v>15.549292592534323</v>
      </c>
      <c r="M446" s="81">
        <v>17.314888188589059</v>
      </c>
      <c r="N446" s="81">
        <v>24.765260274113871</v>
      </c>
      <c r="O446" s="81">
        <v>21.078904713659572</v>
      </c>
      <c r="P446" s="81">
        <v>36.987601652170319</v>
      </c>
      <c r="Q446" s="81">
        <v>1.9955528630123895</v>
      </c>
      <c r="R446" s="81">
        <v>0</v>
      </c>
      <c r="S446" s="81">
        <v>2.0374134485609074</v>
      </c>
      <c r="T446" s="82"/>
      <c r="U446" s="81">
        <v>1004037</v>
      </c>
      <c r="V446" s="81">
        <v>761</v>
      </c>
      <c r="W446" s="81">
        <v>207</v>
      </c>
      <c r="X446" s="81">
        <v>6963</v>
      </c>
      <c r="Y446" s="81">
        <v>11016</v>
      </c>
      <c r="Z446" s="81">
        <v>8670</v>
      </c>
      <c r="AA446" s="81">
        <v>8981</v>
      </c>
      <c r="AB446" s="81">
        <v>32401</v>
      </c>
      <c r="AC446" s="81">
        <v>0</v>
      </c>
      <c r="AD446" s="81">
        <v>2.0374134485609074</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2196</v>
      </c>
      <c r="B447" s="80">
        <v>19</v>
      </c>
      <c r="C447" s="80">
        <v>2</v>
      </c>
      <c r="D447" s="80">
        <v>2</v>
      </c>
      <c r="E447" s="80">
        <v>2005</v>
      </c>
      <c r="F447" s="80" t="s">
        <v>565</v>
      </c>
      <c r="G447" s="80" t="s">
        <v>2194</v>
      </c>
      <c r="H447" s="80" t="s">
        <v>2195</v>
      </c>
      <c r="I447" s="177"/>
      <c r="J447" s="81">
        <v>73.437267979103012</v>
      </c>
      <c r="K447" s="81">
        <v>1.8786662178136218</v>
      </c>
      <c r="L447" s="81">
        <v>3.8948594590145031</v>
      </c>
      <c r="M447" s="81">
        <v>25.225028222390851</v>
      </c>
      <c r="N447" s="81">
        <v>31.521415215805952</v>
      </c>
      <c r="O447" s="81">
        <v>29.207965289330065</v>
      </c>
      <c r="P447" s="81">
        <v>36.553355039900751</v>
      </c>
      <c r="Q447" s="81">
        <v>1.7509479419967662</v>
      </c>
      <c r="R447" s="81">
        <v>0</v>
      </c>
      <c r="S447" s="81">
        <v>2.8947748795649968</v>
      </c>
      <c r="T447" s="82"/>
      <c r="U447" s="81">
        <v>1608637</v>
      </c>
      <c r="V447" s="81">
        <v>592</v>
      </c>
      <c r="W447" s="81">
        <v>34</v>
      </c>
      <c r="X447" s="81">
        <v>5395</v>
      </c>
      <c r="Y447" s="81">
        <v>12677</v>
      </c>
      <c r="Z447" s="81">
        <v>13902</v>
      </c>
      <c r="AA447" s="81">
        <v>7269</v>
      </c>
      <c r="AB447" s="81">
        <v>29720</v>
      </c>
      <c r="AC447" s="81">
        <v>0</v>
      </c>
      <c r="AD447" s="81">
        <v>2.8947748795649968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2197</v>
      </c>
      <c r="B448" s="80">
        <v>20</v>
      </c>
      <c r="C448" s="80">
        <v>3</v>
      </c>
      <c r="D448" s="80">
        <v>2</v>
      </c>
      <c r="E448" s="80">
        <v>2006</v>
      </c>
      <c r="F448" s="80" t="s">
        <v>566</v>
      </c>
      <c r="G448" s="80" t="s">
        <v>2194</v>
      </c>
      <c r="H448" s="80" t="s">
        <v>2195</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2198</v>
      </c>
      <c r="B449" s="80">
        <v>21</v>
      </c>
      <c r="C449" s="80">
        <v>4</v>
      </c>
      <c r="D449" s="80">
        <v>2</v>
      </c>
      <c r="E449" s="80">
        <v>2007</v>
      </c>
      <c r="F449" s="80" t="s">
        <v>567</v>
      </c>
      <c r="G449" s="80" t="s">
        <v>2194</v>
      </c>
      <c r="H449" s="80" t="s">
        <v>2195</v>
      </c>
      <c r="I449" s="177"/>
      <c r="J449" s="81">
        <v>94.434527637581837</v>
      </c>
      <c r="K449" s="81">
        <v>2.0755315227329119</v>
      </c>
      <c r="L449" s="81">
        <v>15.478902112097215</v>
      </c>
      <c r="M449" s="81">
        <v>28.802926281111599</v>
      </c>
      <c r="N449" s="81">
        <v>36.345592515808569</v>
      </c>
      <c r="O449" s="81">
        <v>27.825874381029578</v>
      </c>
      <c r="P449" s="81">
        <v>35.576995326171698</v>
      </c>
      <c r="Q449" s="81">
        <v>1.806294464050977</v>
      </c>
      <c r="R449" s="81">
        <v>0</v>
      </c>
      <c r="S449" s="81">
        <v>2.2927963834498968</v>
      </c>
      <c r="T449" s="82"/>
      <c r="U449" s="81">
        <v>2351769</v>
      </c>
      <c r="V449" s="81">
        <v>665</v>
      </c>
      <c r="W449" s="81">
        <v>141</v>
      </c>
      <c r="X449" s="81">
        <v>7309</v>
      </c>
      <c r="Y449" s="81">
        <v>12692</v>
      </c>
      <c r="Z449" s="81">
        <v>13768</v>
      </c>
      <c r="AA449" s="81">
        <v>6967</v>
      </c>
      <c r="AB449" s="81">
        <v>29038</v>
      </c>
      <c r="AC449" s="81">
        <v>0</v>
      </c>
      <c r="AD449" s="81">
        <v>2.2927963834498968</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2199</v>
      </c>
      <c r="B450" s="80">
        <v>22</v>
      </c>
      <c r="C450" s="80">
        <v>5</v>
      </c>
      <c r="D450" s="80">
        <v>2</v>
      </c>
      <c r="E450" s="80">
        <v>2008</v>
      </c>
      <c r="F450" s="80" t="s">
        <v>84</v>
      </c>
      <c r="G450" s="80" t="s">
        <v>2194</v>
      </c>
      <c r="H450" s="80" t="s">
        <v>2195</v>
      </c>
      <c r="I450" s="177"/>
      <c r="J450" s="81">
        <v>106.52801408217039</v>
      </c>
      <c r="K450" s="81">
        <v>1.4780102791254615</v>
      </c>
      <c r="L450" s="81">
        <v>12.358728937280944</v>
      </c>
      <c r="M450" s="81">
        <v>30.430046432867773</v>
      </c>
      <c r="N450" s="81">
        <v>32.365134548259753</v>
      </c>
      <c r="O450" s="81">
        <v>26.907733785246919</v>
      </c>
      <c r="P450" s="81">
        <v>34.750945077248943</v>
      </c>
      <c r="Q450" s="81">
        <v>1.7486967005790477</v>
      </c>
      <c r="R450" s="81">
        <v>0</v>
      </c>
      <c r="S450" s="81">
        <v>1.8996495399922957</v>
      </c>
      <c r="T450" s="82"/>
      <c r="U450" s="81">
        <v>2838234</v>
      </c>
      <c r="V450" s="81">
        <v>665</v>
      </c>
      <c r="W450" s="81">
        <v>141</v>
      </c>
      <c r="X450" s="81">
        <v>7309</v>
      </c>
      <c r="Y450" s="81">
        <v>12700</v>
      </c>
      <c r="Z450" s="81">
        <v>13781</v>
      </c>
      <c r="AA450" s="81">
        <v>6813</v>
      </c>
      <c r="AB450" s="81">
        <v>28574</v>
      </c>
      <c r="AC450" s="81">
        <v>0</v>
      </c>
      <c r="AD450" s="81">
        <v>1.8996495399922957</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2200</v>
      </c>
      <c r="B451" s="80">
        <v>23</v>
      </c>
      <c r="C451" s="80">
        <v>6</v>
      </c>
      <c r="D451" s="80">
        <v>2</v>
      </c>
      <c r="E451" s="80">
        <v>2009</v>
      </c>
      <c r="F451" s="80" t="s">
        <v>85</v>
      </c>
      <c r="G451" s="80" t="s">
        <v>2194</v>
      </c>
      <c r="H451" s="80" t="s">
        <v>2195</v>
      </c>
      <c r="I451" s="177"/>
      <c r="J451" s="81">
        <v>112.37568807236256</v>
      </c>
      <c r="K451" s="81">
        <v>1.7676930933715946</v>
      </c>
      <c r="L451" s="81">
        <v>14.747747886969117</v>
      </c>
      <c r="M451" s="81">
        <v>33.119437305843242</v>
      </c>
      <c r="N451" s="81">
        <v>31.687887843633483</v>
      </c>
      <c r="O451" s="81">
        <v>27.278602858566767</v>
      </c>
      <c r="P451" s="81">
        <v>33.209165775085054</v>
      </c>
      <c r="Q451" s="81">
        <v>1.6521131902028161</v>
      </c>
      <c r="R451" s="81">
        <v>0</v>
      </c>
      <c r="S451" s="81">
        <v>1.9510555983673239</v>
      </c>
      <c r="T451" s="82"/>
      <c r="U451" s="81">
        <v>2764510</v>
      </c>
      <c r="V451" s="81">
        <v>569</v>
      </c>
      <c r="W451" s="81">
        <v>259</v>
      </c>
      <c r="X451" s="81">
        <v>7652</v>
      </c>
      <c r="Y451" s="81">
        <v>12743</v>
      </c>
      <c r="Z451" s="81">
        <v>13790</v>
      </c>
      <c r="AA451" s="81">
        <v>6684</v>
      </c>
      <c r="AB451" s="81">
        <v>28339</v>
      </c>
      <c r="AC451" s="81">
        <v>0</v>
      </c>
      <c r="AD451" s="81">
        <v>1.9510555983673239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3.665</v>
      </c>
      <c r="BL451" s="81">
        <v>0</v>
      </c>
      <c r="BM451" s="82"/>
      <c r="BN451" s="81">
        <v>0</v>
      </c>
      <c r="BO451" s="81">
        <v>0</v>
      </c>
      <c r="BP451" s="81">
        <v>0</v>
      </c>
      <c r="BQ451" s="81">
        <v>0</v>
      </c>
      <c r="BR451" s="81">
        <v>1</v>
      </c>
      <c r="BS451" s="81">
        <v>0</v>
      </c>
      <c r="BT451"/>
      <c r="BU451" s="80"/>
      <c r="BV451" s="80"/>
      <c r="BW451" s="80"/>
      <c r="BX451" s="80"/>
      <c r="BY451" s="80"/>
      <c r="BZ451" s="80"/>
      <c r="CA451" s="80"/>
      <c r="CB451" s="80"/>
      <c r="CC451" s="80"/>
    </row>
    <row r="452" spans="1:81">
      <c r="A452" s="80" t="s">
        <v>2201</v>
      </c>
      <c r="B452" s="80">
        <v>24</v>
      </c>
      <c r="C452" s="80">
        <v>7</v>
      </c>
      <c r="D452" s="80">
        <v>2</v>
      </c>
      <c r="E452" s="80">
        <v>2010</v>
      </c>
      <c r="F452" s="80" t="s">
        <v>86</v>
      </c>
      <c r="G452" s="80" t="s">
        <v>2194</v>
      </c>
      <c r="H452" s="80" t="s">
        <v>2195</v>
      </c>
      <c r="I452" s="177"/>
      <c r="J452" s="81">
        <v>85.845915537813497</v>
      </c>
      <c r="K452" s="81">
        <v>1.4481254502386427</v>
      </c>
      <c r="L452" s="81">
        <v>13.116260294450793</v>
      </c>
      <c r="M452" s="81">
        <v>30.820102574916181</v>
      </c>
      <c r="N452" s="81">
        <v>30.549057867850284</v>
      </c>
      <c r="O452" s="81">
        <v>27.162275926425874</v>
      </c>
      <c r="P452" s="81">
        <v>33.320884962840516</v>
      </c>
      <c r="Q452" s="81">
        <v>1.7034339777069225</v>
      </c>
      <c r="R452" s="81">
        <v>0</v>
      </c>
      <c r="S452" s="81">
        <v>2.1216739562559632</v>
      </c>
      <c r="T452" s="82"/>
      <c r="U452" s="81">
        <v>2295816</v>
      </c>
      <c r="V452" s="81">
        <v>569</v>
      </c>
      <c r="W452" s="81">
        <v>259</v>
      </c>
      <c r="X452" s="81">
        <v>7652</v>
      </c>
      <c r="Y452" s="81">
        <v>12751</v>
      </c>
      <c r="Z452" s="81">
        <v>13795</v>
      </c>
      <c r="AA452" s="81">
        <v>6539</v>
      </c>
      <c r="AB452" s="81">
        <v>27998</v>
      </c>
      <c r="AC452" s="81">
        <v>0</v>
      </c>
      <c r="AD452" s="81">
        <v>2.1216739562559632</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3.95</v>
      </c>
      <c r="BL452" s="81">
        <v>0</v>
      </c>
      <c r="BM452" s="82"/>
      <c r="BN452" s="81">
        <v>0</v>
      </c>
      <c r="BO452" s="81">
        <v>0</v>
      </c>
      <c r="BP452" s="81">
        <v>0</v>
      </c>
      <c r="BQ452" s="81">
        <v>0</v>
      </c>
      <c r="BR452" s="81">
        <v>1</v>
      </c>
      <c r="BS452" s="81">
        <v>0</v>
      </c>
      <c r="BT452"/>
      <c r="BU452" s="80">
        <v>3.95</v>
      </c>
      <c r="BV452" s="80">
        <v>0</v>
      </c>
      <c r="BW452" s="80">
        <v>0</v>
      </c>
      <c r="BX452" s="80">
        <v>0</v>
      </c>
      <c r="BY452" s="80">
        <v>0</v>
      </c>
      <c r="BZ452" s="80">
        <v>0</v>
      </c>
      <c r="CA452" s="80">
        <v>0</v>
      </c>
      <c r="CB452" s="80">
        <v>0</v>
      </c>
      <c r="CC452" s="80">
        <v>0</v>
      </c>
    </row>
    <row r="453" spans="1:81">
      <c r="A453" s="80" t="s">
        <v>2202</v>
      </c>
      <c r="B453" s="80">
        <v>25</v>
      </c>
      <c r="C453" s="80">
        <v>8</v>
      </c>
      <c r="D453" s="80">
        <v>2</v>
      </c>
      <c r="E453" s="80">
        <v>2011</v>
      </c>
      <c r="F453" s="80" t="s">
        <v>87</v>
      </c>
      <c r="G453" s="80" t="s">
        <v>2194</v>
      </c>
      <c r="H453" s="80" t="s">
        <v>2195</v>
      </c>
      <c r="I453" s="177"/>
      <c r="J453" s="81">
        <v>91.309114748884681</v>
      </c>
      <c r="K453" s="81">
        <v>2.1088965385376697</v>
      </c>
      <c r="L453" s="81">
        <v>12.629255665503718</v>
      </c>
      <c r="M453" s="81">
        <v>43.219659598885428</v>
      </c>
      <c r="N453" s="81">
        <v>41.39426100964409</v>
      </c>
      <c r="O453" s="81">
        <v>26.669516329384511</v>
      </c>
      <c r="P453" s="81">
        <v>31.670127894252616</v>
      </c>
      <c r="Q453" s="81">
        <v>1.9393777563341552</v>
      </c>
      <c r="R453" s="81">
        <v>0</v>
      </c>
      <c r="S453" s="81">
        <v>2.1083479457451446</v>
      </c>
      <c r="T453" s="82"/>
      <c r="U453" s="81">
        <v>2303936</v>
      </c>
      <c r="V453" s="81">
        <v>569</v>
      </c>
      <c r="W453" s="81">
        <v>259</v>
      </c>
      <c r="X453" s="81">
        <v>7652</v>
      </c>
      <c r="Y453" s="81">
        <v>12717</v>
      </c>
      <c r="Z453" s="81">
        <v>13839</v>
      </c>
      <c r="AA453" s="81">
        <v>6400</v>
      </c>
      <c r="AB453" s="81">
        <v>27635</v>
      </c>
      <c r="AC453" s="81">
        <v>0</v>
      </c>
      <c r="AD453" s="81">
        <v>2.1083479457451446</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3.2690000000000001</v>
      </c>
      <c r="BL453" s="81">
        <v>0</v>
      </c>
      <c r="BM453" s="82"/>
      <c r="BN453" s="81">
        <v>0</v>
      </c>
      <c r="BO453" s="81">
        <v>0</v>
      </c>
      <c r="BP453" s="81">
        <v>0</v>
      </c>
      <c r="BQ453" s="81">
        <v>0</v>
      </c>
      <c r="BR453" s="81">
        <v>1</v>
      </c>
      <c r="BS453" s="81">
        <v>0</v>
      </c>
      <c r="BT453"/>
      <c r="BU453" s="80">
        <v>3.2690000000000001</v>
      </c>
      <c r="BV453" s="80">
        <v>0</v>
      </c>
      <c r="BW453" s="80">
        <v>0</v>
      </c>
      <c r="BX453" s="80">
        <v>0</v>
      </c>
      <c r="BY453" s="80">
        <v>0</v>
      </c>
      <c r="BZ453" s="80">
        <v>0</v>
      </c>
      <c r="CA453" s="80">
        <v>0</v>
      </c>
      <c r="CB453" s="80">
        <v>0</v>
      </c>
      <c r="CC453" s="80">
        <v>0</v>
      </c>
    </row>
    <row r="454" spans="1:81">
      <c r="A454" s="80" t="s">
        <v>2203</v>
      </c>
      <c r="B454" s="80">
        <v>26</v>
      </c>
      <c r="C454" s="80">
        <v>9</v>
      </c>
      <c r="D454" s="80">
        <v>2</v>
      </c>
      <c r="E454" s="80">
        <v>2012</v>
      </c>
      <c r="F454" s="80" t="s">
        <v>88</v>
      </c>
      <c r="G454" s="80" t="s">
        <v>2194</v>
      </c>
      <c r="H454" s="80" t="s">
        <v>2195</v>
      </c>
      <c r="I454" s="177"/>
      <c r="J454" s="81">
        <v>97.013920940828896</v>
      </c>
      <c r="K454" s="81">
        <v>2.5465556741113291</v>
      </c>
      <c r="L454" s="81">
        <v>12.347916814818898</v>
      </c>
      <c r="M454" s="81">
        <v>44.135060838510441</v>
      </c>
      <c r="N454" s="81">
        <v>51.593706019625088</v>
      </c>
      <c r="O454" s="81">
        <v>26.601134005274663</v>
      </c>
      <c r="P454" s="81">
        <v>31.268055395609</v>
      </c>
      <c r="Q454" s="81">
        <v>2.098242918166588</v>
      </c>
      <c r="R454" s="81">
        <v>0</v>
      </c>
      <c r="S454" s="81">
        <v>2.6549566904012742</v>
      </c>
      <c r="T454" s="82"/>
      <c r="U454" s="81">
        <v>2372787</v>
      </c>
      <c r="V454" s="81">
        <v>569</v>
      </c>
      <c r="W454" s="81">
        <v>259</v>
      </c>
      <c r="X454" s="81">
        <v>7652</v>
      </c>
      <c r="Y454" s="81">
        <v>12828</v>
      </c>
      <c r="Z454" s="81">
        <v>13913</v>
      </c>
      <c r="AA454" s="81">
        <v>6283</v>
      </c>
      <c r="AB454" s="81">
        <v>27519</v>
      </c>
      <c r="AC454" s="81">
        <v>0</v>
      </c>
      <c r="AD454" s="81">
        <v>2.6549566904012742</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5.165</v>
      </c>
      <c r="BL454" s="81">
        <v>0</v>
      </c>
      <c r="BM454" s="82"/>
      <c r="BN454" s="81">
        <v>0</v>
      </c>
      <c r="BO454" s="81">
        <v>0</v>
      </c>
      <c r="BP454" s="81">
        <v>0</v>
      </c>
      <c r="BQ454" s="81">
        <v>0</v>
      </c>
      <c r="BR454" s="81">
        <v>1</v>
      </c>
      <c r="BS454" s="81">
        <v>0</v>
      </c>
      <c r="BT454"/>
      <c r="BU454" s="80">
        <v>5.165</v>
      </c>
      <c r="BV454" s="80">
        <v>0</v>
      </c>
      <c r="BW454" s="80">
        <v>0</v>
      </c>
      <c r="BX454" s="80">
        <v>0</v>
      </c>
      <c r="BY454" s="80">
        <v>0</v>
      </c>
      <c r="BZ454" s="80">
        <v>0</v>
      </c>
      <c r="CA454" s="80">
        <v>0</v>
      </c>
      <c r="CB454" s="80">
        <v>0</v>
      </c>
      <c r="CC454" s="80">
        <v>0</v>
      </c>
    </row>
    <row r="455" spans="1:81">
      <c r="A455" s="80" t="s">
        <v>2204</v>
      </c>
      <c r="B455" s="80">
        <v>27</v>
      </c>
      <c r="C455" s="80">
        <v>10</v>
      </c>
      <c r="D455" s="80">
        <v>2</v>
      </c>
      <c r="E455" s="80">
        <v>2013</v>
      </c>
      <c r="F455" s="80" t="s">
        <v>89</v>
      </c>
      <c r="G455" s="80" t="s">
        <v>2194</v>
      </c>
      <c r="H455" s="80" t="s">
        <v>2195</v>
      </c>
      <c r="I455" s="177"/>
      <c r="J455" s="81">
        <v>87.651279991017375</v>
      </c>
      <c r="K455" s="81">
        <v>2.565147969879769</v>
      </c>
      <c r="L455" s="81">
        <v>12.71951526825983</v>
      </c>
      <c r="M455" s="81">
        <v>45.744890567479949</v>
      </c>
      <c r="N455" s="81">
        <v>53.226836673374819</v>
      </c>
      <c r="O455" s="81">
        <v>25.725929212684097</v>
      </c>
      <c r="P455" s="81">
        <v>30.901319787283946</v>
      </c>
      <c r="Q455" s="81">
        <v>2.1223451320475109</v>
      </c>
      <c r="R455" s="81">
        <v>0</v>
      </c>
      <c r="S455" s="81">
        <v>2.4990748028488849</v>
      </c>
      <c r="T455" s="82"/>
      <c r="U455" s="81">
        <v>2274158</v>
      </c>
      <c r="V455" s="81">
        <v>569</v>
      </c>
      <c r="W455" s="81">
        <v>259</v>
      </c>
      <c r="X455" s="81">
        <v>7652</v>
      </c>
      <c r="Y455" s="81">
        <v>12947</v>
      </c>
      <c r="Z455" s="81">
        <v>14056</v>
      </c>
      <c r="AA455" s="81">
        <v>6186</v>
      </c>
      <c r="AB455" s="81">
        <v>27436</v>
      </c>
      <c r="AC455" s="81">
        <v>0</v>
      </c>
      <c r="AD455" s="81">
        <v>2.4990748028488849</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6.5</v>
      </c>
      <c r="BL455" s="81">
        <v>0</v>
      </c>
      <c r="BM455" s="82"/>
      <c r="BN455" s="81">
        <v>0</v>
      </c>
      <c r="BO455" s="81">
        <v>0</v>
      </c>
      <c r="BP455" s="81">
        <v>0</v>
      </c>
      <c r="BQ455" s="81">
        <v>0</v>
      </c>
      <c r="BR455" s="81">
        <v>1</v>
      </c>
      <c r="BS455" s="81">
        <v>0</v>
      </c>
      <c r="BT455"/>
      <c r="BU455" s="80">
        <v>6.5</v>
      </c>
      <c r="BV455" s="80">
        <v>0</v>
      </c>
      <c r="BW455" s="80">
        <v>0</v>
      </c>
      <c r="BX455" s="80">
        <v>0</v>
      </c>
      <c r="BY455" s="80">
        <v>0</v>
      </c>
      <c r="BZ455" s="80">
        <v>0</v>
      </c>
      <c r="CA455" s="80">
        <v>0</v>
      </c>
      <c r="CB455" s="80">
        <v>0</v>
      </c>
      <c r="CC455" s="80">
        <v>0</v>
      </c>
    </row>
    <row r="456" spans="1:81">
      <c r="A456" s="80" t="s">
        <v>2205</v>
      </c>
      <c r="B456" s="80">
        <v>28</v>
      </c>
      <c r="C456" s="80">
        <v>11</v>
      </c>
      <c r="D456" s="80">
        <v>2</v>
      </c>
      <c r="E456" s="80">
        <v>2014</v>
      </c>
      <c r="F456" s="80" t="s">
        <v>90</v>
      </c>
      <c r="G456" s="80" t="s">
        <v>2194</v>
      </c>
      <c r="H456" s="80" t="s">
        <v>2195</v>
      </c>
      <c r="I456" s="177"/>
      <c r="J456" s="81">
        <v>82.019339238426298</v>
      </c>
      <c r="K456" s="81">
        <v>1.8168549302024279</v>
      </c>
      <c r="L456" s="81">
        <v>16.571485353369876</v>
      </c>
      <c r="M456" s="81">
        <v>43.777572451443163</v>
      </c>
      <c r="N456" s="81">
        <v>53.067580080523392</v>
      </c>
      <c r="O456" s="81">
        <v>24.65383091522639</v>
      </c>
      <c r="P456" s="81">
        <v>30.459478773979463</v>
      </c>
      <c r="Q456" s="81">
        <v>2.0166260721848821</v>
      </c>
      <c r="R456" s="81">
        <v>0</v>
      </c>
      <c r="S456" s="81">
        <v>2.2565225985932575</v>
      </c>
      <c r="T456" s="82"/>
      <c r="U456" s="81">
        <v>2294387</v>
      </c>
      <c r="V456" s="81">
        <v>458</v>
      </c>
      <c r="W456" s="81">
        <v>309</v>
      </c>
      <c r="X456" s="81">
        <v>7477</v>
      </c>
      <c r="Y456" s="81">
        <v>12942</v>
      </c>
      <c r="Z456" s="81">
        <v>14187</v>
      </c>
      <c r="AA456" s="81">
        <v>6066</v>
      </c>
      <c r="AB456" s="81">
        <v>27171</v>
      </c>
      <c r="AC456" s="81">
        <v>0</v>
      </c>
      <c r="AD456" s="81">
        <v>2.2565225985932575</v>
      </c>
      <c r="AE456" s="82"/>
      <c r="AF456" s="81">
        <v>27788239.156135619</v>
      </c>
      <c r="AG456" s="81">
        <v>1193722.1774520762</v>
      </c>
      <c r="AH456" s="81">
        <v>2439215.4790817606</v>
      </c>
      <c r="AI456" s="81">
        <v>43324606.985249855</v>
      </c>
      <c r="AJ456" s="81">
        <v>65729039.872332424</v>
      </c>
      <c r="AK456" s="81">
        <v>0</v>
      </c>
      <c r="AL456" s="81">
        <v>0</v>
      </c>
      <c r="AM456" s="81">
        <v>3730172.2779061175</v>
      </c>
      <c r="AN456" s="81">
        <v>0</v>
      </c>
      <c r="AO456" s="81">
        <v>0</v>
      </c>
      <c r="AP456" s="82"/>
      <c r="AQ456" s="81">
        <v>530</v>
      </c>
      <c r="AR456" s="81">
        <v>103</v>
      </c>
      <c r="AS456" s="81">
        <v>2</v>
      </c>
      <c r="AT456" s="81">
        <v>0</v>
      </c>
      <c r="AU456" s="81">
        <v>0</v>
      </c>
      <c r="AV456" s="81">
        <v>0</v>
      </c>
      <c r="AW456" s="81" t="s">
        <v>564</v>
      </c>
      <c r="AX456" s="82"/>
      <c r="AY456" s="81">
        <v>2393.1469999999999</v>
      </c>
      <c r="AZ456" s="81">
        <v>4265.76</v>
      </c>
      <c r="BA456" s="81">
        <v>1750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2206</v>
      </c>
      <c r="B457" s="80">
        <v>29</v>
      </c>
      <c r="C457" s="80">
        <v>12</v>
      </c>
      <c r="D457" s="80">
        <v>2</v>
      </c>
      <c r="E457" s="80">
        <v>2015</v>
      </c>
      <c r="F457" s="80" t="s">
        <v>91</v>
      </c>
      <c r="G457" s="80" t="s">
        <v>2194</v>
      </c>
      <c r="H457" s="80" t="s">
        <v>2195</v>
      </c>
      <c r="I457" s="177"/>
      <c r="J457" s="81">
        <v>80.53864475556361</v>
      </c>
      <c r="K457" s="81">
        <v>2.0169546419978759</v>
      </c>
      <c r="L457" s="81">
        <v>19.747208572684265</v>
      </c>
      <c r="M457" s="81">
        <v>41.859847166895015</v>
      </c>
      <c r="N457" s="81">
        <v>44.886028884787777</v>
      </c>
      <c r="O457" s="81">
        <v>24.568307678584443</v>
      </c>
      <c r="P457" s="81">
        <v>29.810055155238601</v>
      </c>
      <c r="Q457" s="81">
        <v>1.9555038360187251</v>
      </c>
      <c r="R457" s="81">
        <v>0</v>
      </c>
      <c r="S457" s="81">
        <v>2.5390085641329434</v>
      </c>
      <c r="T457" s="82"/>
      <c r="U457" s="81">
        <v>2325939</v>
      </c>
      <c r="V457" s="81">
        <v>458</v>
      </c>
      <c r="W457" s="81">
        <v>309</v>
      </c>
      <c r="X457" s="81">
        <v>7477</v>
      </c>
      <c r="Y457" s="81">
        <v>12950</v>
      </c>
      <c r="Z457" s="81">
        <v>14274</v>
      </c>
      <c r="AA457" s="81">
        <v>5932</v>
      </c>
      <c r="AB457" s="81">
        <v>26914</v>
      </c>
      <c r="AC457" s="81">
        <v>0</v>
      </c>
      <c r="AD457" s="81">
        <v>2.5390085641329434</v>
      </c>
      <c r="AE457" s="82"/>
      <c r="AF457" s="81">
        <v>26411968.225438226</v>
      </c>
      <c r="AG457" s="81">
        <v>1601272.7101559213</v>
      </c>
      <c r="AH457" s="81">
        <v>2420413.8189049452</v>
      </c>
      <c r="AI457" s="81">
        <v>46437173.754003227</v>
      </c>
      <c r="AJ457" s="81">
        <v>57673485.905337363</v>
      </c>
      <c r="AK457" s="81">
        <v>0</v>
      </c>
      <c r="AL457" s="81">
        <v>0</v>
      </c>
      <c r="AM457" s="81">
        <v>3688450.8000162495</v>
      </c>
      <c r="AN457" s="81">
        <v>0</v>
      </c>
      <c r="AO457" s="81">
        <v>0</v>
      </c>
      <c r="AP457" s="82"/>
      <c r="AQ457" s="81">
        <v>566</v>
      </c>
      <c r="AR457" s="81">
        <v>138</v>
      </c>
      <c r="AS457" s="81">
        <v>2</v>
      </c>
      <c r="AT457" s="81">
        <v>0</v>
      </c>
      <c r="AU457" s="81">
        <v>0</v>
      </c>
      <c r="AV457" s="81">
        <v>0</v>
      </c>
      <c r="AW457" s="81" t="s">
        <v>564</v>
      </c>
      <c r="AX457" s="82"/>
      <c r="AY457" s="81">
        <v>2596.9409999999998</v>
      </c>
      <c r="AZ457" s="81">
        <v>5126.8600000000006</v>
      </c>
      <c r="BA457" s="81">
        <v>1750</v>
      </c>
      <c r="BB457" s="81">
        <v>0</v>
      </c>
      <c r="BC457" s="81">
        <v>0</v>
      </c>
      <c r="BD457" s="81">
        <v>0</v>
      </c>
      <c r="BE457" s="81" t="s">
        <v>564</v>
      </c>
      <c r="BF457" s="82"/>
      <c r="BG457" s="81">
        <v>0</v>
      </c>
      <c r="BH457" s="81">
        <v>0</v>
      </c>
      <c r="BI457" s="81">
        <v>0</v>
      </c>
      <c r="BJ457" s="81">
        <v>0</v>
      </c>
      <c r="BK457" s="81">
        <v>6.0069999999999997</v>
      </c>
      <c r="BL457" s="81">
        <v>0</v>
      </c>
      <c r="BM457" s="82"/>
      <c r="BN457" s="81">
        <v>0</v>
      </c>
      <c r="BO457" s="81">
        <v>0</v>
      </c>
      <c r="BP457" s="81">
        <v>0</v>
      </c>
      <c r="BQ457" s="81">
        <v>0</v>
      </c>
      <c r="BR457" s="81">
        <v>1</v>
      </c>
      <c r="BS457" s="81">
        <v>0</v>
      </c>
      <c r="BT457"/>
      <c r="BU457" s="80">
        <v>6.0069999999999997</v>
      </c>
      <c r="BV457" s="80">
        <v>0</v>
      </c>
      <c r="BW457" s="80">
        <v>0</v>
      </c>
      <c r="BX457" s="80">
        <v>0</v>
      </c>
      <c r="BY457" s="80">
        <v>0</v>
      </c>
      <c r="BZ457" s="80">
        <v>0</v>
      </c>
      <c r="CA457" s="80">
        <v>0</v>
      </c>
      <c r="CB457" s="80">
        <v>0</v>
      </c>
      <c r="CC457" s="80">
        <v>0</v>
      </c>
    </row>
    <row r="458" spans="1:81">
      <c r="A458" s="80" t="s">
        <v>2207</v>
      </c>
      <c r="B458" s="80">
        <v>30</v>
      </c>
      <c r="C458" s="80">
        <v>13</v>
      </c>
      <c r="D458" s="80">
        <v>2</v>
      </c>
      <c r="E458" s="80">
        <v>2016</v>
      </c>
      <c r="F458" s="80" t="s">
        <v>92</v>
      </c>
      <c r="G458" s="80" t="s">
        <v>2194</v>
      </c>
      <c r="H458" s="80" t="s">
        <v>2195</v>
      </c>
      <c r="I458" s="177"/>
      <c r="J458" s="81">
        <v>97.120882064193793</v>
      </c>
      <c r="K458" s="81">
        <v>1.7342811762642683</v>
      </c>
      <c r="L458" s="81">
        <v>18.950852520464345</v>
      </c>
      <c r="M458" s="81">
        <v>30.463416828499589</v>
      </c>
      <c r="N458" s="81">
        <v>33.159379358498441</v>
      </c>
      <c r="O458" s="81">
        <v>24.371981243826657</v>
      </c>
      <c r="P458" s="81">
        <v>28.302055265903686</v>
      </c>
      <c r="Q458" s="81">
        <v>1.8817078539866452</v>
      </c>
      <c r="R458" s="81">
        <v>0</v>
      </c>
      <c r="S458" s="81">
        <v>2.6617920808747142</v>
      </c>
      <c r="T458" s="82"/>
      <c r="U458" s="81">
        <v>2967111</v>
      </c>
      <c r="V458" s="81">
        <v>458</v>
      </c>
      <c r="W458" s="81">
        <v>309</v>
      </c>
      <c r="X458" s="81">
        <v>7477</v>
      </c>
      <c r="Y458" s="81">
        <v>12947</v>
      </c>
      <c r="Z458" s="81">
        <v>14334</v>
      </c>
      <c r="AA458" s="81">
        <v>5825</v>
      </c>
      <c r="AB458" s="81">
        <v>26641</v>
      </c>
      <c r="AC458" s="81">
        <v>0</v>
      </c>
      <c r="AD458" s="81">
        <v>2.6617920808747142</v>
      </c>
      <c r="AE458" s="82"/>
      <c r="AF458" s="81">
        <v>35364576.782384627</v>
      </c>
      <c r="AG458" s="81">
        <v>1575195.8710783939</v>
      </c>
      <c r="AH458" s="81">
        <v>2087339.6839815199</v>
      </c>
      <c r="AI458" s="81">
        <v>43818639.391292527</v>
      </c>
      <c r="AJ458" s="81">
        <v>53052882.684219837</v>
      </c>
      <c r="AK458" s="81">
        <v>0</v>
      </c>
      <c r="AL458" s="81">
        <v>0</v>
      </c>
      <c r="AM458" s="81">
        <v>3653873.7929499871</v>
      </c>
      <c r="AN458" s="81">
        <v>0</v>
      </c>
      <c r="AO458" s="81">
        <v>0</v>
      </c>
      <c r="AP458" s="82"/>
      <c r="AQ458" s="81">
        <v>621</v>
      </c>
      <c r="AR458" s="81">
        <v>160</v>
      </c>
      <c r="AS458" s="81">
        <v>1</v>
      </c>
      <c r="AT458" s="81">
        <v>1</v>
      </c>
      <c r="AU458" s="81">
        <v>0</v>
      </c>
      <c r="AV458" s="81">
        <v>0</v>
      </c>
      <c r="AW458" s="81" t="s">
        <v>564</v>
      </c>
      <c r="AX458" s="82"/>
      <c r="AY458" s="81">
        <v>2865.5210000000002</v>
      </c>
      <c r="AZ458" s="81">
        <v>31622.76</v>
      </c>
      <c r="BA458" s="81">
        <v>1500</v>
      </c>
      <c r="BB458" s="81">
        <v>90</v>
      </c>
      <c r="BC458" s="81">
        <v>0</v>
      </c>
      <c r="BD458" s="81">
        <v>0</v>
      </c>
      <c r="BE458" s="81" t="s">
        <v>564</v>
      </c>
      <c r="BF458" s="82"/>
      <c r="BG458" s="81">
        <v>0</v>
      </c>
      <c r="BH458" s="81">
        <v>0</v>
      </c>
      <c r="BI458" s="81">
        <v>4.0289999999999999</v>
      </c>
      <c r="BJ458" s="81">
        <v>0</v>
      </c>
      <c r="BK458" s="81">
        <v>6.2450000000000001</v>
      </c>
      <c r="BL458" s="81">
        <v>0</v>
      </c>
      <c r="BM458" s="82"/>
      <c r="BN458" s="81">
        <v>0</v>
      </c>
      <c r="BO458" s="81">
        <v>0</v>
      </c>
      <c r="BP458" s="81">
        <v>1</v>
      </c>
      <c r="BQ458" s="81">
        <v>0</v>
      </c>
      <c r="BR458" s="81">
        <v>1</v>
      </c>
      <c r="BS458" s="81">
        <v>0</v>
      </c>
      <c r="BT458"/>
      <c r="BU458" s="80">
        <v>10.273999999999999</v>
      </c>
      <c r="BV458" s="80">
        <v>0</v>
      </c>
      <c r="BW458" s="80">
        <v>0</v>
      </c>
      <c r="BX458" s="80">
        <v>0</v>
      </c>
      <c r="BY458" s="80">
        <v>0</v>
      </c>
      <c r="BZ458" s="80">
        <v>0</v>
      </c>
      <c r="CA458" s="80">
        <v>0</v>
      </c>
      <c r="CB458" s="80">
        <v>0</v>
      </c>
      <c r="CC458" s="80">
        <v>0</v>
      </c>
    </row>
    <row r="459" spans="1:81">
      <c r="A459" s="80" t="s">
        <v>2208</v>
      </c>
      <c r="B459" s="80">
        <v>31</v>
      </c>
      <c r="C459" s="80">
        <v>14</v>
      </c>
      <c r="D459" s="80">
        <v>2</v>
      </c>
      <c r="E459" s="80">
        <v>2017</v>
      </c>
      <c r="F459" s="80" t="s">
        <v>71</v>
      </c>
      <c r="G459" s="80" t="s">
        <v>2194</v>
      </c>
      <c r="H459" s="80" t="s">
        <v>2195</v>
      </c>
      <c r="I459" s="177"/>
      <c r="J459" s="81">
        <v>99.576214687887514</v>
      </c>
      <c r="K459" s="81">
        <v>1.8104711661855919</v>
      </c>
      <c r="L459" s="81">
        <v>17.988945720682441</v>
      </c>
      <c r="M459" s="81">
        <v>29.027308146158312</v>
      </c>
      <c r="N459" s="81">
        <v>40.654490880019758</v>
      </c>
      <c r="O459" s="81">
        <v>24.069623760654341</v>
      </c>
      <c r="P459" s="81">
        <v>27.823439344825982</v>
      </c>
      <c r="Q459" s="81">
        <v>1.80361549865993</v>
      </c>
      <c r="R459" s="81">
        <v>0</v>
      </c>
      <c r="S459" s="81">
        <v>2.6540987284477646</v>
      </c>
      <c r="T459" s="82"/>
      <c r="U459" s="81">
        <v>3133850</v>
      </c>
      <c r="V459" s="81">
        <v>458</v>
      </c>
      <c r="W459" s="81">
        <v>309</v>
      </c>
      <c r="X459" s="81">
        <v>7477</v>
      </c>
      <c r="Y459" s="81">
        <v>12995</v>
      </c>
      <c r="Z459" s="81">
        <v>14391</v>
      </c>
      <c r="AA459" s="81">
        <v>5763</v>
      </c>
      <c r="AB459" s="81">
        <v>26407</v>
      </c>
      <c r="AC459" s="81">
        <v>0</v>
      </c>
      <c r="AD459" s="81">
        <v>2.6540987284477651</v>
      </c>
      <c r="AE459" s="82"/>
      <c r="AF459" s="81">
        <v>37271076.017482832</v>
      </c>
      <c r="AG459" s="81">
        <v>1607724.8155713929</v>
      </c>
      <c r="AH459" s="81">
        <v>2570083.9657019102</v>
      </c>
      <c r="AI459" s="81">
        <v>42856640.627557948</v>
      </c>
      <c r="AJ459" s="81">
        <v>60442858.844878092</v>
      </c>
      <c r="AK459" s="81">
        <v>0</v>
      </c>
      <c r="AL459" s="81">
        <v>0</v>
      </c>
      <c r="AM459" s="81">
        <v>3627447.2576065562</v>
      </c>
      <c r="AN459" s="81">
        <v>0</v>
      </c>
      <c r="AO459" s="81">
        <v>0</v>
      </c>
      <c r="AP459" s="82"/>
      <c r="AQ459" s="81">
        <v>657</v>
      </c>
      <c r="AR459" s="81">
        <v>173</v>
      </c>
      <c r="AS459" s="81">
        <v>1</v>
      </c>
      <c r="AT459" s="81">
        <v>1</v>
      </c>
      <c r="AU459" s="81">
        <v>0</v>
      </c>
      <c r="AV459" s="81">
        <v>0</v>
      </c>
      <c r="AW459" s="81" t="s">
        <v>564</v>
      </c>
      <c r="AX459" s="82"/>
      <c r="AY459" s="81">
        <v>3047.8209999999999</v>
      </c>
      <c r="AZ459" s="81">
        <v>39538.46</v>
      </c>
      <c r="BA459" s="81">
        <v>1500</v>
      </c>
      <c r="BB459" s="81">
        <v>90</v>
      </c>
      <c r="BC459" s="81">
        <v>0</v>
      </c>
      <c r="BD459" s="81">
        <v>0</v>
      </c>
      <c r="BE459" s="81" t="s">
        <v>564</v>
      </c>
      <c r="BF459" s="82"/>
      <c r="BG459" s="81">
        <v>0</v>
      </c>
      <c r="BH459" s="81">
        <v>0</v>
      </c>
      <c r="BI459" s="81">
        <v>3.4319999999999999</v>
      </c>
      <c r="BJ459" s="81">
        <v>0</v>
      </c>
      <c r="BK459" s="81">
        <v>5.2859999999999996</v>
      </c>
      <c r="BL459" s="81">
        <v>0</v>
      </c>
      <c r="BM459" s="82"/>
      <c r="BN459" s="81">
        <v>0</v>
      </c>
      <c r="BO459" s="81">
        <v>0</v>
      </c>
      <c r="BP459" s="81">
        <v>1</v>
      </c>
      <c r="BQ459" s="81">
        <v>0</v>
      </c>
      <c r="BR459" s="81">
        <v>1</v>
      </c>
      <c r="BS459" s="81">
        <v>0</v>
      </c>
      <c r="BT459"/>
      <c r="BU459" s="80">
        <v>8.718</v>
      </c>
      <c r="BV459" s="80">
        <v>0</v>
      </c>
      <c r="BW459" s="80">
        <v>0</v>
      </c>
      <c r="BX459" s="80">
        <v>0</v>
      </c>
      <c r="BY459" s="80">
        <v>0</v>
      </c>
      <c r="BZ459" s="80">
        <v>0</v>
      </c>
      <c r="CA459" s="80">
        <v>0</v>
      </c>
      <c r="CB459" s="80">
        <v>0</v>
      </c>
      <c r="CC459" s="80">
        <v>0</v>
      </c>
    </row>
    <row r="460" spans="1:81">
      <c r="A460" s="80" t="s">
        <v>2209</v>
      </c>
      <c r="B460" s="80">
        <v>32</v>
      </c>
      <c r="C460" s="80">
        <v>15</v>
      </c>
      <c r="D460" s="80">
        <v>2</v>
      </c>
      <c r="E460" s="80">
        <v>2018</v>
      </c>
      <c r="F460" s="80" t="s">
        <v>93</v>
      </c>
      <c r="G460" s="80" t="s">
        <v>2194</v>
      </c>
      <c r="H460" s="80" t="s">
        <v>2195</v>
      </c>
      <c r="I460" s="177"/>
      <c r="J460" s="81">
        <v>103.04619302010094</v>
      </c>
      <c r="K460" s="81">
        <v>1.8170462404586618</v>
      </c>
      <c r="L460" s="81">
        <v>16.049515839653569</v>
      </c>
      <c r="M460" s="81">
        <v>27.944398783722527</v>
      </c>
      <c r="N460" s="81">
        <v>31.225844880773916</v>
      </c>
      <c r="O460" s="81">
        <v>23.663359518341675</v>
      </c>
      <c r="P460" s="81">
        <v>27.235785689556199</v>
      </c>
      <c r="Q460" s="81">
        <v>1.6680867600293692</v>
      </c>
      <c r="R460" s="81">
        <v>0</v>
      </c>
      <c r="S460" s="81">
        <v>2.5025445461037785</v>
      </c>
      <c r="T460" s="82"/>
      <c r="U460" s="81">
        <v>3288452</v>
      </c>
      <c r="V460" s="81">
        <v>458</v>
      </c>
      <c r="W460" s="81">
        <v>309</v>
      </c>
      <c r="X460" s="81">
        <v>7477</v>
      </c>
      <c r="Y460" s="81">
        <v>13064</v>
      </c>
      <c r="Z460" s="81">
        <v>14419</v>
      </c>
      <c r="AA460" s="81">
        <v>5698</v>
      </c>
      <c r="AB460" s="81">
        <v>26319</v>
      </c>
      <c r="AC460" s="81">
        <v>0</v>
      </c>
      <c r="AD460" s="81">
        <v>2.502544546103779</v>
      </c>
      <c r="AE460" s="82"/>
      <c r="AF460" s="81">
        <v>38793910.506129242</v>
      </c>
      <c r="AG460" s="81">
        <v>1628305.911186686</v>
      </c>
      <c r="AH460" s="81">
        <v>2325769.0276779821</v>
      </c>
      <c r="AI460" s="81">
        <v>40439434.141588807</v>
      </c>
      <c r="AJ460" s="81">
        <v>48697298.746808857</v>
      </c>
      <c r="AK460" s="81">
        <v>0</v>
      </c>
      <c r="AL460" s="81">
        <v>0</v>
      </c>
      <c r="AM460" s="81">
        <v>3622839.582819887</v>
      </c>
      <c r="AN460" s="81">
        <v>0</v>
      </c>
      <c r="AO460" s="81">
        <v>0</v>
      </c>
      <c r="AP460" s="82"/>
      <c r="AQ460" s="81">
        <v>687</v>
      </c>
      <c r="AR460" s="81">
        <v>180</v>
      </c>
      <c r="AS460" s="81">
        <v>1</v>
      </c>
      <c r="AT460" s="81">
        <v>1</v>
      </c>
      <c r="AU460" s="81">
        <v>0</v>
      </c>
      <c r="AV460" s="81">
        <v>0</v>
      </c>
      <c r="AW460" s="81" t="s">
        <v>564</v>
      </c>
      <c r="AX460" s="82"/>
      <c r="AY460" s="81">
        <v>3216.0210000000002</v>
      </c>
      <c r="AZ460" s="81">
        <v>39938.559999999998</v>
      </c>
      <c r="BA460" s="81">
        <v>1500</v>
      </c>
      <c r="BB460" s="81">
        <v>90</v>
      </c>
      <c r="BC460" s="81">
        <v>0</v>
      </c>
      <c r="BD460" s="81">
        <v>0</v>
      </c>
      <c r="BE460" s="81" t="s">
        <v>564</v>
      </c>
      <c r="BF460" s="82"/>
      <c r="BG460" s="81">
        <v>0</v>
      </c>
      <c r="BH460" s="81">
        <v>0</v>
      </c>
      <c r="BI460" s="81">
        <v>3.476</v>
      </c>
      <c r="BJ460" s="81">
        <v>0</v>
      </c>
      <c r="BK460" s="81">
        <v>5.0839999999999996</v>
      </c>
      <c r="BL460" s="81">
        <v>0</v>
      </c>
      <c r="BM460" s="82"/>
      <c r="BN460" s="81">
        <v>0</v>
      </c>
      <c r="BO460" s="81">
        <v>0</v>
      </c>
      <c r="BP460" s="81">
        <v>1</v>
      </c>
      <c r="BQ460" s="81">
        <v>0</v>
      </c>
      <c r="BR460" s="81">
        <v>1</v>
      </c>
      <c r="BS460" s="81">
        <v>0</v>
      </c>
      <c r="BT460"/>
      <c r="BU460" s="80">
        <v>8.56</v>
      </c>
      <c r="BV460" s="80">
        <v>0</v>
      </c>
      <c r="BW460" s="80">
        <v>0</v>
      </c>
      <c r="BX460" s="80">
        <v>0</v>
      </c>
      <c r="BY460" s="80">
        <v>0</v>
      </c>
      <c r="BZ460" s="80">
        <v>0</v>
      </c>
      <c r="CA460" s="80">
        <v>0</v>
      </c>
      <c r="CB460" s="80">
        <v>0</v>
      </c>
      <c r="CC460" s="80">
        <v>0</v>
      </c>
    </row>
    <row r="461" spans="1:81">
      <c r="A461" s="80" t="s">
        <v>2210</v>
      </c>
      <c r="B461" s="80">
        <v>33</v>
      </c>
      <c r="C461" s="80">
        <v>16</v>
      </c>
      <c r="D461" s="80">
        <v>2</v>
      </c>
      <c r="E461" s="80">
        <v>2019</v>
      </c>
      <c r="F461" s="80" t="s">
        <v>73</v>
      </c>
      <c r="G461" s="80" t="s">
        <v>2194</v>
      </c>
      <c r="H461" s="80" t="s">
        <v>2195</v>
      </c>
      <c r="I461" s="177"/>
      <c r="J461" s="81">
        <v>109.01809726474882</v>
      </c>
      <c r="K461" s="81">
        <v>1.3804616219950103</v>
      </c>
      <c r="L461" s="81">
        <v>15.933037508965917</v>
      </c>
      <c r="M461" s="81">
        <v>23.278199288607617</v>
      </c>
      <c r="N461" s="81">
        <v>22.409453270090243</v>
      </c>
      <c r="O461" s="81">
        <v>23.149223266598387</v>
      </c>
      <c r="P461" s="81">
        <v>26.974022507591094</v>
      </c>
      <c r="Q461" s="81">
        <v>1.6098589114536126</v>
      </c>
      <c r="R461" s="81">
        <v>0</v>
      </c>
      <c r="S461" s="81">
        <v>2.8442407758406234</v>
      </c>
      <c r="T461" s="82"/>
      <c r="U461" s="81">
        <v>3720894</v>
      </c>
      <c r="V461" s="81">
        <v>458</v>
      </c>
      <c r="W461" s="81">
        <v>309</v>
      </c>
      <c r="X461" s="81">
        <v>7477</v>
      </c>
      <c r="Y461" s="81">
        <v>13083</v>
      </c>
      <c r="Z461" s="81">
        <v>14493</v>
      </c>
      <c r="AA461" s="81">
        <v>5601</v>
      </c>
      <c r="AB461" s="81">
        <v>26088</v>
      </c>
      <c r="AC461" s="81">
        <v>0</v>
      </c>
      <c r="AD461" s="81">
        <v>2.844240775840623</v>
      </c>
      <c r="AE461" s="82"/>
      <c r="AF461" s="81">
        <v>40608289.142530292</v>
      </c>
      <c r="AG461" s="81">
        <v>1121382.4282470371</v>
      </c>
      <c r="AH461" s="81">
        <v>2579131.4999897392</v>
      </c>
      <c r="AI461" s="81">
        <v>42056180.696925312</v>
      </c>
      <c r="AJ461" s="81">
        <v>42303326.522484213</v>
      </c>
      <c r="AK461" s="81">
        <v>0</v>
      </c>
      <c r="AL461" s="81">
        <v>0</v>
      </c>
      <c r="AM461" s="81">
        <v>3552989.2096411469</v>
      </c>
      <c r="AN461" s="81">
        <v>0</v>
      </c>
      <c r="AO461" s="81">
        <v>0</v>
      </c>
      <c r="AP461" s="82"/>
      <c r="AQ461" s="81">
        <v>734</v>
      </c>
      <c r="AR461" s="81">
        <v>183</v>
      </c>
      <c r="AS461" s="81">
        <v>1</v>
      </c>
      <c r="AT461" s="81">
        <v>1</v>
      </c>
      <c r="AU461" s="81">
        <v>0</v>
      </c>
      <c r="AV461" s="81">
        <v>0</v>
      </c>
      <c r="AW461" s="81" t="s">
        <v>564</v>
      </c>
      <c r="AX461" s="82"/>
      <c r="AY461" s="81">
        <v>3464.6560000000009</v>
      </c>
      <c r="AZ461" s="81">
        <v>41610.36</v>
      </c>
      <c r="BA461" s="81">
        <v>1500</v>
      </c>
      <c r="BB461" s="81">
        <v>90</v>
      </c>
      <c r="BC461" s="81">
        <v>0</v>
      </c>
      <c r="BD461" s="81">
        <v>0</v>
      </c>
      <c r="BE461" s="81" t="s">
        <v>564</v>
      </c>
      <c r="BF461" s="82"/>
      <c r="BG461" s="81">
        <v>0</v>
      </c>
      <c r="BH461" s="81">
        <v>0</v>
      </c>
      <c r="BI461" s="81">
        <v>3.8410000000000002</v>
      </c>
      <c r="BJ461" s="81">
        <v>0</v>
      </c>
      <c r="BK461" s="81">
        <v>4.75</v>
      </c>
      <c r="BL461" s="81">
        <v>0</v>
      </c>
      <c r="BM461" s="82"/>
      <c r="BN461" s="81">
        <v>0</v>
      </c>
      <c r="BO461" s="81">
        <v>0</v>
      </c>
      <c r="BP461" s="81">
        <v>1</v>
      </c>
      <c r="BQ461" s="81">
        <v>0</v>
      </c>
      <c r="BR461" s="81">
        <v>1</v>
      </c>
      <c r="BS461" s="81">
        <v>0</v>
      </c>
      <c r="BT461"/>
      <c r="BU461" s="80">
        <v>8.5909999999999993</v>
      </c>
      <c r="BV461" s="80">
        <v>0</v>
      </c>
      <c r="BW461" s="80">
        <v>0</v>
      </c>
      <c r="BX461" s="80">
        <v>0</v>
      </c>
      <c r="BY461" s="80">
        <v>0</v>
      </c>
      <c r="BZ461" s="80">
        <v>0</v>
      </c>
      <c r="CA461" s="80">
        <v>0</v>
      </c>
      <c r="CB461" s="80">
        <v>0</v>
      </c>
      <c r="CC461" s="80">
        <v>0</v>
      </c>
    </row>
    <row r="462" spans="1:81">
      <c r="A462" s="80" t="s">
        <v>2211</v>
      </c>
      <c r="B462" s="80">
        <v>34</v>
      </c>
      <c r="C462" s="80">
        <v>17</v>
      </c>
      <c r="D462" s="80">
        <v>2</v>
      </c>
      <c r="E462" s="80">
        <v>2020</v>
      </c>
      <c r="F462" s="80" t="s">
        <v>218</v>
      </c>
      <c r="G462" s="174" t="s">
        <v>2194</v>
      </c>
      <c r="H462" s="80" t="s">
        <v>2195</v>
      </c>
      <c r="I462" s="177"/>
      <c r="J462" s="81">
        <v>104.3407098842242</v>
      </c>
      <c r="K462" s="81">
        <v>1.8257690739942705</v>
      </c>
      <c r="L462" s="81">
        <v>17.886898947276318</v>
      </c>
      <c r="M462" s="81">
        <v>32.185049060011401</v>
      </c>
      <c r="N462" s="81">
        <v>40.017436950965099</v>
      </c>
      <c r="O462" s="81">
        <v>20.268000892902382</v>
      </c>
      <c r="P462" s="81">
        <v>24.689504171824634</v>
      </c>
      <c r="Q462" s="81">
        <v>1.5277947251335036</v>
      </c>
      <c r="R462" s="81">
        <v>0</v>
      </c>
      <c r="S462" s="81">
        <v>3.4784205141442168</v>
      </c>
      <c r="T462" s="82"/>
      <c r="U462" s="81">
        <v>3345845</v>
      </c>
      <c r="V462" s="81">
        <v>447</v>
      </c>
      <c r="W462" s="81">
        <v>303</v>
      </c>
      <c r="X462" s="81">
        <v>7570</v>
      </c>
      <c r="Y462" s="81">
        <v>13070</v>
      </c>
      <c r="Z462" s="81">
        <v>14483</v>
      </c>
      <c r="AA462" s="81">
        <v>5570</v>
      </c>
      <c r="AB462" s="81">
        <v>25911</v>
      </c>
      <c r="AC462" s="81">
        <v>0</v>
      </c>
      <c r="AD462" s="81">
        <v>3.4784205141442168</v>
      </c>
      <c r="AE462" s="82"/>
      <c r="AF462" s="81">
        <v>34970985.578355446</v>
      </c>
      <c r="AG462" s="81">
        <v>1534635.7062025284</v>
      </c>
      <c r="AH462" s="81">
        <v>3073783.4584877947</v>
      </c>
      <c r="AI462" s="81">
        <v>45107042.478357509</v>
      </c>
      <c r="AJ462" s="81">
        <v>58735281.038392216</v>
      </c>
      <c r="AK462" s="81"/>
      <c r="AL462" s="81"/>
      <c r="AM462" s="81">
        <v>3381673.3772142683</v>
      </c>
      <c r="AN462" s="81"/>
      <c r="AO462" s="81"/>
      <c r="AP462" s="82"/>
      <c r="AQ462" s="81">
        <v>776</v>
      </c>
      <c r="AR462" s="81">
        <v>195</v>
      </c>
      <c r="AS462" s="81">
        <v>1</v>
      </c>
      <c r="AT462" s="81">
        <v>1</v>
      </c>
      <c r="AU462" s="81">
        <v>0</v>
      </c>
      <c r="AV462" s="81">
        <v>0</v>
      </c>
      <c r="AW462" s="81">
        <v>1</v>
      </c>
      <c r="AX462" s="82"/>
      <c r="AY462" s="81">
        <v>3720.830000000004</v>
      </c>
      <c r="AZ462" s="81">
        <v>43711.059999999983</v>
      </c>
      <c r="BA462" s="81">
        <v>1500</v>
      </c>
      <c r="BB462" s="81">
        <v>90</v>
      </c>
      <c r="BC462" s="81">
        <v>0</v>
      </c>
      <c r="BD462" s="81">
        <v>0</v>
      </c>
      <c r="BE462" s="81">
        <v>1500</v>
      </c>
      <c r="BF462" s="82"/>
      <c r="BG462" s="81">
        <v>0</v>
      </c>
      <c r="BH462" s="81">
        <v>0</v>
      </c>
      <c r="BI462" s="81">
        <v>3.3820000000000001</v>
      </c>
      <c r="BJ462" s="81">
        <v>0</v>
      </c>
      <c r="BK462" s="81">
        <v>3.496</v>
      </c>
      <c r="BL462" s="81">
        <v>0</v>
      </c>
      <c r="BM462" s="82"/>
      <c r="BN462" s="81">
        <v>0</v>
      </c>
      <c r="BO462" s="81">
        <v>0</v>
      </c>
      <c r="BP462" s="81">
        <v>1</v>
      </c>
      <c r="BQ462" s="81">
        <v>0</v>
      </c>
      <c r="BR462" s="81">
        <v>1</v>
      </c>
      <c r="BS462" s="81">
        <v>0</v>
      </c>
      <c r="BT462"/>
      <c r="BU462" s="80">
        <v>6.8780000000000001</v>
      </c>
      <c r="BV462" s="80">
        <v>0</v>
      </c>
      <c r="BW462" s="80">
        <v>0</v>
      </c>
      <c r="BX462" s="80">
        <v>0</v>
      </c>
      <c r="BY462" s="80">
        <v>0</v>
      </c>
      <c r="BZ462" s="80">
        <v>0</v>
      </c>
      <c r="CA462" s="80">
        <v>0</v>
      </c>
      <c r="CB462" s="80">
        <v>0</v>
      </c>
      <c r="CC462" s="80">
        <v>0</v>
      </c>
    </row>
    <row r="463" spans="1:81">
      <c r="A463" s="80" t="s">
        <v>2212</v>
      </c>
      <c r="B463" s="80">
        <v>34</v>
      </c>
      <c r="C463" s="80">
        <v>18</v>
      </c>
      <c r="D463" s="80">
        <v>2</v>
      </c>
      <c r="E463" s="80">
        <v>2021</v>
      </c>
      <c r="F463" s="80" t="s">
        <v>75</v>
      </c>
      <c r="G463" s="174" t="s">
        <v>2194</v>
      </c>
      <c r="H463" s="80" t="s">
        <v>2195</v>
      </c>
      <c r="I463" s="177"/>
      <c r="J463" s="81">
        <v>97.292674984029446</v>
      </c>
      <c r="K463" s="81">
        <v>1.8647408490537678</v>
      </c>
      <c r="L463" s="81">
        <v>17.403660637907379</v>
      </c>
      <c r="M463" s="81">
        <v>30.901294278293033</v>
      </c>
      <c r="N463" s="81">
        <v>30.519241520714576</v>
      </c>
      <c r="O463" s="81">
        <v>19.666016705491067</v>
      </c>
      <c r="P463" s="81">
        <v>25.058194309646534</v>
      </c>
      <c r="Q463" s="81">
        <v>1.5321068681446517</v>
      </c>
      <c r="R463" s="81">
        <v>0</v>
      </c>
      <c r="S463" s="81">
        <v>2.8073931399386161</v>
      </c>
      <c r="T463" s="82"/>
      <c r="U463" s="81">
        <v>3456284</v>
      </c>
      <c r="V463" s="81">
        <v>447</v>
      </c>
      <c r="W463" s="81">
        <v>303</v>
      </c>
      <c r="X463" s="81">
        <v>7570</v>
      </c>
      <c r="Y463" s="81">
        <v>13135</v>
      </c>
      <c r="Z463" s="81">
        <v>14470</v>
      </c>
      <c r="AA463" s="81">
        <v>5513</v>
      </c>
      <c r="AB463" s="81">
        <v>25676</v>
      </c>
      <c r="AC463" s="81">
        <v>0</v>
      </c>
      <c r="AD463" s="81">
        <v>2.8073931399386161</v>
      </c>
      <c r="AE463" s="82"/>
      <c r="AF463" s="81">
        <v>31952074.681326598</v>
      </c>
      <c r="AG463" s="81">
        <v>1640106.295806315</v>
      </c>
      <c r="AH463" s="81">
        <v>2958963.4416671018</v>
      </c>
      <c r="AI463" s="81">
        <v>47823909.103744343</v>
      </c>
      <c r="AJ463" s="81">
        <v>47703394.102179065</v>
      </c>
      <c r="AK463" s="81">
        <v>0</v>
      </c>
      <c r="AL463" s="81">
        <v>0</v>
      </c>
      <c r="AM463" s="81">
        <v>3370331.5833531478</v>
      </c>
      <c r="AN463" s="81">
        <v>0</v>
      </c>
      <c r="AO463" s="81">
        <v>0</v>
      </c>
      <c r="AP463" s="82"/>
      <c r="AQ463" s="81">
        <v>821</v>
      </c>
      <c r="AR463" s="81">
        <v>202</v>
      </c>
      <c r="AS463" s="81">
        <v>1</v>
      </c>
      <c r="AT463" s="81">
        <v>1</v>
      </c>
      <c r="AU463" s="81">
        <v>0</v>
      </c>
      <c r="AV463" s="81">
        <v>0</v>
      </c>
      <c r="AW463" s="81"/>
      <c r="AX463" s="82"/>
      <c r="AY463" s="81">
        <v>3937.8130000000051</v>
      </c>
      <c r="AZ463" s="81">
        <v>44714.059999999983</v>
      </c>
      <c r="BA463" s="81">
        <v>1500</v>
      </c>
      <c r="BB463" s="81">
        <v>90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2213</v>
      </c>
      <c r="B464" s="80">
        <v>34</v>
      </c>
      <c r="C464" s="80">
        <v>19</v>
      </c>
      <c r="D464" s="80">
        <v>2</v>
      </c>
      <c r="E464" s="80">
        <v>2022</v>
      </c>
      <c r="F464" s="80" t="s">
        <v>568</v>
      </c>
      <c r="G464" s="80" t="s">
        <v>2194</v>
      </c>
      <c r="H464" s="80" t="s">
        <v>2195</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869</v>
      </c>
      <c r="AR464" s="81">
        <v>208</v>
      </c>
      <c r="AS464" s="81">
        <v>1</v>
      </c>
      <c r="AT464" s="81">
        <v>1</v>
      </c>
      <c r="AU464" s="81">
        <v>0</v>
      </c>
      <c r="AV464" s="81">
        <v>0</v>
      </c>
      <c r="AW464" s="81"/>
      <c r="AX464" s="82"/>
      <c r="AY464" s="81">
        <v>4196.4130000000041</v>
      </c>
      <c r="AZ464" s="81">
        <v>45237.159999999982</v>
      </c>
      <c r="BA464" s="81">
        <v>1500</v>
      </c>
      <c r="BB464" s="81">
        <v>90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2214</v>
      </c>
      <c r="B465" s="80">
        <v>341</v>
      </c>
      <c r="C465" s="80">
        <v>1</v>
      </c>
      <c r="D465" s="80">
        <v>21</v>
      </c>
      <c r="E465" s="80">
        <v>1990</v>
      </c>
      <c r="F465" s="80" t="s">
        <v>562</v>
      </c>
      <c r="G465" s="80" t="s">
        <v>1597</v>
      </c>
      <c r="H465" s="80" t="s">
        <v>1598</v>
      </c>
      <c r="I465" s="177"/>
      <c r="J465" s="81">
        <v>180.63693056683388</v>
      </c>
      <c r="K465" s="81">
        <v>3.3387358372015772</v>
      </c>
      <c r="L465" s="81">
        <v>16.783423014252921</v>
      </c>
      <c r="M465" s="81">
        <v>8.0444264465029178</v>
      </c>
      <c r="N465" s="81">
        <v>24.380610353849345</v>
      </c>
      <c r="O465" s="81">
        <v>11.903381485360699</v>
      </c>
      <c r="P465" s="81">
        <v>20.868074554230823</v>
      </c>
      <c r="Q465" s="81">
        <v>1.1775862084749509</v>
      </c>
      <c r="R465" s="81">
        <v>0</v>
      </c>
      <c r="S465" s="81">
        <v>1.3536049897732307</v>
      </c>
      <c r="T465" s="82"/>
      <c r="U465" s="81">
        <v>3832987</v>
      </c>
      <c r="V465" s="81">
        <v>1029</v>
      </c>
      <c r="W465" s="81">
        <v>221</v>
      </c>
      <c r="X465" s="81">
        <v>3344</v>
      </c>
      <c r="Y465" s="81">
        <v>5354</v>
      </c>
      <c r="Z465" s="81">
        <v>4896</v>
      </c>
      <c r="AA465" s="81">
        <v>5067</v>
      </c>
      <c r="AB465" s="81">
        <v>19120</v>
      </c>
      <c r="AC465" s="81">
        <v>0</v>
      </c>
      <c r="AD465" s="81">
        <v>1.3536049897732307</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2215</v>
      </c>
      <c r="B466" s="80">
        <v>342</v>
      </c>
      <c r="C466" s="80">
        <v>2</v>
      </c>
      <c r="D466" s="80">
        <v>21</v>
      </c>
      <c r="E466" s="80">
        <v>2005</v>
      </c>
      <c r="F466" s="80" t="s">
        <v>565</v>
      </c>
      <c r="G466" s="80" t="s">
        <v>1597</v>
      </c>
      <c r="H466" s="80" t="s">
        <v>1598</v>
      </c>
      <c r="I466" s="177"/>
      <c r="J466" s="81">
        <v>139.57925516305224</v>
      </c>
      <c r="K466" s="81">
        <v>3.7297843338086429</v>
      </c>
      <c r="L466" s="81">
        <v>10.940550031980136</v>
      </c>
      <c r="M466" s="81">
        <v>30.028935571387542</v>
      </c>
      <c r="N466" s="81">
        <v>56.857991813081618</v>
      </c>
      <c r="O466" s="81">
        <v>26.640555306337593</v>
      </c>
      <c r="P466" s="81">
        <v>24.001810923847337</v>
      </c>
      <c r="Q466" s="81">
        <v>1.4639150222993151</v>
      </c>
      <c r="R466" s="81">
        <v>0</v>
      </c>
      <c r="S466" s="81">
        <v>2.9990523036329235</v>
      </c>
      <c r="T466" s="82"/>
      <c r="U466" s="81">
        <v>3485691</v>
      </c>
      <c r="V466" s="81">
        <v>1257</v>
      </c>
      <c r="W466" s="81">
        <v>112</v>
      </c>
      <c r="X466" s="81">
        <v>4992</v>
      </c>
      <c r="Y466" s="81">
        <v>8675</v>
      </c>
      <c r="Z466" s="81">
        <v>12680</v>
      </c>
      <c r="AA466" s="81">
        <v>4773</v>
      </c>
      <c r="AB466" s="81">
        <v>24848</v>
      </c>
      <c r="AC466" s="81">
        <v>0</v>
      </c>
      <c r="AD466" s="81">
        <v>2.9990523036329235</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2216</v>
      </c>
      <c r="B467" s="80">
        <v>343</v>
      </c>
      <c r="C467" s="80">
        <v>3</v>
      </c>
      <c r="D467" s="80">
        <v>21</v>
      </c>
      <c r="E467" s="80">
        <v>2006</v>
      </c>
      <c r="F467" s="80" t="s">
        <v>566</v>
      </c>
      <c r="G467" s="80" t="s">
        <v>1597</v>
      </c>
      <c r="H467" s="80" t="s">
        <v>1598</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2217</v>
      </c>
      <c r="B468" s="80">
        <v>344</v>
      </c>
      <c r="C468" s="80">
        <v>4</v>
      </c>
      <c r="D468" s="80">
        <v>21</v>
      </c>
      <c r="E468" s="80">
        <v>2007</v>
      </c>
      <c r="F468" s="80" t="s">
        <v>567</v>
      </c>
      <c r="G468" s="80" t="s">
        <v>1597</v>
      </c>
      <c r="H468" s="80" t="s">
        <v>1598</v>
      </c>
      <c r="I468" s="177"/>
      <c r="J468" s="81">
        <v>94.785309506380656</v>
      </c>
      <c r="K468" s="81">
        <v>3.742744736635748</v>
      </c>
      <c r="L468" s="81">
        <v>14.157918716663087</v>
      </c>
      <c r="M468" s="81">
        <v>26.696891621788051</v>
      </c>
      <c r="N468" s="81">
        <v>50.039438739785176</v>
      </c>
      <c r="O468" s="81">
        <v>26.164567819349863</v>
      </c>
      <c r="P468" s="81">
        <v>23.561397507529236</v>
      </c>
      <c r="Q468" s="81">
        <v>1.5434182189556045</v>
      </c>
      <c r="R468" s="81">
        <v>0</v>
      </c>
      <c r="S468" s="81">
        <v>2.1860456229465846</v>
      </c>
      <c r="T468" s="82"/>
      <c r="U468" s="81">
        <v>3678338</v>
      </c>
      <c r="V468" s="81">
        <v>1177</v>
      </c>
      <c r="W468" s="81">
        <v>168</v>
      </c>
      <c r="X468" s="81">
        <v>5778</v>
      </c>
      <c r="Y468" s="81">
        <v>8868</v>
      </c>
      <c r="Z468" s="81">
        <v>12946</v>
      </c>
      <c r="AA468" s="81">
        <v>4614</v>
      </c>
      <c r="AB468" s="81">
        <v>24812</v>
      </c>
      <c r="AC468" s="81">
        <v>0</v>
      </c>
      <c r="AD468" s="81">
        <v>2.1860456229465846</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2218</v>
      </c>
      <c r="B469" s="80">
        <v>345</v>
      </c>
      <c r="C469" s="80">
        <v>5</v>
      </c>
      <c r="D469" s="80">
        <v>21</v>
      </c>
      <c r="E469" s="80">
        <v>2008</v>
      </c>
      <c r="F469" s="80" t="s">
        <v>84</v>
      </c>
      <c r="G469" s="80" t="s">
        <v>1597</v>
      </c>
      <c r="H469" s="80" t="s">
        <v>1598</v>
      </c>
      <c r="I469" s="177"/>
      <c r="J469" s="81">
        <v>86.445054667016024</v>
      </c>
      <c r="K469" s="81">
        <v>2.6981355953116175</v>
      </c>
      <c r="L469" s="81">
        <v>12.591500251652953</v>
      </c>
      <c r="M469" s="81">
        <v>28.138566556844463</v>
      </c>
      <c r="N469" s="81">
        <v>48.872614322678515</v>
      </c>
      <c r="O469" s="81">
        <v>25.73231431360345</v>
      </c>
      <c r="P469" s="81">
        <v>23.213202854331417</v>
      </c>
      <c r="Q469" s="81">
        <v>1.535112621170464</v>
      </c>
      <c r="R469" s="81">
        <v>0</v>
      </c>
      <c r="S469" s="81">
        <v>2.1704746902884189</v>
      </c>
      <c r="T469" s="82"/>
      <c r="U469" s="81">
        <v>3678614</v>
      </c>
      <c r="V469" s="81">
        <v>1177</v>
      </c>
      <c r="W469" s="81">
        <v>168</v>
      </c>
      <c r="X469" s="81">
        <v>5778</v>
      </c>
      <c r="Y469" s="81">
        <v>9107</v>
      </c>
      <c r="Z469" s="81">
        <v>13179</v>
      </c>
      <c r="AA469" s="81">
        <v>4551</v>
      </c>
      <c r="AB469" s="81">
        <v>25084</v>
      </c>
      <c r="AC469" s="81">
        <v>0</v>
      </c>
      <c r="AD469" s="81">
        <v>2.1704746902884189</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2219</v>
      </c>
      <c r="B470" s="80">
        <v>346</v>
      </c>
      <c r="C470" s="80">
        <v>6</v>
      </c>
      <c r="D470" s="80">
        <v>21</v>
      </c>
      <c r="E470" s="80">
        <v>2009</v>
      </c>
      <c r="F470" s="80" t="s">
        <v>85</v>
      </c>
      <c r="G470" s="80" t="s">
        <v>1597</v>
      </c>
      <c r="H470" s="80" t="s">
        <v>1598</v>
      </c>
      <c r="I470" s="177"/>
      <c r="J470" s="81">
        <v>80.275518833052274</v>
      </c>
      <c r="K470" s="81">
        <v>2.6443976701679546</v>
      </c>
      <c r="L470" s="81">
        <v>25.739833160069633</v>
      </c>
      <c r="M470" s="81">
        <v>29.03095339887475</v>
      </c>
      <c r="N470" s="81">
        <v>50.664428841707142</v>
      </c>
      <c r="O470" s="81">
        <v>26.580318100838412</v>
      </c>
      <c r="P470" s="81">
        <v>22.358055952705378</v>
      </c>
      <c r="Q470" s="81">
        <v>1.4618278077679387</v>
      </c>
      <c r="R470" s="81">
        <v>0</v>
      </c>
      <c r="S470" s="81">
        <v>1.6719347268648772</v>
      </c>
      <c r="T470" s="82"/>
      <c r="U470" s="81">
        <v>3226603</v>
      </c>
      <c r="V470" s="81">
        <v>1199</v>
      </c>
      <c r="W470" s="81">
        <v>431</v>
      </c>
      <c r="X470" s="81">
        <v>6097</v>
      </c>
      <c r="Y470" s="81">
        <v>9245</v>
      </c>
      <c r="Z470" s="81">
        <v>13437</v>
      </c>
      <c r="AA470" s="81">
        <v>4500</v>
      </c>
      <c r="AB470" s="81">
        <v>25075</v>
      </c>
      <c r="AC470" s="81">
        <v>0</v>
      </c>
      <c r="AD470" s="81">
        <v>1.6719347268648772</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23.808999999999997</v>
      </c>
      <c r="BJ470" s="81">
        <v>0</v>
      </c>
      <c r="BK470" s="81">
        <v>3.28</v>
      </c>
      <c r="BL470" s="81">
        <v>0</v>
      </c>
      <c r="BM470" s="82"/>
      <c r="BN470" s="81">
        <v>0</v>
      </c>
      <c r="BO470" s="81">
        <v>0</v>
      </c>
      <c r="BP470" s="81">
        <v>3</v>
      </c>
      <c r="BQ470" s="81">
        <v>0</v>
      </c>
      <c r="BR470" s="81">
        <v>1</v>
      </c>
      <c r="BS470" s="81">
        <v>0</v>
      </c>
      <c r="BT470"/>
      <c r="BU470" s="80"/>
      <c r="BV470" s="80"/>
      <c r="BW470" s="80"/>
      <c r="BX470" s="80"/>
      <c r="BY470" s="80"/>
      <c r="BZ470" s="80"/>
      <c r="CA470" s="80"/>
      <c r="CB470" s="80"/>
      <c r="CC470" s="80"/>
    </row>
    <row r="471" spans="1:81">
      <c r="A471" s="80" t="s">
        <v>2220</v>
      </c>
      <c r="B471" s="80">
        <v>347</v>
      </c>
      <c r="C471" s="80">
        <v>7</v>
      </c>
      <c r="D471" s="80">
        <v>21</v>
      </c>
      <c r="E471" s="80">
        <v>2010</v>
      </c>
      <c r="F471" s="80" t="s">
        <v>86</v>
      </c>
      <c r="G471" s="80" t="s">
        <v>1597</v>
      </c>
      <c r="H471" s="80" t="s">
        <v>1598</v>
      </c>
      <c r="I471" s="177"/>
      <c r="J471" s="81">
        <v>81.223919127332707</v>
      </c>
      <c r="K471" s="81">
        <v>3.0721608784849375</v>
      </c>
      <c r="L471" s="81">
        <v>23.760857522963299</v>
      </c>
      <c r="M471" s="81">
        <v>27.586723578852098</v>
      </c>
      <c r="N471" s="81">
        <v>52.493535593047632</v>
      </c>
      <c r="O471" s="81">
        <v>26.782260032710749</v>
      </c>
      <c r="P471" s="81">
        <v>22.665743433967673</v>
      </c>
      <c r="Q471" s="81">
        <v>1.5280894272479126</v>
      </c>
      <c r="R471" s="81">
        <v>0</v>
      </c>
      <c r="S471" s="81">
        <v>2.3691492357017965</v>
      </c>
      <c r="T471" s="82"/>
      <c r="U471" s="81">
        <v>3218703</v>
      </c>
      <c r="V471" s="81">
        <v>1199</v>
      </c>
      <c r="W471" s="81">
        <v>431</v>
      </c>
      <c r="X471" s="81">
        <v>6097</v>
      </c>
      <c r="Y471" s="81">
        <v>9388</v>
      </c>
      <c r="Z471" s="81">
        <v>13602</v>
      </c>
      <c r="AA471" s="81">
        <v>4448</v>
      </c>
      <c r="AB471" s="81">
        <v>25116</v>
      </c>
      <c r="AC471" s="81">
        <v>0</v>
      </c>
      <c r="AD471" s="81">
        <v>2.3691492357017965</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22.61</v>
      </c>
      <c r="BJ471" s="81">
        <v>0</v>
      </c>
      <c r="BK471" s="81">
        <v>3.1880000000000002</v>
      </c>
      <c r="BL471" s="81">
        <v>0</v>
      </c>
      <c r="BM471" s="82"/>
      <c r="BN471" s="81">
        <v>0</v>
      </c>
      <c r="BO471" s="81">
        <v>0</v>
      </c>
      <c r="BP471" s="81">
        <v>3</v>
      </c>
      <c r="BQ471" s="81">
        <v>0</v>
      </c>
      <c r="BR471" s="81">
        <v>1</v>
      </c>
      <c r="BS471" s="81">
        <v>0</v>
      </c>
      <c r="BT471"/>
      <c r="BU471" s="80">
        <v>25.797999999999998</v>
      </c>
      <c r="BV471" s="80">
        <v>0</v>
      </c>
      <c r="BW471" s="80">
        <v>0</v>
      </c>
      <c r="BX471" s="80">
        <v>0</v>
      </c>
      <c r="BY471" s="80">
        <v>0</v>
      </c>
      <c r="BZ471" s="80">
        <v>0</v>
      </c>
      <c r="CA471" s="80">
        <v>0</v>
      </c>
      <c r="CB471" s="80">
        <v>0</v>
      </c>
      <c r="CC471" s="80">
        <v>0</v>
      </c>
    </row>
    <row r="472" spans="1:81">
      <c r="A472" s="80" t="s">
        <v>2221</v>
      </c>
      <c r="B472" s="80">
        <v>348</v>
      </c>
      <c r="C472" s="80">
        <v>8</v>
      </c>
      <c r="D472" s="80">
        <v>21</v>
      </c>
      <c r="E472" s="80">
        <v>2011</v>
      </c>
      <c r="F472" s="80" t="s">
        <v>87</v>
      </c>
      <c r="G472" s="80" t="s">
        <v>1597</v>
      </c>
      <c r="H472" s="80" t="s">
        <v>1598</v>
      </c>
      <c r="I472" s="177"/>
      <c r="J472" s="81">
        <v>85.311060694877028</v>
      </c>
      <c r="K472" s="81">
        <v>3.5723606526181415</v>
      </c>
      <c r="L472" s="81">
        <v>21.513837276423608</v>
      </c>
      <c r="M472" s="81">
        <v>32.496431619696203</v>
      </c>
      <c r="N472" s="81">
        <v>60.633311985143877</v>
      </c>
      <c r="O472" s="81">
        <v>27.995379992555009</v>
      </c>
      <c r="P472" s="81">
        <v>21.995893514055137</v>
      </c>
      <c r="Q472" s="81">
        <v>1.7595809113286149</v>
      </c>
      <c r="R472" s="81">
        <v>0</v>
      </c>
      <c r="S472" s="81">
        <v>2.4164734673356887</v>
      </c>
      <c r="T472" s="82"/>
      <c r="U472" s="81">
        <v>3201928</v>
      </c>
      <c r="V472" s="81">
        <v>1199</v>
      </c>
      <c r="W472" s="81">
        <v>431</v>
      </c>
      <c r="X472" s="81">
        <v>6097</v>
      </c>
      <c r="Y472" s="81">
        <v>9522</v>
      </c>
      <c r="Z472" s="81">
        <v>14527</v>
      </c>
      <c r="AA472" s="81">
        <v>4445</v>
      </c>
      <c r="AB472" s="81">
        <v>25073</v>
      </c>
      <c r="AC472" s="81">
        <v>0</v>
      </c>
      <c r="AD472" s="81">
        <v>2.4164734673356887</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25.562999999999999</v>
      </c>
      <c r="BJ472" s="81">
        <v>0</v>
      </c>
      <c r="BK472" s="81">
        <v>2.2509999999999999</v>
      </c>
      <c r="BL472" s="81">
        <v>0</v>
      </c>
      <c r="BM472" s="82"/>
      <c r="BN472" s="81">
        <v>0</v>
      </c>
      <c r="BO472" s="81">
        <v>0</v>
      </c>
      <c r="BP472" s="81">
        <v>4</v>
      </c>
      <c r="BQ472" s="81">
        <v>0</v>
      </c>
      <c r="BR472" s="81">
        <v>1</v>
      </c>
      <c r="BS472" s="81">
        <v>0</v>
      </c>
      <c r="BT472"/>
      <c r="BU472" s="80">
        <v>27.814</v>
      </c>
      <c r="BV472" s="80">
        <v>0</v>
      </c>
      <c r="BW472" s="80">
        <v>0</v>
      </c>
      <c r="BX472" s="80">
        <v>0</v>
      </c>
      <c r="BY472" s="80">
        <v>0</v>
      </c>
      <c r="BZ472" s="80">
        <v>0</v>
      </c>
      <c r="CA472" s="80">
        <v>0</v>
      </c>
      <c r="CB472" s="80">
        <v>0</v>
      </c>
      <c r="CC472" s="80">
        <v>0</v>
      </c>
    </row>
    <row r="473" spans="1:81">
      <c r="A473" s="80" t="s">
        <v>2222</v>
      </c>
      <c r="B473" s="80">
        <v>349</v>
      </c>
      <c r="C473" s="80">
        <v>9</v>
      </c>
      <c r="D473" s="80">
        <v>21</v>
      </c>
      <c r="E473" s="80">
        <v>2012</v>
      </c>
      <c r="F473" s="80" t="s">
        <v>88</v>
      </c>
      <c r="G473" s="80" t="s">
        <v>1597</v>
      </c>
      <c r="H473" s="80" t="s">
        <v>1598</v>
      </c>
      <c r="I473" s="177"/>
      <c r="J473" s="81">
        <v>100.80945047337025</v>
      </c>
      <c r="K473" s="81">
        <v>3.9288028599364777</v>
      </c>
      <c r="L473" s="81">
        <v>20.96426576968982</v>
      </c>
      <c r="M473" s="81">
        <v>35.237876072557285</v>
      </c>
      <c r="N473" s="81">
        <v>61.524054500677856</v>
      </c>
      <c r="O473" s="81">
        <v>28.251157626819406</v>
      </c>
      <c r="P473" s="81">
        <v>22.135971733195742</v>
      </c>
      <c r="Q473" s="81">
        <v>1.9163174265882064</v>
      </c>
      <c r="R473" s="81">
        <v>0</v>
      </c>
      <c r="S473" s="81">
        <v>1.5305864272674641</v>
      </c>
      <c r="T473" s="82"/>
      <c r="U473" s="81">
        <v>3349738</v>
      </c>
      <c r="V473" s="81">
        <v>1199</v>
      </c>
      <c r="W473" s="81">
        <v>431</v>
      </c>
      <c r="X473" s="81">
        <v>6097</v>
      </c>
      <c r="Y473" s="81">
        <v>9645</v>
      </c>
      <c r="Z473" s="81">
        <v>14776</v>
      </c>
      <c r="AA473" s="81">
        <v>4448</v>
      </c>
      <c r="AB473" s="81">
        <v>25133</v>
      </c>
      <c r="AC473" s="81">
        <v>0</v>
      </c>
      <c r="AD473" s="81">
        <v>1.5305864272674641</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28.690999999999999</v>
      </c>
      <c r="BJ473" s="81">
        <v>0</v>
      </c>
      <c r="BK473" s="81">
        <v>2.9430000000000001</v>
      </c>
      <c r="BL473" s="81">
        <v>0</v>
      </c>
      <c r="BM473" s="82"/>
      <c r="BN473" s="81">
        <v>0</v>
      </c>
      <c r="BO473" s="81">
        <v>0</v>
      </c>
      <c r="BP473" s="81">
        <v>4</v>
      </c>
      <c r="BQ473" s="81">
        <v>0</v>
      </c>
      <c r="BR473" s="81">
        <v>1</v>
      </c>
      <c r="BS473" s="81">
        <v>0</v>
      </c>
      <c r="BT473"/>
      <c r="BU473" s="80">
        <v>31.634</v>
      </c>
      <c r="BV473" s="80">
        <v>0</v>
      </c>
      <c r="BW473" s="80">
        <v>0</v>
      </c>
      <c r="BX473" s="80">
        <v>0</v>
      </c>
      <c r="BY473" s="80">
        <v>0</v>
      </c>
      <c r="BZ473" s="80">
        <v>0</v>
      </c>
      <c r="CA473" s="80">
        <v>0</v>
      </c>
      <c r="CB473" s="80">
        <v>0</v>
      </c>
      <c r="CC473" s="80">
        <v>0</v>
      </c>
    </row>
    <row r="474" spans="1:81">
      <c r="A474" s="80" t="s">
        <v>2223</v>
      </c>
      <c r="B474" s="80">
        <v>350</v>
      </c>
      <c r="C474" s="80">
        <v>10</v>
      </c>
      <c r="D474" s="80">
        <v>21</v>
      </c>
      <c r="E474" s="80">
        <v>2013</v>
      </c>
      <c r="F474" s="80" t="s">
        <v>89</v>
      </c>
      <c r="G474" s="80" t="s">
        <v>1597</v>
      </c>
      <c r="H474" s="80" t="s">
        <v>1598</v>
      </c>
      <c r="I474" s="177"/>
      <c r="J474" s="81">
        <v>103.61823870131335</v>
      </c>
      <c r="K474" s="81">
        <v>3.6307992175253001</v>
      </c>
      <c r="L474" s="81">
        <v>18.094287306909077</v>
      </c>
      <c r="M474" s="81">
        <v>32.844362884480589</v>
      </c>
      <c r="N474" s="81">
        <v>60.945814047383116</v>
      </c>
      <c r="O474" s="81">
        <v>27.466492579307786</v>
      </c>
      <c r="P474" s="81">
        <v>22.319284967601792</v>
      </c>
      <c r="Q474" s="81">
        <v>1.9499181274063857</v>
      </c>
      <c r="R474" s="81">
        <v>0</v>
      </c>
      <c r="S474" s="81">
        <v>2.0547260667665355</v>
      </c>
      <c r="T474" s="82"/>
      <c r="U474" s="81">
        <v>3448921</v>
      </c>
      <c r="V474" s="81">
        <v>1199</v>
      </c>
      <c r="W474" s="81">
        <v>431</v>
      </c>
      <c r="X474" s="81">
        <v>6097</v>
      </c>
      <c r="Y474" s="81">
        <v>9729</v>
      </c>
      <c r="Z474" s="81">
        <v>15007</v>
      </c>
      <c r="AA474" s="81">
        <v>4468</v>
      </c>
      <c r="AB474" s="81">
        <v>25207</v>
      </c>
      <c r="AC474" s="81">
        <v>0</v>
      </c>
      <c r="AD474" s="81">
        <v>2.0547260667665355</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29.488</v>
      </c>
      <c r="BJ474" s="81">
        <v>0</v>
      </c>
      <c r="BK474" s="81">
        <v>2.931</v>
      </c>
      <c r="BL474" s="81">
        <v>0</v>
      </c>
      <c r="BM474" s="82"/>
      <c r="BN474" s="81">
        <v>0</v>
      </c>
      <c r="BO474" s="81">
        <v>0</v>
      </c>
      <c r="BP474" s="81">
        <v>4</v>
      </c>
      <c r="BQ474" s="81">
        <v>0</v>
      </c>
      <c r="BR474" s="81">
        <v>1</v>
      </c>
      <c r="BS474" s="81">
        <v>0</v>
      </c>
      <c r="BT474"/>
      <c r="BU474" s="80">
        <v>32.418999999999997</v>
      </c>
      <c r="BV474" s="80">
        <v>0</v>
      </c>
      <c r="BW474" s="80">
        <v>0</v>
      </c>
      <c r="BX474" s="80">
        <v>0</v>
      </c>
      <c r="BY474" s="80">
        <v>0</v>
      </c>
      <c r="BZ474" s="80">
        <v>0</v>
      </c>
      <c r="CA474" s="80">
        <v>0</v>
      </c>
      <c r="CB474" s="80">
        <v>0</v>
      </c>
      <c r="CC474" s="80">
        <v>0</v>
      </c>
    </row>
    <row r="475" spans="1:81">
      <c r="A475" s="80" t="s">
        <v>2224</v>
      </c>
      <c r="B475" s="80">
        <v>351</v>
      </c>
      <c r="C475" s="80">
        <v>11</v>
      </c>
      <c r="D475" s="80">
        <v>21</v>
      </c>
      <c r="E475" s="80">
        <v>2014</v>
      </c>
      <c r="F475" s="80" t="s">
        <v>90</v>
      </c>
      <c r="G475" s="80" t="s">
        <v>1597</v>
      </c>
      <c r="H475" s="80" t="s">
        <v>1598</v>
      </c>
      <c r="I475" s="177"/>
      <c r="J475" s="81">
        <v>92.023755986573605</v>
      </c>
      <c r="K475" s="81">
        <v>3.3762441372583174</v>
      </c>
      <c r="L475" s="81">
        <v>19.168722045517914</v>
      </c>
      <c r="M475" s="81">
        <v>32.274875700644792</v>
      </c>
      <c r="N475" s="81">
        <v>59.285274373230813</v>
      </c>
      <c r="O475" s="81">
        <v>26.40203377000314</v>
      </c>
      <c r="P475" s="81">
        <v>22.184302212898327</v>
      </c>
      <c r="Q475" s="81">
        <v>1.8728623276844178</v>
      </c>
      <c r="R475" s="81">
        <v>0</v>
      </c>
      <c r="S475" s="81">
        <v>1.7607517339564756</v>
      </c>
      <c r="T475" s="82"/>
      <c r="U475" s="81">
        <v>3609953</v>
      </c>
      <c r="V475" s="81">
        <v>1013</v>
      </c>
      <c r="W475" s="81">
        <v>377</v>
      </c>
      <c r="X475" s="81">
        <v>5858</v>
      </c>
      <c r="Y475" s="81">
        <v>9861</v>
      </c>
      <c r="Z475" s="81">
        <v>15193</v>
      </c>
      <c r="AA475" s="81">
        <v>4418</v>
      </c>
      <c r="AB475" s="81">
        <v>25234</v>
      </c>
      <c r="AC475" s="81">
        <v>0</v>
      </c>
      <c r="AD475" s="81">
        <v>1.7607517339564756</v>
      </c>
      <c r="AE475" s="82"/>
      <c r="AF475" s="81">
        <v>50611225.248930797</v>
      </c>
      <c r="AG475" s="81">
        <v>2739793.2302437853</v>
      </c>
      <c r="AH475" s="81">
        <v>3409174.3625240494</v>
      </c>
      <c r="AI475" s="81">
        <v>37721587.962689213</v>
      </c>
      <c r="AJ475" s="81">
        <v>55906416.782856449</v>
      </c>
      <c r="AK475" s="81">
        <v>0</v>
      </c>
      <c r="AL475" s="81">
        <v>0</v>
      </c>
      <c r="AM475" s="81">
        <v>3464251.1229135096</v>
      </c>
      <c r="AN475" s="81">
        <v>0</v>
      </c>
      <c r="AO475" s="81">
        <v>0</v>
      </c>
      <c r="AP475" s="82"/>
      <c r="AQ475" s="81">
        <v>446</v>
      </c>
      <c r="AR475" s="81">
        <v>53</v>
      </c>
      <c r="AS475" s="81">
        <v>0</v>
      </c>
      <c r="AT475" s="81">
        <v>0</v>
      </c>
      <c r="AU475" s="81">
        <v>0</v>
      </c>
      <c r="AV475" s="81">
        <v>0</v>
      </c>
      <c r="AW475" s="81" t="s">
        <v>564</v>
      </c>
      <c r="AX475" s="82"/>
      <c r="AY475" s="81">
        <v>1897.3000000000002</v>
      </c>
      <c r="AZ475" s="81">
        <v>1569.4</v>
      </c>
      <c r="BA475" s="81">
        <v>0</v>
      </c>
      <c r="BB475" s="81">
        <v>0</v>
      </c>
      <c r="BC475" s="81">
        <v>0</v>
      </c>
      <c r="BD475" s="81">
        <v>0</v>
      </c>
      <c r="BE475" s="81" t="s">
        <v>564</v>
      </c>
      <c r="BF475" s="82"/>
      <c r="BG475" s="81">
        <v>0</v>
      </c>
      <c r="BH475" s="81">
        <v>0</v>
      </c>
      <c r="BI475" s="81">
        <v>29.55</v>
      </c>
      <c r="BJ475" s="81">
        <v>0</v>
      </c>
      <c r="BK475" s="81">
        <v>2.69</v>
      </c>
      <c r="BL475" s="81">
        <v>0</v>
      </c>
      <c r="BM475" s="82"/>
      <c r="BN475" s="81">
        <v>0</v>
      </c>
      <c r="BO475" s="81">
        <v>0</v>
      </c>
      <c r="BP475" s="81">
        <v>4</v>
      </c>
      <c r="BQ475" s="81">
        <v>0</v>
      </c>
      <c r="BR475" s="81">
        <v>1</v>
      </c>
      <c r="BS475" s="81">
        <v>0</v>
      </c>
      <c r="BT475"/>
      <c r="BU475" s="80">
        <v>32.24</v>
      </c>
      <c r="BV475" s="80">
        <v>0</v>
      </c>
      <c r="BW475" s="80">
        <v>0</v>
      </c>
      <c r="BX475" s="80">
        <v>0</v>
      </c>
      <c r="BY475" s="80">
        <v>0</v>
      </c>
      <c r="BZ475" s="80">
        <v>0</v>
      </c>
      <c r="CA475" s="80">
        <v>0</v>
      </c>
      <c r="CB475" s="80">
        <v>0</v>
      </c>
      <c r="CC475" s="80">
        <v>0</v>
      </c>
    </row>
    <row r="476" spans="1:81">
      <c r="A476" s="80" t="s">
        <v>2225</v>
      </c>
      <c r="B476" s="80">
        <v>352</v>
      </c>
      <c r="C476" s="80">
        <v>12</v>
      </c>
      <c r="D476" s="80">
        <v>21</v>
      </c>
      <c r="E476" s="80">
        <v>2015</v>
      </c>
      <c r="F476" s="80" t="s">
        <v>91</v>
      </c>
      <c r="G476" s="80" t="s">
        <v>1597</v>
      </c>
      <c r="H476" s="80" t="s">
        <v>1598</v>
      </c>
      <c r="I476" s="177"/>
      <c r="J476" s="81">
        <v>97.265197539204181</v>
      </c>
      <c r="K476" s="81">
        <v>3.2529580728477026</v>
      </c>
      <c r="L476" s="81">
        <v>16.942923909482168</v>
      </c>
      <c r="M476" s="81">
        <v>27.938541567842265</v>
      </c>
      <c r="N476" s="81">
        <v>55.525622975333853</v>
      </c>
      <c r="O476" s="81">
        <v>26.521861637894609</v>
      </c>
      <c r="P476" s="81">
        <v>22.106276572470431</v>
      </c>
      <c r="Q476" s="81">
        <v>1.8348923933572447</v>
      </c>
      <c r="R476" s="81">
        <v>0</v>
      </c>
      <c r="S476" s="81">
        <v>2.1330494428932973</v>
      </c>
      <c r="T476" s="82"/>
      <c r="U476" s="81">
        <v>3809813</v>
      </c>
      <c r="V476" s="81">
        <v>1013</v>
      </c>
      <c r="W476" s="81">
        <v>377</v>
      </c>
      <c r="X476" s="81">
        <v>5858</v>
      </c>
      <c r="Y476" s="81">
        <v>9970</v>
      </c>
      <c r="Z476" s="81">
        <v>15409</v>
      </c>
      <c r="AA476" s="81">
        <v>4399</v>
      </c>
      <c r="AB476" s="81">
        <v>25254</v>
      </c>
      <c r="AC476" s="81">
        <v>0</v>
      </c>
      <c r="AD476" s="81">
        <v>2.1330494428932973</v>
      </c>
      <c r="AE476" s="82"/>
      <c r="AF476" s="81">
        <v>53273667.441501871</v>
      </c>
      <c r="AG476" s="81">
        <v>2536790.3830677271</v>
      </c>
      <c r="AH476" s="81">
        <v>2549449.2122015497</v>
      </c>
      <c r="AI476" s="81">
        <v>35770807.616789594</v>
      </c>
      <c r="AJ476" s="81">
        <v>50698293.555402383</v>
      </c>
      <c r="AK476" s="81">
        <v>0</v>
      </c>
      <c r="AL476" s="81">
        <v>0</v>
      </c>
      <c r="AM476" s="81">
        <v>3460954.7634543492</v>
      </c>
      <c r="AN476" s="81">
        <v>0</v>
      </c>
      <c r="AO476" s="81">
        <v>0</v>
      </c>
      <c r="AP476" s="82"/>
      <c r="AQ476" s="81">
        <v>482</v>
      </c>
      <c r="AR476" s="81">
        <v>74</v>
      </c>
      <c r="AS476" s="81">
        <v>0</v>
      </c>
      <c r="AT476" s="81">
        <v>0</v>
      </c>
      <c r="AU476" s="81">
        <v>0</v>
      </c>
      <c r="AV476" s="81">
        <v>0</v>
      </c>
      <c r="AW476" s="81" t="s">
        <v>564</v>
      </c>
      <c r="AX476" s="82"/>
      <c r="AY476" s="81">
        <v>2105.5</v>
      </c>
      <c r="AZ476" s="81">
        <v>4261.3</v>
      </c>
      <c r="BA476" s="81">
        <v>0</v>
      </c>
      <c r="BB476" s="81">
        <v>0</v>
      </c>
      <c r="BC476" s="81">
        <v>0</v>
      </c>
      <c r="BD476" s="81">
        <v>0</v>
      </c>
      <c r="BE476" s="81" t="s">
        <v>564</v>
      </c>
      <c r="BF476" s="82"/>
      <c r="BG476" s="81">
        <v>0</v>
      </c>
      <c r="BH476" s="81">
        <v>0</v>
      </c>
      <c r="BI476" s="81">
        <v>19.673999999999999</v>
      </c>
      <c r="BJ476" s="81">
        <v>0</v>
      </c>
      <c r="BK476" s="81">
        <v>0</v>
      </c>
      <c r="BL476" s="81">
        <v>0</v>
      </c>
      <c r="BM476" s="82"/>
      <c r="BN476" s="81">
        <v>0</v>
      </c>
      <c r="BO476" s="81">
        <v>0</v>
      </c>
      <c r="BP476" s="81">
        <v>3</v>
      </c>
      <c r="BQ476" s="81">
        <v>0</v>
      </c>
      <c r="BR476" s="81">
        <v>0</v>
      </c>
      <c r="BS476" s="81">
        <v>0</v>
      </c>
      <c r="BT476"/>
      <c r="BU476" s="80">
        <v>19.673999999999999</v>
      </c>
      <c r="BV476" s="80">
        <v>0</v>
      </c>
      <c r="BW476" s="80">
        <v>0</v>
      </c>
      <c r="BX476" s="80">
        <v>0</v>
      </c>
      <c r="BY476" s="80">
        <v>0</v>
      </c>
      <c r="BZ476" s="80">
        <v>0</v>
      </c>
      <c r="CA476" s="80">
        <v>0</v>
      </c>
      <c r="CB476" s="80">
        <v>0</v>
      </c>
      <c r="CC476" s="80">
        <v>0</v>
      </c>
    </row>
    <row r="477" spans="1:81">
      <c r="A477" s="80" t="s">
        <v>2226</v>
      </c>
      <c r="B477" s="80">
        <v>353</v>
      </c>
      <c r="C477" s="80">
        <v>13</v>
      </c>
      <c r="D477" s="80">
        <v>21</v>
      </c>
      <c r="E477" s="80">
        <v>2016</v>
      </c>
      <c r="F477" s="80" t="s">
        <v>92</v>
      </c>
      <c r="G477" s="80" t="s">
        <v>1597</v>
      </c>
      <c r="H477" s="80" t="s">
        <v>1598</v>
      </c>
      <c r="I477" s="177"/>
      <c r="J477" s="81">
        <v>83.977764415043467</v>
      </c>
      <c r="K477" s="81">
        <v>2.9941942771692651</v>
      </c>
      <c r="L477" s="81">
        <v>21.05266378529581</v>
      </c>
      <c r="M477" s="81">
        <v>26.288977410673102</v>
      </c>
      <c r="N477" s="81">
        <v>61.056183112227878</v>
      </c>
      <c r="O477" s="81">
        <v>26.587461330383526</v>
      </c>
      <c r="P477" s="81">
        <v>21.844813815536991</v>
      </c>
      <c r="Q477" s="81">
        <v>1.792570234838297</v>
      </c>
      <c r="R477" s="81">
        <v>0</v>
      </c>
      <c r="S477" s="81">
        <v>2.3237629877230064</v>
      </c>
      <c r="T477" s="82"/>
      <c r="U477" s="81">
        <v>3765175</v>
      </c>
      <c r="V477" s="81">
        <v>1013</v>
      </c>
      <c r="W477" s="81">
        <v>377</v>
      </c>
      <c r="X477" s="81">
        <v>5858</v>
      </c>
      <c r="Y477" s="81">
        <v>10107</v>
      </c>
      <c r="Z477" s="81">
        <v>15637</v>
      </c>
      <c r="AA477" s="81">
        <v>4496</v>
      </c>
      <c r="AB477" s="81">
        <v>25379</v>
      </c>
      <c r="AC477" s="81">
        <v>0</v>
      </c>
      <c r="AD477" s="81">
        <v>2.3237629877230059</v>
      </c>
      <c r="AE477" s="82"/>
      <c r="AF477" s="81">
        <v>46043220.63651339</v>
      </c>
      <c r="AG477" s="81">
        <v>2377688.1983170952</v>
      </c>
      <c r="AH477" s="81">
        <v>2335685.9679394658</v>
      </c>
      <c r="AI477" s="81">
        <v>36522268.936114751</v>
      </c>
      <c r="AJ477" s="81">
        <v>55829534.940422311</v>
      </c>
      <c r="AK477" s="81">
        <v>0</v>
      </c>
      <c r="AL477" s="81">
        <v>0</v>
      </c>
      <c r="AM477" s="81">
        <v>3480787.6202574121</v>
      </c>
      <c r="AN477" s="81">
        <v>0</v>
      </c>
      <c r="AO477" s="81">
        <v>0</v>
      </c>
      <c r="AP477" s="82"/>
      <c r="AQ477" s="81">
        <v>523</v>
      </c>
      <c r="AR477" s="81">
        <v>91</v>
      </c>
      <c r="AS477" s="81">
        <v>1</v>
      </c>
      <c r="AT477" s="81">
        <v>0</v>
      </c>
      <c r="AU477" s="81">
        <v>0</v>
      </c>
      <c r="AV477" s="81">
        <v>0</v>
      </c>
      <c r="AW477" s="81" t="s">
        <v>564</v>
      </c>
      <c r="AX477" s="82"/>
      <c r="AY477" s="81">
        <v>2327.9</v>
      </c>
      <c r="AZ477" s="81">
        <v>5854.9</v>
      </c>
      <c r="BA477" s="81">
        <v>19.5</v>
      </c>
      <c r="BB477" s="81">
        <v>0</v>
      </c>
      <c r="BC477" s="81">
        <v>0</v>
      </c>
      <c r="BD477" s="81">
        <v>0</v>
      </c>
      <c r="BE477" s="81" t="s">
        <v>564</v>
      </c>
      <c r="BF477" s="82"/>
      <c r="BG477" s="81">
        <v>0</v>
      </c>
      <c r="BH477" s="81">
        <v>0</v>
      </c>
      <c r="BI477" s="81">
        <v>31.02</v>
      </c>
      <c r="BJ477" s="81">
        <v>0</v>
      </c>
      <c r="BK477" s="81">
        <v>0</v>
      </c>
      <c r="BL477" s="81">
        <v>0</v>
      </c>
      <c r="BM477" s="82"/>
      <c r="BN477" s="81">
        <v>0</v>
      </c>
      <c r="BO477" s="81">
        <v>0</v>
      </c>
      <c r="BP477" s="81">
        <v>4</v>
      </c>
      <c r="BQ477" s="81">
        <v>0</v>
      </c>
      <c r="BR477" s="81">
        <v>0</v>
      </c>
      <c r="BS477" s="81">
        <v>0</v>
      </c>
      <c r="BT477"/>
      <c r="BU477" s="80">
        <v>31.02</v>
      </c>
      <c r="BV477" s="80">
        <v>0</v>
      </c>
      <c r="BW477" s="80">
        <v>0</v>
      </c>
      <c r="BX477" s="80">
        <v>0</v>
      </c>
      <c r="BY477" s="80">
        <v>0</v>
      </c>
      <c r="BZ477" s="80">
        <v>0</v>
      </c>
      <c r="CA477" s="80">
        <v>0</v>
      </c>
      <c r="CB477" s="80">
        <v>0</v>
      </c>
      <c r="CC477" s="80">
        <v>0</v>
      </c>
    </row>
    <row r="478" spans="1:81">
      <c r="A478" s="80" t="s">
        <v>2227</v>
      </c>
      <c r="B478" s="80">
        <v>354</v>
      </c>
      <c r="C478" s="80">
        <v>14</v>
      </c>
      <c r="D478" s="80">
        <v>21</v>
      </c>
      <c r="E478" s="80">
        <v>2017</v>
      </c>
      <c r="F478" s="80" t="s">
        <v>71</v>
      </c>
      <c r="G478" s="80" t="s">
        <v>1597</v>
      </c>
      <c r="H478" s="80" t="s">
        <v>1598</v>
      </c>
      <c r="I478" s="177"/>
      <c r="J478" s="81">
        <v>84.829106233426444</v>
      </c>
      <c r="K478" s="81">
        <v>3.2765976157233174</v>
      </c>
      <c r="L478" s="81">
        <v>20.547657129004417</v>
      </c>
      <c r="M478" s="81">
        <v>23.4420333819692</v>
      </c>
      <c r="N478" s="81">
        <v>55.742828509771513</v>
      </c>
      <c r="O478" s="81">
        <v>26.553356043648687</v>
      </c>
      <c r="P478" s="81">
        <v>21.971971622124421</v>
      </c>
      <c r="Q478" s="81">
        <v>1.7280066692958773</v>
      </c>
      <c r="R478" s="81">
        <v>0</v>
      </c>
      <c r="S478" s="81">
        <v>2.7659654682837735</v>
      </c>
      <c r="T478" s="82"/>
      <c r="U478" s="81">
        <v>3881500</v>
      </c>
      <c r="V478" s="81">
        <v>1013</v>
      </c>
      <c r="W478" s="81">
        <v>377</v>
      </c>
      <c r="X478" s="81">
        <v>5858</v>
      </c>
      <c r="Y478" s="81">
        <v>10195</v>
      </c>
      <c r="Z478" s="81">
        <v>15876</v>
      </c>
      <c r="AA478" s="81">
        <v>4551</v>
      </c>
      <c r="AB478" s="81">
        <v>25300</v>
      </c>
      <c r="AC478" s="81">
        <v>0</v>
      </c>
      <c r="AD478" s="81">
        <v>2.765965468283774</v>
      </c>
      <c r="AE478" s="82"/>
      <c r="AF478" s="81">
        <v>49417594.349082626</v>
      </c>
      <c r="AG478" s="81">
        <v>2548225.2815016098</v>
      </c>
      <c r="AH478" s="81">
        <v>3158079.6680409121</v>
      </c>
      <c r="AI478" s="81">
        <v>33983580.521682046</v>
      </c>
      <c r="AJ478" s="81">
        <v>53531504.633787431</v>
      </c>
      <c r="AK478" s="81">
        <v>0</v>
      </c>
      <c r="AL478" s="81">
        <v>0</v>
      </c>
      <c r="AM478" s="81">
        <v>3475382.119038356</v>
      </c>
      <c r="AN478" s="81">
        <v>0</v>
      </c>
      <c r="AO478" s="81">
        <v>0</v>
      </c>
      <c r="AP478" s="82"/>
      <c r="AQ478" s="81">
        <v>559</v>
      </c>
      <c r="AR478" s="81">
        <v>106</v>
      </c>
      <c r="AS478" s="81">
        <v>4</v>
      </c>
      <c r="AT478" s="81">
        <v>0</v>
      </c>
      <c r="AU478" s="81">
        <v>0</v>
      </c>
      <c r="AV478" s="81">
        <v>0</v>
      </c>
      <c r="AW478" s="81" t="s">
        <v>564</v>
      </c>
      <c r="AX478" s="82"/>
      <c r="AY478" s="81">
        <v>2544.6999999999998</v>
      </c>
      <c r="AZ478" s="81">
        <v>6482.7000000000007</v>
      </c>
      <c r="BA478" s="81">
        <v>78</v>
      </c>
      <c r="BB478" s="81">
        <v>0</v>
      </c>
      <c r="BC478" s="81">
        <v>0</v>
      </c>
      <c r="BD478" s="81">
        <v>0</v>
      </c>
      <c r="BE478" s="81" t="s">
        <v>564</v>
      </c>
      <c r="BF478" s="82"/>
      <c r="BG478" s="81">
        <v>8.0960000000000001</v>
      </c>
      <c r="BH478" s="81">
        <v>0</v>
      </c>
      <c r="BI478" s="81">
        <v>23.399000000000001</v>
      </c>
      <c r="BJ478" s="81">
        <v>0</v>
      </c>
      <c r="BK478" s="81">
        <v>0</v>
      </c>
      <c r="BL478" s="81">
        <v>0</v>
      </c>
      <c r="BM478" s="82"/>
      <c r="BN478" s="81">
        <v>1</v>
      </c>
      <c r="BO478" s="81">
        <v>0</v>
      </c>
      <c r="BP478" s="81">
        <v>3</v>
      </c>
      <c r="BQ478" s="81">
        <v>0</v>
      </c>
      <c r="BR478" s="81">
        <v>0</v>
      </c>
      <c r="BS478" s="81">
        <v>0</v>
      </c>
      <c r="BT478"/>
      <c r="BU478" s="80">
        <v>23.399000000000001</v>
      </c>
      <c r="BV478" s="80">
        <v>0</v>
      </c>
      <c r="BW478" s="80">
        <v>0</v>
      </c>
      <c r="BX478" s="80">
        <v>0.48899999999999999</v>
      </c>
      <c r="BY478" s="80">
        <v>7.6070000000000002</v>
      </c>
      <c r="BZ478" s="80">
        <v>0</v>
      </c>
      <c r="CA478" s="80">
        <v>0</v>
      </c>
      <c r="CB478" s="80">
        <v>0</v>
      </c>
      <c r="CC478" s="80">
        <v>0</v>
      </c>
    </row>
    <row r="479" spans="1:81">
      <c r="A479" s="80" t="s">
        <v>2228</v>
      </c>
      <c r="B479" s="80">
        <v>355</v>
      </c>
      <c r="C479" s="80">
        <v>15</v>
      </c>
      <c r="D479" s="80">
        <v>21</v>
      </c>
      <c r="E479" s="80">
        <v>2018</v>
      </c>
      <c r="F479" s="80" t="s">
        <v>93</v>
      </c>
      <c r="G479" s="80" t="s">
        <v>1597</v>
      </c>
      <c r="H479" s="80" t="s">
        <v>1598</v>
      </c>
      <c r="I479" s="177"/>
      <c r="J479" s="81">
        <v>107.43685830561715</v>
      </c>
      <c r="K479" s="81">
        <v>3.0576208897618393</v>
      </c>
      <c r="L479" s="81">
        <v>18.96221522309261</v>
      </c>
      <c r="M479" s="81">
        <v>25.413250002062682</v>
      </c>
      <c r="N479" s="81">
        <v>54.476539416502604</v>
      </c>
      <c r="O479" s="81">
        <v>26.441781577052573</v>
      </c>
      <c r="P479" s="81">
        <v>21.815395908588012</v>
      </c>
      <c r="Q479" s="81">
        <v>1.598052341174836</v>
      </c>
      <c r="R479" s="81">
        <v>0</v>
      </c>
      <c r="S479" s="81">
        <v>2.2326221792139571</v>
      </c>
      <c r="T479" s="82"/>
      <c r="U479" s="81">
        <v>4567255</v>
      </c>
      <c r="V479" s="81">
        <v>1013</v>
      </c>
      <c r="W479" s="81">
        <v>377</v>
      </c>
      <c r="X479" s="81">
        <v>5858</v>
      </c>
      <c r="Y479" s="81">
        <v>10293</v>
      </c>
      <c r="Z479" s="81">
        <v>16112</v>
      </c>
      <c r="AA479" s="81">
        <v>4564</v>
      </c>
      <c r="AB479" s="81">
        <v>25214</v>
      </c>
      <c r="AC479" s="81">
        <v>0</v>
      </c>
      <c r="AD479" s="81">
        <v>2.2326221792139571</v>
      </c>
      <c r="AE479" s="82"/>
      <c r="AF479" s="81">
        <v>62192124.493026473</v>
      </c>
      <c r="AG479" s="81">
        <v>2336144.0056152898</v>
      </c>
      <c r="AH479" s="81">
        <v>3005514.0271540992</v>
      </c>
      <c r="AI479" s="81">
        <v>35958140.299835823</v>
      </c>
      <c r="AJ479" s="81">
        <v>51203791.886683524</v>
      </c>
      <c r="AK479" s="81">
        <v>0</v>
      </c>
      <c r="AL479" s="81">
        <v>0</v>
      </c>
      <c r="AM479" s="81">
        <v>3470735.1054835138</v>
      </c>
      <c r="AN479" s="81">
        <v>0</v>
      </c>
      <c r="AO479" s="81">
        <v>0</v>
      </c>
      <c r="AP479" s="82"/>
      <c r="AQ479" s="81">
        <v>605</v>
      </c>
      <c r="AR479" s="81">
        <v>125</v>
      </c>
      <c r="AS479" s="81">
        <v>5</v>
      </c>
      <c r="AT479" s="81">
        <v>0</v>
      </c>
      <c r="AU479" s="81">
        <v>0</v>
      </c>
      <c r="AV479" s="81">
        <v>0</v>
      </c>
      <c r="AW479" s="81" t="s">
        <v>564</v>
      </c>
      <c r="AX479" s="82"/>
      <c r="AY479" s="81">
        <v>2839</v>
      </c>
      <c r="AZ479" s="81">
        <v>7207</v>
      </c>
      <c r="BA479" s="81">
        <v>97</v>
      </c>
      <c r="BB479" s="81">
        <v>0</v>
      </c>
      <c r="BC479" s="81">
        <v>0</v>
      </c>
      <c r="BD479" s="81">
        <v>0</v>
      </c>
      <c r="BE479" s="81" t="s">
        <v>564</v>
      </c>
      <c r="BF479" s="82"/>
      <c r="BG479" s="81">
        <v>8.3330000000000002</v>
      </c>
      <c r="BH479" s="81">
        <v>0</v>
      </c>
      <c r="BI479" s="81">
        <v>30.481999999999999</v>
      </c>
      <c r="BJ479" s="81">
        <v>0</v>
      </c>
      <c r="BK479" s="81">
        <v>0</v>
      </c>
      <c r="BL479" s="81">
        <v>0</v>
      </c>
      <c r="BM479" s="82"/>
      <c r="BN479" s="81">
        <v>1</v>
      </c>
      <c r="BO479" s="81">
        <v>0</v>
      </c>
      <c r="BP479" s="81">
        <v>4</v>
      </c>
      <c r="BQ479" s="81">
        <v>0</v>
      </c>
      <c r="BR479" s="81">
        <v>0</v>
      </c>
      <c r="BS479" s="81">
        <v>0</v>
      </c>
      <c r="BT479"/>
      <c r="BU479" s="80">
        <v>30.481999999999999</v>
      </c>
      <c r="BV479" s="80">
        <v>0</v>
      </c>
      <c r="BW479" s="80">
        <v>0</v>
      </c>
      <c r="BX479" s="80">
        <v>0.45700000000000002</v>
      </c>
      <c r="BY479" s="80">
        <v>7.8760000000000003</v>
      </c>
      <c r="BZ479" s="80">
        <v>0</v>
      </c>
      <c r="CA479" s="80">
        <v>0</v>
      </c>
      <c r="CB479" s="80">
        <v>0</v>
      </c>
      <c r="CC479" s="80">
        <v>0</v>
      </c>
    </row>
    <row r="480" spans="1:81">
      <c r="A480" s="80" t="s">
        <v>2229</v>
      </c>
      <c r="B480" s="80">
        <v>356</v>
      </c>
      <c r="C480" s="80">
        <v>16</v>
      </c>
      <c r="D480" s="80">
        <v>21</v>
      </c>
      <c r="E480" s="80">
        <v>2019</v>
      </c>
      <c r="F480" s="80" t="s">
        <v>73</v>
      </c>
      <c r="G480" s="80" t="s">
        <v>1597</v>
      </c>
      <c r="H480" s="80" t="s">
        <v>1598</v>
      </c>
      <c r="I480" s="177"/>
      <c r="J480" s="81">
        <v>111.14021007995608</v>
      </c>
      <c r="K480" s="81">
        <v>2.7132842866617803</v>
      </c>
      <c r="L480" s="81">
        <v>19.160275657927002</v>
      </c>
      <c r="M480" s="81">
        <v>23.533578628522932</v>
      </c>
      <c r="N480" s="81">
        <v>54.144973660581265</v>
      </c>
      <c r="O480" s="81">
        <v>25.985973457827168</v>
      </c>
      <c r="P480" s="81">
        <v>21.479046667355171</v>
      </c>
      <c r="Q480" s="81">
        <v>1.5608004234665831</v>
      </c>
      <c r="R480" s="81">
        <v>0</v>
      </c>
      <c r="S480" s="81">
        <v>2.4719915514688315</v>
      </c>
      <c r="T480" s="82"/>
      <c r="U480" s="81">
        <v>4746250</v>
      </c>
      <c r="V480" s="81">
        <v>1013</v>
      </c>
      <c r="W480" s="81">
        <v>377</v>
      </c>
      <c r="X480" s="81">
        <v>5858</v>
      </c>
      <c r="Y480" s="81">
        <v>10414</v>
      </c>
      <c r="Z480" s="81">
        <v>16269</v>
      </c>
      <c r="AA480" s="81">
        <v>4460</v>
      </c>
      <c r="AB480" s="81">
        <v>25293</v>
      </c>
      <c r="AC480" s="81">
        <v>0</v>
      </c>
      <c r="AD480" s="81">
        <v>2.471991551468832</v>
      </c>
      <c r="AE480" s="82"/>
      <c r="AF480" s="81">
        <v>62673848.596625492</v>
      </c>
      <c r="AG480" s="81">
        <v>2046311.275491013</v>
      </c>
      <c r="AH480" s="81">
        <v>3190942.453839886</v>
      </c>
      <c r="AI480" s="81">
        <v>34353263.889611833</v>
      </c>
      <c r="AJ480" s="81">
        <v>50409040.278139614</v>
      </c>
      <c r="AK480" s="81">
        <v>0</v>
      </c>
      <c r="AL480" s="81">
        <v>0</v>
      </c>
      <c r="AM480" s="81">
        <v>3444716.1943979426</v>
      </c>
      <c r="AN480" s="81">
        <v>0</v>
      </c>
      <c r="AO480" s="81">
        <v>0</v>
      </c>
      <c r="AP480" s="82"/>
      <c r="AQ480" s="81">
        <v>649</v>
      </c>
      <c r="AR480" s="81">
        <v>150</v>
      </c>
      <c r="AS480" s="81">
        <v>5</v>
      </c>
      <c r="AT480" s="81">
        <v>0</v>
      </c>
      <c r="AU480" s="81">
        <v>0</v>
      </c>
      <c r="AV480" s="81">
        <v>0</v>
      </c>
      <c r="AW480" s="81" t="s">
        <v>564</v>
      </c>
      <c r="AX480" s="82"/>
      <c r="AY480" s="81">
        <v>3115.5000000000009</v>
      </c>
      <c r="AZ480" s="81">
        <v>8308</v>
      </c>
      <c r="BA480" s="81">
        <v>97</v>
      </c>
      <c r="BB480" s="81">
        <v>0</v>
      </c>
      <c r="BC480" s="81">
        <v>0</v>
      </c>
      <c r="BD480" s="81">
        <v>0</v>
      </c>
      <c r="BE480" s="81" t="s">
        <v>564</v>
      </c>
      <c r="BF480" s="82"/>
      <c r="BG480" s="81">
        <v>7.3090000000000002</v>
      </c>
      <c r="BH480" s="81">
        <v>0</v>
      </c>
      <c r="BI480" s="81">
        <v>29.803000000000001</v>
      </c>
      <c r="BJ480" s="81">
        <v>0</v>
      </c>
      <c r="BK480" s="81">
        <v>0</v>
      </c>
      <c r="BL480" s="81">
        <v>0</v>
      </c>
      <c r="BM480" s="82"/>
      <c r="BN480" s="81">
        <v>1</v>
      </c>
      <c r="BO480" s="81">
        <v>0</v>
      </c>
      <c r="BP480" s="81">
        <v>4</v>
      </c>
      <c r="BQ480" s="81">
        <v>0</v>
      </c>
      <c r="BR480" s="81">
        <v>0</v>
      </c>
      <c r="BS480" s="81">
        <v>0</v>
      </c>
      <c r="BT480"/>
      <c r="BU480" s="80">
        <v>29.803000000000001</v>
      </c>
      <c r="BV480" s="80">
        <v>0</v>
      </c>
      <c r="BW480" s="80">
        <v>0</v>
      </c>
      <c r="BX480" s="80">
        <v>0</v>
      </c>
      <c r="BY480" s="80">
        <v>7.3090000000000002</v>
      </c>
      <c r="BZ480" s="80">
        <v>0</v>
      </c>
      <c r="CA480" s="80">
        <v>0</v>
      </c>
      <c r="CB480" s="80">
        <v>0</v>
      </c>
      <c r="CC480" s="80">
        <v>0</v>
      </c>
    </row>
    <row r="481" spans="1:81">
      <c r="A481" s="80" t="s">
        <v>2230</v>
      </c>
      <c r="B481" s="80">
        <v>357</v>
      </c>
      <c r="C481" s="80">
        <v>17</v>
      </c>
      <c r="D481" s="80">
        <v>21</v>
      </c>
      <c r="E481" s="80">
        <v>2020</v>
      </c>
      <c r="F481" s="80" t="s">
        <v>218</v>
      </c>
      <c r="G481" s="80" t="s">
        <v>1597</v>
      </c>
      <c r="H481" s="80" t="s">
        <v>1598</v>
      </c>
      <c r="I481" s="177"/>
      <c r="J481" s="81">
        <v>78.648496452770772</v>
      </c>
      <c r="K481" s="81">
        <v>3.1074907185574103</v>
      </c>
      <c r="L481" s="81">
        <v>26.766540334324464</v>
      </c>
      <c r="M481" s="81">
        <v>22.881399285517301</v>
      </c>
      <c r="N481" s="81">
        <v>47.987934466270183</v>
      </c>
      <c r="O481" s="81">
        <v>22.954913943677262</v>
      </c>
      <c r="P481" s="81">
        <v>20.553901408393326</v>
      </c>
      <c r="Q481" s="81">
        <v>1.4910606695679842</v>
      </c>
      <c r="R481" s="81">
        <v>0</v>
      </c>
      <c r="S481" s="81">
        <v>2.7894199212188839</v>
      </c>
      <c r="T481" s="82"/>
      <c r="U481" s="81">
        <v>3960358</v>
      </c>
      <c r="V481" s="81">
        <v>1036</v>
      </c>
      <c r="W481" s="81">
        <v>569</v>
      </c>
      <c r="X481" s="81">
        <v>6182</v>
      </c>
      <c r="Y481" s="81">
        <v>10548</v>
      </c>
      <c r="Z481" s="81">
        <v>16403</v>
      </c>
      <c r="AA481" s="81">
        <v>4637</v>
      </c>
      <c r="AB481" s="81">
        <v>25288</v>
      </c>
      <c r="AC481" s="81">
        <v>0</v>
      </c>
      <c r="AD481" s="81">
        <v>2.7894199212188839</v>
      </c>
      <c r="AE481" s="82"/>
      <c r="AF481" s="81">
        <v>46342867.895030513</v>
      </c>
      <c r="AG481" s="81">
        <v>2394044.8992357324</v>
      </c>
      <c r="AH481" s="81">
        <v>4667288.5491637206</v>
      </c>
      <c r="AI481" s="81">
        <v>34936003.47975754</v>
      </c>
      <c r="AJ481" s="81">
        <v>46663703.110770233</v>
      </c>
      <c r="AK481" s="81"/>
      <c r="AL481" s="81"/>
      <c r="AM481" s="81">
        <v>3300364.9555399027</v>
      </c>
      <c r="AN481" s="81"/>
      <c r="AO481" s="81"/>
      <c r="AP481" s="82"/>
      <c r="AQ481" s="81">
        <v>685</v>
      </c>
      <c r="AR481" s="81">
        <v>181</v>
      </c>
      <c r="AS481" s="81">
        <v>5</v>
      </c>
      <c r="AT481" s="81">
        <v>0</v>
      </c>
      <c r="AU481" s="81">
        <v>0</v>
      </c>
      <c r="AV481" s="81">
        <v>0</v>
      </c>
      <c r="AW481" s="81">
        <v>5</v>
      </c>
      <c r="AX481" s="82"/>
      <c r="AY481" s="81">
        <v>3354.700000000003</v>
      </c>
      <c r="AZ481" s="81">
        <v>9770.5000000000018</v>
      </c>
      <c r="BA481" s="81">
        <v>97</v>
      </c>
      <c r="BB481" s="81">
        <v>0</v>
      </c>
      <c r="BC481" s="81">
        <v>0</v>
      </c>
      <c r="BD481" s="81">
        <v>0</v>
      </c>
      <c r="BE481" s="81">
        <v>97</v>
      </c>
      <c r="BF481" s="82"/>
      <c r="BG481" s="81">
        <v>0</v>
      </c>
      <c r="BH481" s="81">
        <v>0</v>
      </c>
      <c r="BI481" s="81">
        <v>29.434999999999999</v>
      </c>
      <c r="BJ481" s="81">
        <v>0</v>
      </c>
      <c r="BK481" s="81">
        <v>0</v>
      </c>
      <c r="BL481" s="81">
        <v>0</v>
      </c>
      <c r="BM481" s="82"/>
      <c r="BN481" s="81">
        <v>0</v>
      </c>
      <c r="BO481" s="81">
        <v>0</v>
      </c>
      <c r="BP481" s="81">
        <v>4</v>
      </c>
      <c r="BQ481" s="81">
        <v>0</v>
      </c>
      <c r="BR481" s="81">
        <v>0</v>
      </c>
      <c r="BS481" s="81">
        <v>0</v>
      </c>
      <c r="BT481"/>
      <c r="BU481" s="80">
        <v>29.434999999999999</v>
      </c>
      <c r="BV481" s="80">
        <v>0</v>
      </c>
      <c r="BW481" s="80">
        <v>0</v>
      </c>
      <c r="BX481" s="80">
        <v>0</v>
      </c>
      <c r="BY481" s="80">
        <v>0</v>
      </c>
      <c r="BZ481" s="80">
        <v>0</v>
      </c>
      <c r="CA481" s="80">
        <v>0</v>
      </c>
      <c r="CB481" s="80">
        <v>0</v>
      </c>
      <c r="CC481" s="80">
        <v>0</v>
      </c>
    </row>
    <row r="482" spans="1:81">
      <c r="A482" s="80" t="s">
        <v>1601</v>
      </c>
      <c r="B482" s="80">
        <v>357</v>
      </c>
      <c r="C482" s="80">
        <v>18</v>
      </c>
      <c r="D482" s="80">
        <v>21</v>
      </c>
      <c r="E482" s="80">
        <v>2021</v>
      </c>
      <c r="F482" s="80" t="s">
        <v>75</v>
      </c>
      <c r="G482" s="174" t="s">
        <v>1597</v>
      </c>
      <c r="H482" s="80" t="s">
        <v>1598</v>
      </c>
      <c r="I482" s="177"/>
      <c r="J482" s="81">
        <v>87.785794703673815</v>
      </c>
      <c r="K482" s="81">
        <v>3.6832543249007399</v>
      </c>
      <c r="L482" s="81">
        <v>21.350379217832348</v>
      </c>
      <c r="M482" s="81">
        <v>25.891455004834146</v>
      </c>
      <c r="N482" s="81">
        <v>47.412611839943615</v>
      </c>
      <c r="O482" s="81">
        <v>22.423608128811136</v>
      </c>
      <c r="P482" s="81">
        <v>21.144697973603421</v>
      </c>
      <c r="Q482" s="81">
        <v>1.5111027546695419</v>
      </c>
      <c r="R482" s="81">
        <v>0</v>
      </c>
      <c r="S482" s="81">
        <v>2.517795531793785</v>
      </c>
      <c r="T482" s="82"/>
      <c r="U482" s="81">
        <v>4080188</v>
      </c>
      <c r="V482" s="81">
        <v>1036</v>
      </c>
      <c r="W482" s="81">
        <v>569</v>
      </c>
      <c r="X482" s="81">
        <v>6182</v>
      </c>
      <c r="Y482" s="81">
        <v>10662</v>
      </c>
      <c r="Z482" s="81">
        <v>16499</v>
      </c>
      <c r="AA482" s="81">
        <v>4652</v>
      </c>
      <c r="AB482" s="81">
        <v>25324</v>
      </c>
      <c r="AC482" s="81">
        <v>0</v>
      </c>
      <c r="AD482" s="81">
        <v>2.517795531793785</v>
      </c>
      <c r="AE482" s="82"/>
      <c r="AF482" s="81">
        <v>51766372.022638574</v>
      </c>
      <c r="AG482" s="81">
        <v>2650733.0353130349</v>
      </c>
      <c r="AH482" s="81">
        <v>3581890.3712367774</v>
      </c>
      <c r="AI482" s="81">
        <v>38988320.954312727</v>
      </c>
      <c r="AJ482" s="81">
        <v>49741145.341623813</v>
      </c>
      <c r="AK482" s="81">
        <v>0</v>
      </c>
      <c r="AL482" s="81">
        <v>0</v>
      </c>
      <c r="AM482" s="81">
        <v>3324126.6948448014</v>
      </c>
      <c r="AN482" s="81">
        <v>0</v>
      </c>
      <c r="AO482" s="81">
        <v>0</v>
      </c>
      <c r="AP482" s="82"/>
      <c r="AQ482" s="81">
        <v>742</v>
      </c>
      <c r="AR482" s="81">
        <v>193</v>
      </c>
      <c r="AS482" s="81">
        <v>5</v>
      </c>
      <c r="AT482" s="81">
        <v>0</v>
      </c>
      <c r="AU482" s="81">
        <v>0</v>
      </c>
      <c r="AV482" s="81">
        <v>0</v>
      </c>
      <c r="AW482" s="81"/>
      <c r="AX482" s="82"/>
      <c r="AY482" s="81">
        <v>3733.7000000000039</v>
      </c>
      <c r="AZ482" s="81">
        <v>10361.6</v>
      </c>
      <c r="BA482" s="81">
        <v>97</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1602</v>
      </c>
      <c r="B483" s="80">
        <v>357</v>
      </c>
      <c r="C483" s="80">
        <v>19</v>
      </c>
      <c r="D483" s="80">
        <v>21</v>
      </c>
      <c r="E483" s="80">
        <v>2022</v>
      </c>
      <c r="F483" s="80" t="s">
        <v>568</v>
      </c>
      <c r="G483" s="174" t="s">
        <v>1597</v>
      </c>
      <c r="H483" s="80" t="s">
        <v>1598</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798</v>
      </c>
      <c r="AR483" s="81">
        <v>198</v>
      </c>
      <c r="AS483" s="81">
        <v>5</v>
      </c>
      <c r="AT483" s="81">
        <v>0</v>
      </c>
      <c r="AU483" s="81">
        <v>0</v>
      </c>
      <c r="AV483" s="81">
        <v>0</v>
      </c>
      <c r="AW483" s="81"/>
      <c r="AX483" s="82"/>
      <c r="AY483" s="81">
        <v>4122.2000000000062</v>
      </c>
      <c r="AZ483" s="81">
        <v>10598.1</v>
      </c>
      <c r="BA483" s="81">
        <v>97</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2231</v>
      </c>
      <c r="B484" s="80">
        <v>341</v>
      </c>
      <c r="C484" s="80">
        <v>1</v>
      </c>
      <c r="D484" s="80">
        <v>21</v>
      </c>
      <c r="E484" s="80">
        <v>1990</v>
      </c>
      <c r="F484" s="80" t="s">
        <v>562</v>
      </c>
      <c r="G484" s="80" t="s">
        <v>2232</v>
      </c>
      <c r="H484" s="80" t="s">
        <v>2233</v>
      </c>
      <c r="I484" s="177"/>
      <c r="J484" s="81">
        <v>60.303872164701659</v>
      </c>
      <c r="K484" s="81">
        <v>7.8137270761751632</v>
      </c>
      <c r="L484" s="81">
        <v>3.689721677512229</v>
      </c>
      <c r="M484" s="81">
        <v>20.668260682317293</v>
      </c>
      <c r="N484" s="81">
        <v>33.795494449776676</v>
      </c>
      <c r="O484" s="81">
        <v>25.280098179080994</v>
      </c>
      <c r="P484" s="81">
        <v>35.175493342744318</v>
      </c>
      <c r="Q484" s="81">
        <v>2.0484580174621794</v>
      </c>
      <c r="R484" s="81">
        <v>0</v>
      </c>
      <c r="S484" s="81">
        <v>1.671218065782468</v>
      </c>
      <c r="T484" s="82"/>
      <c r="U484" s="81">
        <v>9798684</v>
      </c>
      <c r="V484" s="81">
        <v>2246</v>
      </c>
      <c r="W484" s="81">
        <v>53</v>
      </c>
      <c r="X484" s="81">
        <v>8669</v>
      </c>
      <c r="Y484" s="81">
        <v>8785</v>
      </c>
      <c r="Z484" s="81">
        <v>10398</v>
      </c>
      <c r="AA484" s="81">
        <v>8541</v>
      </c>
      <c r="AB484" s="81">
        <v>33260</v>
      </c>
      <c r="AC484" s="81">
        <v>0</v>
      </c>
      <c r="AD484" s="81">
        <v>1.671218065782468</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2234</v>
      </c>
      <c r="B485" s="80">
        <v>342</v>
      </c>
      <c r="C485" s="80">
        <v>2</v>
      </c>
      <c r="D485" s="80">
        <v>21</v>
      </c>
      <c r="E485" s="80">
        <v>2005</v>
      </c>
      <c r="F485" s="80" t="s">
        <v>565</v>
      </c>
      <c r="G485" s="80" t="s">
        <v>2232</v>
      </c>
      <c r="H485" s="80" t="s">
        <v>2233</v>
      </c>
      <c r="I485" s="177"/>
      <c r="J485" s="81">
        <v>45.349047060705267</v>
      </c>
      <c r="K485" s="81">
        <v>4.3981182943412014</v>
      </c>
      <c r="L485" s="81">
        <v>7.6715220864523159</v>
      </c>
      <c r="M485" s="81">
        <v>40.794805208832429</v>
      </c>
      <c r="N485" s="81">
        <v>52.081739131625277</v>
      </c>
      <c r="O485" s="81">
        <v>36.969022962958697</v>
      </c>
      <c r="P485" s="81">
        <v>32.535452896981411</v>
      </c>
      <c r="Q485" s="81">
        <v>1.8186410505214727</v>
      </c>
      <c r="R485" s="81">
        <v>0</v>
      </c>
      <c r="S485" s="81">
        <v>3.954914046485237</v>
      </c>
      <c r="T485" s="82"/>
      <c r="U485" s="81">
        <v>5857254</v>
      </c>
      <c r="V485" s="81">
        <v>1622</v>
      </c>
      <c r="W485" s="81">
        <v>86</v>
      </c>
      <c r="X485" s="81">
        <v>6794</v>
      </c>
      <c r="Y485" s="81">
        <v>9673</v>
      </c>
      <c r="Z485" s="81">
        <v>17596</v>
      </c>
      <c r="AA485" s="81">
        <v>6470</v>
      </c>
      <c r="AB485" s="81">
        <v>30869</v>
      </c>
      <c r="AC485" s="81">
        <v>0</v>
      </c>
      <c r="AD485" s="81">
        <v>3.954914046485237</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2235</v>
      </c>
      <c r="B486" s="80">
        <v>343</v>
      </c>
      <c r="C486" s="80">
        <v>3</v>
      </c>
      <c r="D486" s="80">
        <v>21</v>
      </c>
      <c r="E486" s="80">
        <v>2006</v>
      </c>
      <c r="F486" s="80" t="s">
        <v>566</v>
      </c>
      <c r="G486" s="80" t="s">
        <v>2232</v>
      </c>
      <c r="H486" s="80" t="s">
        <v>2233</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2236</v>
      </c>
      <c r="B487" s="80">
        <v>344</v>
      </c>
      <c r="C487" s="80">
        <v>4</v>
      </c>
      <c r="D487" s="80">
        <v>21</v>
      </c>
      <c r="E487" s="80">
        <v>2007</v>
      </c>
      <c r="F487" s="80" t="s">
        <v>567</v>
      </c>
      <c r="G487" s="80" t="s">
        <v>2232</v>
      </c>
      <c r="H487" s="80" t="s">
        <v>2233</v>
      </c>
      <c r="I487" s="177"/>
      <c r="J487" s="81">
        <v>43.857142410591301</v>
      </c>
      <c r="K487" s="81">
        <v>4.0155703349139493</v>
      </c>
      <c r="L487" s="81">
        <v>7.682019949487545</v>
      </c>
      <c r="M487" s="81">
        <v>40.75694862723239</v>
      </c>
      <c r="N487" s="81">
        <v>51.943947610482326</v>
      </c>
      <c r="O487" s="81">
        <v>35.635227853451013</v>
      </c>
      <c r="P487" s="81">
        <v>31.884994806461325</v>
      </c>
      <c r="Q487" s="81">
        <v>1.879944599922468</v>
      </c>
      <c r="R487" s="81">
        <v>0</v>
      </c>
      <c r="S487" s="81">
        <v>3.1365861601776248</v>
      </c>
      <c r="T487" s="82"/>
      <c r="U487" s="81">
        <v>6304654</v>
      </c>
      <c r="V487" s="81">
        <v>1563</v>
      </c>
      <c r="W487" s="81">
        <v>89</v>
      </c>
      <c r="X487" s="81">
        <v>8363</v>
      </c>
      <c r="Y487" s="81">
        <v>9675</v>
      </c>
      <c r="Z487" s="81">
        <v>17632</v>
      </c>
      <c r="AA487" s="81">
        <v>6244</v>
      </c>
      <c r="AB487" s="81">
        <v>30222</v>
      </c>
      <c r="AC487" s="81">
        <v>0</v>
      </c>
      <c r="AD487" s="81">
        <v>3.1365861601776248</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2237</v>
      </c>
      <c r="B488" s="80">
        <v>345</v>
      </c>
      <c r="C488" s="80">
        <v>5</v>
      </c>
      <c r="D488" s="80">
        <v>21</v>
      </c>
      <c r="E488" s="80">
        <v>2008</v>
      </c>
      <c r="F488" s="80" t="s">
        <v>84</v>
      </c>
      <c r="G488" s="80" t="s">
        <v>2232</v>
      </c>
      <c r="H488" s="80" t="s">
        <v>2233</v>
      </c>
      <c r="I488" s="177"/>
      <c r="J488" s="81">
        <v>38.886980420031563</v>
      </c>
      <c r="K488" s="81">
        <v>3.0032451588645372</v>
      </c>
      <c r="L488" s="81">
        <v>6.843879120756478</v>
      </c>
      <c r="M488" s="81">
        <v>41.227128387669893</v>
      </c>
      <c r="N488" s="81">
        <v>50.383052448769071</v>
      </c>
      <c r="O488" s="81">
        <v>34.600678499989883</v>
      </c>
      <c r="P488" s="81">
        <v>31.063152138624112</v>
      </c>
      <c r="Q488" s="81">
        <v>1.8288672289530432</v>
      </c>
      <c r="R488" s="81">
        <v>0</v>
      </c>
      <c r="S488" s="81">
        <v>3.0056364217077554</v>
      </c>
      <c r="T488" s="82"/>
      <c r="U488" s="81">
        <v>6395482</v>
      </c>
      <c r="V488" s="81">
        <v>1563</v>
      </c>
      <c r="W488" s="81">
        <v>89</v>
      </c>
      <c r="X488" s="81">
        <v>8363</v>
      </c>
      <c r="Y488" s="81">
        <v>9655</v>
      </c>
      <c r="Z488" s="81">
        <v>17721</v>
      </c>
      <c r="AA488" s="81">
        <v>6090</v>
      </c>
      <c r="AB488" s="81">
        <v>29884</v>
      </c>
      <c r="AC488" s="81">
        <v>0</v>
      </c>
      <c r="AD488" s="81">
        <v>3.0056364217077554</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2238</v>
      </c>
      <c r="B489" s="80">
        <v>346</v>
      </c>
      <c r="C489" s="80">
        <v>6</v>
      </c>
      <c r="D489" s="80">
        <v>21</v>
      </c>
      <c r="E489" s="80">
        <v>2009</v>
      </c>
      <c r="F489" s="80" t="s">
        <v>85</v>
      </c>
      <c r="G489" s="80" t="s">
        <v>2232</v>
      </c>
      <c r="H489" s="80" t="s">
        <v>2233</v>
      </c>
      <c r="I489" s="177"/>
      <c r="J489" s="81">
        <v>34.325298508739003</v>
      </c>
      <c r="K489" s="81">
        <v>2.8350769493154928</v>
      </c>
      <c r="L489" s="81">
        <v>15.066593861417067</v>
      </c>
      <c r="M489" s="81">
        <v>43.219426429302054</v>
      </c>
      <c r="N489" s="81">
        <v>45.458273386966354</v>
      </c>
      <c r="O489" s="81">
        <v>34.967647768737109</v>
      </c>
      <c r="P489" s="81">
        <v>29.751119787733288</v>
      </c>
      <c r="Q489" s="81">
        <v>1.7220127531744518</v>
      </c>
      <c r="R489" s="81">
        <v>0</v>
      </c>
      <c r="S489" s="81">
        <v>2.4722454369428282</v>
      </c>
      <c r="T489" s="82"/>
      <c r="U489" s="81">
        <v>4467909</v>
      </c>
      <c r="V489" s="81">
        <v>1356</v>
      </c>
      <c r="W489" s="81">
        <v>280</v>
      </c>
      <c r="X489" s="81">
        <v>8831</v>
      </c>
      <c r="Y489" s="81">
        <v>9646</v>
      </c>
      <c r="Z489" s="81">
        <v>17677</v>
      </c>
      <c r="AA489" s="81">
        <v>5988</v>
      </c>
      <c r="AB489" s="81">
        <v>29538</v>
      </c>
      <c r="AC489" s="81">
        <v>0</v>
      </c>
      <c r="AD489" s="81">
        <v>2.4722454369428282</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11.72</v>
      </c>
      <c r="BJ489" s="81">
        <v>0</v>
      </c>
      <c r="BK489" s="81">
        <v>0</v>
      </c>
      <c r="BL489" s="81">
        <v>0</v>
      </c>
      <c r="BM489" s="82"/>
      <c r="BN489" s="81">
        <v>0</v>
      </c>
      <c r="BO489" s="81">
        <v>0</v>
      </c>
      <c r="BP489" s="81">
        <v>2</v>
      </c>
      <c r="BQ489" s="81">
        <v>0</v>
      </c>
      <c r="BR489" s="81">
        <v>0</v>
      </c>
      <c r="BS489" s="81">
        <v>0</v>
      </c>
      <c r="BT489"/>
      <c r="BU489" s="80"/>
      <c r="BV489" s="80"/>
      <c r="BW489" s="80"/>
      <c r="BX489" s="80"/>
      <c r="BY489" s="80"/>
      <c r="BZ489" s="80"/>
      <c r="CA489" s="80"/>
      <c r="CB489" s="80"/>
      <c r="CC489" s="80"/>
    </row>
    <row r="490" spans="1:81">
      <c r="A490" s="80" t="s">
        <v>2239</v>
      </c>
      <c r="B490" s="80">
        <v>347</v>
      </c>
      <c r="C490" s="80">
        <v>7</v>
      </c>
      <c r="D490" s="80">
        <v>21</v>
      </c>
      <c r="E490" s="80">
        <v>2010</v>
      </c>
      <c r="F490" s="80" t="s">
        <v>86</v>
      </c>
      <c r="G490" s="80" t="s">
        <v>2232</v>
      </c>
      <c r="H490" s="80" t="s">
        <v>2233</v>
      </c>
      <c r="I490" s="177"/>
      <c r="J490" s="81">
        <v>36.359894246100986</v>
      </c>
      <c r="K490" s="81">
        <v>2.9042689035935632</v>
      </c>
      <c r="L490" s="81">
        <v>14.286297732059406</v>
      </c>
      <c r="M490" s="81">
        <v>41.502079992803615</v>
      </c>
      <c r="N490" s="81">
        <v>47.177384432441002</v>
      </c>
      <c r="O490" s="81">
        <v>34.800004691819566</v>
      </c>
      <c r="P490" s="81">
        <v>29.840511139684057</v>
      </c>
      <c r="Q490" s="81">
        <v>1.7864823161443089</v>
      </c>
      <c r="R490" s="81">
        <v>0</v>
      </c>
      <c r="S490" s="81">
        <v>2.6562334693584879</v>
      </c>
      <c r="T490" s="82"/>
      <c r="U490" s="81">
        <v>5422763</v>
      </c>
      <c r="V490" s="81">
        <v>1356</v>
      </c>
      <c r="W490" s="81">
        <v>280</v>
      </c>
      <c r="X490" s="81">
        <v>8831</v>
      </c>
      <c r="Y490" s="81">
        <v>9726</v>
      </c>
      <c r="Z490" s="81">
        <v>17674</v>
      </c>
      <c r="AA490" s="81">
        <v>5856</v>
      </c>
      <c r="AB490" s="81">
        <v>29363</v>
      </c>
      <c r="AC490" s="81">
        <v>0</v>
      </c>
      <c r="AD490" s="81">
        <v>2.6562334693584879</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17.22</v>
      </c>
      <c r="BJ490" s="81">
        <v>0</v>
      </c>
      <c r="BK490" s="81">
        <v>0</v>
      </c>
      <c r="BL490" s="81">
        <v>0</v>
      </c>
      <c r="BM490" s="82"/>
      <c r="BN490" s="81">
        <v>0</v>
      </c>
      <c r="BO490" s="81">
        <v>0</v>
      </c>
      <c r="BP490" s="81">
        <v>3</v>
      </c>
      <c r="BQ490" s="81">
        <v>0</v>
      </c>
      <c r="BR490" s="81">
        <v>0</v>
      </c>
      <c r="BS490" s="81">
        <v>0</v>
      </c>
      <c r="BT490"/>
      <c r="BU490" s="80">
        <v>17.22</v>
      </c>
      <c r="BV490" s="80">
        <v>0</v>
      </c>
      <c r="BW490" s="80">
        <v>0</v>
      </c>
      <c r="BX490" s="80">
        <v>0</v>
      </c>
      <c r="BY490" s="80">
        <v>0</v>
      </c>
      <c r="BZ490" s="80">
        <v>0</v>
      </c>
      <c r="CA490" s="80">
        <v>0</v>
      </c>
      <c r="CB490" s="80">
        <v>0</v>
      </c>
      <c r="CC490" s="80">
        <v>0</v>
      </c>
    </row>
    <row r="491" spans="1:81">
      <c r="A491" s="80" t="s">
        <v>2240</v>
      </c>
      <c r="B491" s="80">
        <v>348</v>
      </c>
      <c r="C491" s="80">
        <v>8</v>
      </c>
      <c r="D491" s="80">
        <v>21</v>
      </c>
      <c r="E491" s="80">
        <v>2011</v>
      </c>
      <c r="F491" s="80" t="s">
        <v>87</v>
      </c>
      <c r="G491" s="80" t="s">
        <v>2232</v>
      </c>
      <c r="H491" s="80" t="s">
        <v>2233</v>
      </c>
      <c r="I491" s="177"/>
      <c r="J491" s="81">
        <v>37.334434619668656</v>
      </c>
      <c r="K491" s="81">
        <v>3.7309227757142951</v>
      </c>
      <c r="L491" s="81">
        <v>11.289245666078335</v>
      </c>
      <c r="M491" s="81">
        <v>46.758565474036203</v>
      </c>
      <c r="N491" s="81">
        <v>54.548254705046318</v>
      </c>
      <c r="O491" s="81">
        <v>34.40500578282402</v>
      </c>
      <c r="P491" s="81">
        <v>28.874249416088126</v>
      </c>
      <c r="Q491" s="81">
        <v>2.0362940104140348</v>
      </c>
      <c r="R491" s="81">
        <v>0</v>
      </c>
      <c r="S491" s="81">
        <v>3.1022193304988899</v>
      </c>
      <c r="T491" s="82"/>
      <c r="U491" s="81">
        <v>5138442</v>
      </c>
      <c r="V491" s="81">
        <v>1356</v>
      </c>
      <c r="W491" s="81">
        <v>280</v>
      </c>
      <c r="X491" s="81">
        <v>8831</v>
      </c>
      <c r="Y491" s="81">
        <v>9716</v>
      </c>
      <c r="Z491" s="81">
        <v>17853</v>
      </c>
      <c r="AA491" s="81">
        <v>5835</v>
      </c>
      <c r="AB491" s="81">
        <v>29016</v>
      </c>
      <c r="AC491" s="81">
        <v>0</v>
      </c>
      <c r="AD491" s="81">
        <v>3.1022193304988899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16.012</v>
      </c>
      <c r="BJ491" s="81">
        <v>0</v>
      </c>
      <c r="BK491" s="81">
        <v>0</v>
      </c>
      <c r="BL491" s="81">
        <v>0</v>
      </c>
      <c r="BM491" s="82"/>
      <c r="BN491" s="81">
        <v>0</v>
      </c>
      <c r="BO491" s="81">
        <v>0</v>
      </c>
      <c r="BP491" s="81">
        <v>3</v>
      </c>
      <c r="BQ491" s="81">
        <v>0</v>
      </c>
      <c r="BR491" s="81">
        <v>0</v>
      </c>
      <c r="BS491" s="81">
        <v>0</v>
      </c>
      <c r="BT491"/>
      <c r="BU491" s="80">
        <v>16.012</v>
      </c>
      <c r="BV491" s="80">
        <v>0</v>
      </c>
      <c r="BW491" s="80">
        <v>0</v>
      </c>
      <c r="BX491" s="80">
        <v>0</v>
      </c>
      <c r="BY491" s="80">
        <v>0</v>
      </c>
      <c r="BZ491" s="80">
        <v>0</v>
      </c>
      <c r="CA491" s="80">
        <v>0</v>
      </c>
      <c r="CB491" s="80">
        <v>0</v>
      </c>
      <c r="CC491" s="80">
        <v>0</v>
      </c>
    </row>
    <row r="492" spans="1:81">
      <c r="A492" s="80" t="s">
        <v>2241</v>
      </c>
      <c r="B492" s="80">
        <v>349</v>
      </c>
      <c r="C492" s="80">
        <v>9</v>
      </c>
      <c r="D492" s="80">
        <v>21</v>
      </c>
      <c r="E492" s="80">
        <v>2012</v>
      </c>
      <c r="F492" s="80" t="s">
        <v>88</v>
      </c>
      <c r="G492" s="80" t="s">
        <v>2232</v>
      </c>
      <c r="H492" s="80" t="s">
        <v>2233</v>
      </c>
      <c r="I492" s="177"/>
      <c r="J492" s="81">
        <v>38.578916355084509</v>
      </c>
      <c r="K492" s="81">
        <v>3.5019059449096486</v>
      </c>
      <c r="L492" s="81">
        <v>11.119424376989441</v>
      </c>
      <c r="M492" s="81">
        <v>46.58666656204263</v>
      </c>
      <c r="N492" s="81">
        <v>54.444792754935527</v>
      </c>
      <c r="O492" s="81">
        <v>34.336934205471692</v>
      </c>
      <c r="P492" s="81">
        <v>28.715053260013363</v>
      </c>
      <c r="Q492" s="81">
        <v>2.197974076165131</v>
      </c>
      <c r="R492" s="81">
        <v>0</v>
      </c>
      <c r="S492" s="81">
        <v>3.1339132635868645</v>
      </c>
      <c r="T492" s="82"/>
      <c r="U492" s="81">
        <v>4681925</v>
      </c>
      <c r="V492" s="81">
        <v>1356</v>
      </c>
      <c r="W492" s="81">
        <v>280</v>
      </c>
      <c r="X492" s="81">
        <v>8831</v>
      </c>
      <c r="Y492" s="81">
        <v>9727</v>
      </c>
      <c r="Z492" s="81">
        <v>17959</v>
      </c>
      <c r="AA492" s="81">
        <v>5770</v>
      </c>
      <c r="AB492" s="81">
        <v>28827</v>
      </c>
      <c r="AC492" s="81">
        <v>0</v>
      </c>
      <c r="AD492" s="81">
        <v>3.1339132635868645</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18.545999999999999</v>
      </c>
      <c r="BJ492" s="81">
        <v>0</v>
      </c>
      <c r="BK492" s="81">
        <v>0</v>
      </c>
      <c r="BL492" s="81">
        <v>0</v>
      </c>
      <c r="BM492" s="82"/>
      <c r="BN492" s="81">
        <v>0</v>
      </c>
      <c r="BO492" s="81">
        <v>0</v>
      </c>
      <c r="BP492" s="81">
        <v>3</v>
      </c>
      <c r="BQ492" s="81">
        <v>0</v>
      </c>
      <c r="BR492" s="81">
        <v>0</v>
      </c>
      <c r="BS492" s="81">
        <v>0</v>
      </c>
      <c r="BT492"/>
      <c r="BU492" s="80">
        <v>18.545999999999999</v>
      </c>
      <c r="BV492" s="80">
        <v>0</v>
      </c>
      <c r="BW492" s="80">
        <v>0</v>
      </c>
      <c r="BX492" s="80">
        <v>0</v>
      </c>
      <c r="BY492" s="80">
        <v>0</v>
      </c>
      <c r="BZ492" s="80">
        <v>0</v>
      </c>
      <c r="CA492" s="80">
        <v>0</v>
      </c>
      <c r="CB492" s="80">
        <v>0</v>
      </c>
      <c r="CC492" s="80">
        <v>0</v>
      </c>
    </row>
    <row r="493" spans="1:81">
      <c r="A493" s="80" t="s">
        <v>2242</v>
      </c>
      <c r="B493" s="80">
        <v>350</v>
      </c>
      <c r="C493" s="80">
        <v>10</v>
      </c>
      <c r="D493" s="80">
        <v>21</v>
      </c>
      <c r="E493" s="80">
        <v>2013</v>
      </c>
      <c r="F493" s="80" t="s">
        <v>89</v>
      </c>
      <c r="G493" s="80" t="s">
        <v>2232</v>
      </c>
      <c r="H493" s="80" t="s">
        <v>2233</v>
      </c>
      <c r="I493" s="177"/>
      <c r="J493" s="81">
        <v>38.978055520941624</v>
      </c>
      <c r="K493" s="81">
        <v>3.0205978175101245</v>
      </c>
      <c r="L493" s="81">
        <v>10.157734781847472</v>
      </c>
      <c r="M493" s="81">
        <v>44.688379483342061</v>
      </c>
      <c r="N493" s="81">
        <v>57.447691264214683</v>
      </c>
      <c r="O493" s="81">
        <v>33.184179180077933</v>
      </c>
      <c r="P493" s="81">
        <v>28.843229946941083</v>
      </c>
      <c r="Q493" s="81">
        <v>2.2116915611011221</v>
      </c>
      <c r="R493" s="81">
        <v>0</v>
      </c>
      <c r="S493" s="81">
        <v>2.7296489806274846</v>
      </c>
      <c r="T493" s="82"/>
      <c r="U493" s="81">
        <v>4638578</v>
      </c>
      <c r="V493" s="81">
        <v>1356</v>
      </c>
      <c r="W493" s="81">
        <v>280</v>
      </c>
      <c r="X493" s="81">
        <v>8831</v>
      </c>
      <c r="Y493" s="81">
        <v>9743</v>
      </c>
      <c r="Z493" s="81">
        <v>18131</v>
      </c>
      <c r="AA493" s="81">
        <v>5774</v>
      </c>
      <c r="AB493" s="81">
        <v>28591</v>
      </c>
      <c r="AC493" s="81">
        <v>0</v>
      </c>
      <c r="AD493" s="81">
        <v>2.7296489806274846</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20.324999999999999</v>
      </c>
      <c r="BJ493" s="81">
        <v>0</v>
      </c>
      <c r="BK493" s="81">
        <v>0</v>
      </c>
      <c r="BL493" s="81">
        <v>0</v>
      </c>
      <c r="BM493" s="82"/>
      <c r="BN493" s="81">
        <v>0</v>
      </c>
      <c r="BO493" s="81">
        <v>0</v>
      </c>
      <c r="BP493" s="81">
        <v>3</v>
      </c>
      <c r="BQ493" s="81">
        <v>0</v>
      </c>
      <c r="BR493" s="81">
        <v>0</v>
      </c>
      <c r="BS493" s="81">
        <v>0</v>
      </c>
      <c r="BT493"/>
      <c r="BU493" s="80">
        <v>20.324999999999999</v>
      </c>
      <c r="BV493" s="80">
        <v>0</v>
      </c>
      <c r="BW493" s="80">
        <v>0</v>
      </c>
      <c r="BX493" s="80">
        <v>0</v>
      </c>
      <c r="BY493" s="80">
        <v>0</v>
      </c>
      <c r="BZ493" s="80">
        <v>0</v>
      </c>
      <c r="CA493" s="80">
        <v>0</v>
      </c>
      <c r="CB493" s="80">
        <v>0</v>
      </c>
      <c r="CC493" s="80">
        <v>0</v>
      </c>
    </row>
    <row r="494" spans="1:81">
      <c r="A494" s="80" t="s">
        <v>2243</v>
      </c>
      <c r="B494" s="80">
        <v>351</v>
      </c>
      <c r="C494" s="80">
        <v>11</v>
      </c>
      <c r="D494" s="80">
        <v>21</v>
      </c>
      <c r="E494" s="80">
        <v>2014</v>
      </c>
      <c r="F494" s="80" t="s">
        <v>90</v>
      </c>
      <c r="G494" s="80" t="s">
        <v>2232</v>
      </c>
      <c r="H494" s="80" t="s">
        <v>2233</v>
      </c>
      <c r="I494" s="177"/>
      <c r="J494" s="81">
        <v>33.032344826691642</v>
      </c>
      <c r="K494" s="81">
        <v>2.96458352350523</v>
      </c>
      <c r="L494" s="81">
        <v>11.344964193832183</v>
      </c>
      <c r="M494" s="81">
        <v>44.235988069654596</v>
      </c>
      <c r="N494" s="81">
        <v>50.112462115159339</v>
      </c>
      <c r="O494" s="81">
        <v>31.488504700352589</v>
      </c>
      <c r="P494" s="81">
        <v>28.501154223723606</v>
      </c>
      <c r="Q494" s="81">
        <v>2.0982678475852494</v>
      </c>
      <c r="R494" s="81">
        <v>0</v>
      </c>
      <c r="S494" s="81">
        <v>2.4733065409561616</v>
      </c>
      <c r="T494" s="82"/>
      <c r="U494" s="81">
        <v>4706801</v>
      </c>
      <c r="V494" s="81">
        <v>1216</v>
      </c>
      <c r="W494" s="81">
        <v>258</v>
      </c>
      <c r="X494" s="81">
        <v>8689</v>
      </c>
      <c r="Y494" s="81">
        <v>9737</v>
      </c>
      <c r="Z494" s="81">
        <v>18120</v>
      </c>
      <c r="AA494" s="81">
        <v>5676</v>
      </c>
      <c r="AB494" s="81">
        <v>28271</v>
      </c>
      <c r="AC494" s="81">
        <v>0</v>
      </c>
      <c r="AD494" s="81">
        <v>2.4733065409561616</v>
      </c>
      <c r="AE494" s="82"/>
      <c r="AF494" s="81">
        <v>45097686.474808685</v>
      </c>
      <c r="AG494" s="81">
        <v>2317438.1200881642</v>
      </c>
      <c r="AH494" s="81">
        <v>2743968.5207794849</v>
      </c>
      <c r="AI494" s="81">
        <v>51628183.044289351</v>
      </c>
      <c r="AJ494" s="81">
        <v>57992418.139437765</v>
      </c>
      <c r="AK494" s="81">
        <v>0</v>
      </c>
      <c r="AL494" s="81">
        <v>0</v>
      </c>
      <c r="AM494" s="81">
        <v>3881185.840369653</v>
      </c>
      <c r="AN494" s="81">
        <v>0</v>
      </c>
      <c r="AO494" s="81">
        <v>0</v>
      </c>
      <c r="AP494" s="82"/>
      <c r="AQ494" s="81">
        <v>200</v>
      </c>
      <c r="AR494" s="81">
        <v>22</v>
      </c>
      <c r="AS494" s="81">
        <v>0</v>
      </c>
      <c r="AT494" s="81">
        <v>4</v>
      </c>
      <c r="AU494" s="81">
        <v>0</v>
      </c>
      <c r="AV494" s="81">
        <v>0</v>
      </c>
      <c r="AW494" s="81" t="s">
        <v>564</v>
      </c>
      <c r="AX494" s="82"/>
      <c r="AY494" s="81">
        <v>860.8</v>
      </c>
      <c r="AZ494" s="81">
        <v>4167.5999999999995</v>
      </c>
      <c r="BA494" s="81">
        <v>0</v>
      </c>
      <c r="BB494" s="81">
        <v>19298</v>
      </c>
      <c r="BC494" s="81">
        <v>0</v>
      </c>
      <c r="BD494" s="81">
        <v>0</v>
      </c>
      <c r="BE494" s="81" t="s">
        <v>564</v>
      </c>
      <c r="BF494" s="82"/>
      <c r="BG494" s="81">
        <v>0</v>
      </c>
      <c r="BH494" s="81">
        <v>0</v>
      </c>
      <c r="BI494" s="81">
        <v>19.934999999999999</v>
      </c>
      <c r="BJ494" s="81">
        <v>0</v>
      </c>
      <c r="BK494" s="81">
        <v>0</v>
      </c>
      <c r="BL494" s="81">
        <v>0</v>
      </c>
      <c r="BM494" s="82"/>
      <c r="BN494" s="81">
        <v>0</v>
      </c>
      <c r="BO494" s="81">
        <v>0</v>
      </c>
      <c r="BP494" s="81">
        <v>3</v>
      </c>
      <c r="BQ494" s="81">
        <v>0</v>
      </c>
      <c r="BR494" s="81">
        <v>0</v>
      </c>
      <c r="BS494" s="81">
        <v>0</v>
      </c>
      <c r="BT494"/>
      <c r="BU494" s="80">
        <v>19.934999999999999</v>
      </c>
      <c r="BV494" s="80">
        <v>0</v>
      </c>
      <c r="BW494" s="80">
        <v>0</v>
      </c>
      <c r="BX494" s="80">
        <v>0</v>
      </c>
      <c r="BY494" s="80">
        <v>0</v>
      </c>
      <c r="BZ494" s="80">
        <v>0</v>
      </c>
      <c r="CA494" s="80">
        <v>0</v>
      </c>
      <c r="CB494" s="80">
        <v>0</v>
      </c>
      <c r="CC494" s="80">
        <v>0</v>
      </c>
    </row>
    <row r="495" spans="1:81">
      <c r="A495" s="80" t="s">
        <v>2244</v>
      </c>
      <c r="B495" s="80">
        <v>352</v>
      </c>
      <c r="C495" s="80">
        <v>12</v>
      </c>
      <c r="D495" s="80">
        <v>21</v>
      </c>
      <c r="E495" s="80">
        <v>2015</v>
      </c>
      <c r="F495" s="80" t="s">
        <v>91</v>
      </c>
      <c r="G495" s="80" t="s">
        <v>2232</v>
      </c>
      <c r="H495" s="80" t="s">
        <v>2233</v>
      </c>
      <c r="I495" s="177"/>
      <c r="J495" s="81">
        <v>37.530218003086517</v>
      </c>
      <c r="K495" s="81">
        <v>3.0014032616777779</v>
      </c>
      <c r="L495" s="81">
        <v>11.537108559166997</v>
      </c>
      <c r="M495" s="81">
        <v>45.269802656030578</v>
      </c>
      <c r="N495" s="81">
        <v>45.105235494756094</v>
      </c>
      <c r="O495" s="81">
        <v>31.253420963131308</v>
      </c>
      <c r="P495" s="81">
        <v>28.523579410170989</v>
      </c>
      <c r="Q495" s="81">
        <v>2.0304863714564649</v>
      </c>
      <c r="R495" s="81">
        <v>0</v>
      </c>
      <c r="S495" s="81">
        <v>3.0324890949925076</v>
      </c>
      <c r="T495" s="82"/>
      <c r="U495" s="81">
        <v>5255951</v>
      </c>
      <c r="V495" s="81">
        <v>1216</v>
      </c>
      <c r="W495" s="81">
        <v>258</v>
      </c>
      <c r="X495" s="81">
        <v>8689</v>
      </c>
      <c r="Y495" s="81">
        <v>9756</v>
      </c>
      <c r="Z495" s="81">
        <v>18158</v>
      </c>
      <c r="AA495" s="81">
        <v>5676</v>
      </c>
      <c r="AB495" s="81">
        <v>27946</v>
      </c>
      <c r="AC495" s="81">
        <v>0</v>
      </c>
      <c r="AD495" s="81">
        <v>3.0324890949925076</v>
      </c>
      <c r="AE495" s="82"/>
      <c r="AF495" s="81">
        <v>52315269.146215789</v>
      </c>
      <c r="AG495" s="81">
        <v>2165982.0934902816</v>
      </c>
      <c r="AH495" s="81">
        <v>2280300.5360463108</v>
      </c>
      <c r="AI495" s="81">
        <v>58240252.64761328</v>
      </c>
      <c r="AJ495" s="81">
        <v>54448023.513354503</v>
      </c>
      <c r="AK495" s="81">
        <v>0</v>
      </c>
      <c r="AL495" s="81">
        <v>0</v>
      </c>
      <c r="AM495" s="81">
        <v>3829882.0709390701</v>
      </c>
      <c r="AN495" s="81">
        <v>0</v>
      </c>
      <c r="AO495" s="81">
        <v>0</v>
      </c>
      <c r="AP495" s="82"/>
      <c r="AQ495" s="81">
        <v>228</v>
      </c>
      <c r="AR495" s="81">
        <v>28</v>
      </c>
      <c r="AS495" s="81">
        <v>0</v>
      </c>
      <c r="AT495" s="81">
        <v>4</v>
      </c>
      <c r="AU495" s="81">
        <v>0</v>
      </c>
      <c r="AV495" s="81">
        <v>0</v>
      </c>
      <c r="AW495" s="81" t="s">
        <v>564</v>
      </c>
      <c r="AX495" s="82"/>
      <c r="AY495" s="81">
        <v>1012.4</v>
      </c>
      <c r="AZ495" s="81">
        <v>4242.7999999999993</v>
      </c>
      <c r="BA495" s="81">
        <v>0</v>
      </c>
      <c r="BB495" s="81">
        <v>19298</v>
      </c>
      <c r="BC495" s="81">
        <v>0</v>
      </c>
      <c r="BD495" s="81">
        <v>0</v>
      </c>
      <c r="BE495" s="81" t="s">
        <v>564</v>
      </c>
      <c r="BF495" s="82"/>
      <c r="BG495" s="81">
        <v>0</v>
      </c>
      <c r="BH495" s="81">
        <v>0</v>
      </c>
      <c r="BI495" s="81">
        <v>17.913</v>
      </c>
      <c r="BJ495" s="81">
        <v>0</v>
      </c>
      <c r="BK495" s="81">
        <v>0</v>
      </c>
      <c r="BL495" s="81">
        <v>0</v>
      </c>
      <c r="BM495" s="82"/>
      <c r="BN495" s="81">
        <v>0</v>
      </c>
      <c r="BO495" s="81">
        <v>0</v>
      </c>
      <c r="BP495" s="81">
        <v>3</v>
      </c>
      <c r="BQ495" s="81">
        <v>0</v>
      </c>
      <c r="BR495" s="81">
        <v>0</v>
      </c>
      <c r="BS495" s="81">
        <v>0</v>
      </c>
      <c r="BT495"/>
      <c r="BU495" s="80">
        <v>17.913</v>
      </c>
      <c r="BV495" s="80">
        <v>0</v>
      </c>
      <c r="BW495" s="80">
        <v>0</v>
      </c>
      <c r="BX495" s="80">
        <v>0</v>
      </c>
      <c r="BY495" s="80">
        <v>0</v>
      </c>
      <c r="BZ495" s="80">
        <v>0</v>
      </c>
      <c r="CA495" s="80">
        <v>0</v>
      </c>
      <c r="CB495" s="80">
        <v>0</v>
      </c>
      <c r="CC495" s="80">
        <v>0</v>
      </c>
    </row>
    <row r="496" spans="1:81">
      <c r="A496" s="80" t="s">
        <v>2245</v>
      </c>
      <c r="B496" s="80">
        <v>353</v>
      </c>
      <c r="C496" s="80">
        <v>13</v>
      </c>
      <c r="D496" s="80">
        <v>21</v>
      </c>
      <c r="E496" s="80">
        <v>2016</v>
      </c>
      <c r="F496" s="80" t="s">
        <v>92</v>
      </c>
      <c r="G496" s="80" t="s">
        <v>2232</v>
      </c>
      <c r="H496" s="80" t="s">
        <v>2233</v>
      </c>
      <c r="I496" s="177"/>
      <c r="J496" s="81">
        <v>33.89898462230461</v>
      </c>
      <c r="K496" s="81">
        <v>2.9973780391466516</v>
      </c>
      <c r="L496" s="81">
        <v>13.469236063132334</v>
      </c>
      <c r="M496" s="81">
        <v>38.541979565032072</v>
      </c>
      <c r="N496" s="81">
        <v>45.15448434444874</v>
      </c>
      <c r="O496" s="81">
        <v>30.972513627567071</v>
      </c>
      <c r="P496" s="81">
        <v>28.744198961903209</v>
      </c>
      <c r="Q496" s="81">
        <v>1.9461948954148875</v>
      </c>
      <c r="R496" s="81">
        <v>0</v>
      </c>
      <c r="S496" s="81">
        <v>3.1141474075013011</v>
      </c>
      <c r="T496" s="82"/>
      <c r="U496" s="81">
        <v>5044493</v>
      </c>
      <c r="V496" s="81">
        <v>1216</v>
      </c>
      <c r="W496" s="81">
        <v>258</v>
      </c>
      <c r="X496" s="81">
        <v>8689</v>
      </c>
      <c r="Y496" s="81">
        <v>9818</v>
      </c>
      <c r="Z496" s="81">
        <v>18216</v>
      </c>
      <c r="AA496" s="81">
        <v>5916</v>
      </c>
      <c r="AB496" s="81">
        <v>27554</v>
      </c>
      <c r="AC496" s="81">
        <v>0</v>
      </c>
      <c r="AD496" s="81">
        <v>3.1141474075013011</v>
      </c>
      <c r="AE496" s="82"/>
      <c r="AF496" s="81">
        <v>47246223.188612103</v>
      </c>
      <c r="AG496" s="81">
        <v>2097543.8339500148</v>
      </c>
      <c r="AH496" s="81">
        <v>2027151.7418887459</v>
      </c>
      <c r="AI496" s="81">
        <v>54011533.864268169</v>
      </c>
      <c r="AJ496" s="81">
        <v>49212069.285824373</v>
      </c>
      <c r="AK496" s="81">
        <v>0</v>
      </c>
      <c r="AL496" s="81">
        <v>0</v>
      </c>
      <c r="AM496" s="81">
        <v>3779093.8212133148</v>
      </c>
      <c r="AN496" s="81">
        <v>0</v>
      </c>
      <c r="AO496" s="81">
        <v>0</v>
      </c>
      <c r="AP496" s="82"/>
      <c r="AQ496" s="81">
        <v>247</v>
      </c>
      <c r="AR496" s="81">
        <v>32</v>
      </c>
      <c r="AS496" s="81">
        <v>0</v>
      </c>
      <c r="AT496" s="81">
        <v>4</v>
      </c>
      <c r="AU496" s="81">
        <v>0</v>
      </c>
      <c r="AV496" s="81">
        <v>0</v>
      </c>
      <c r="AW496" s="81" t="s">
        <v>564</v>
      </c>
      <c r="AX496" s="82"/>
      <c r="AY496" s="81">
        <v>1135.0999999999999</v>
      </c>
      <c r="AZ496" s="81">
        <v>4330.7</v>
      </c>
      <c r="BA496" s="81">
        <v>0</v>
      </c>
      <c r="BB496" s="81">
        <v>19298</v>
      </c>
      <c r="BC496" s="81">
        <v>0</v>
      </c>
      <c r="BD496" s="81">
        <v>0</v>
      </c>
      <c r="BE496" s="81" t="s">
        <v>564</v>
      </c>
      <c r="BF496" s="82"/>
      <c r="BG496" s="81">
        <v>0</v>
      </c>
      <c r="BH496" s="81">
        <v>0</v>
      </c>
      <c r="BI496" s="81">
        <v>17.077999999999999</v>
      </c>
      <c r="BJ496" s="81">
        <v>0</v>
      </c>
      <c r="BK496" s="81">
        <v>0</v>
      </c>
      <c r="BL496" s="81">
        <v>0</v>
      </c>
      <c r="BM496" s="82"/>
      <c r="BN496" s="81">
        <v>0</v>
      </c>
      <c r="BO496" s="81">
        <v>0</v>
      </c>
      <c r="BP496" s="81">
        <v>3</v>
      </c>
      <c r="BQ496" s="81">
        <v>0</v>
      </c>
      <c r="BR496" s="81">
        <v>0</v>
      </c>
      <c r="BS496" s="81">
        <v>0</v>
      </c>
      <c r="BT496"/>
      <c r="BU496" s="80">
        <v>17.077999999999999</v>
      </c>
      <c r="BV496" s="80">
        <v>0</v>
      </c>
      <c r="BW496" s="80">
        <v>0</v>
      </c>
      <c r="BX496" s="80">
        <v>0</v>
      </c>
      <c r="BY496" s="80">
        <v>0</v>
      </c>
      <c r="BZ496" s="80">
        <v>0</v>
      </c>
      <c r="CA496" s="80">
        <v>0</v>
      </c>
      <c r="CB496" s="80">
        <v>0</v>
      </c>
      <c r="CC496" s="80">
        <v>0</v>
      </c>
    </row>
    <row r="497" spans="1:81">
      <c r="A497" s="80" t="s">
        <v>2246</v>
      </c>
      <c r="B497" s="80">
        <v>354</v>
      </c>
      <c r="C497" s="80">
        <v>14</v>
      </c>
      <c r="D497" s="80">
        <v>21</v>
      </c>
      <c r="E497" s="80">
        <v>2017</v>
      </c>
      <c r="F497" s="80" t="s">
        <v>71</v>
      </c>
      <c r="G497" s="80" t="s">
        <v>2232</v>
      </c>
      <c r="H497" s="80" t="s">
        <v>2233</v>
      </c>
      <c r="I497" s="177"/>
      <c r="J497" s="81">
        <v>28.702228063779067</v>
      </c>
      <c r="K497" s="81">
        <v>2.8807002655023264</v>
      </c>
      <c r="L497" s="81">
        <v>11.962886717450068</v>
      </c>
      <c r="M497" s="81">
        <v>33.284330573486734</v>
      </c>
      <c r="N497" s="81">
        <v>48.046119812772041</v>
      </c>
      <c r="O497" s="81">
        <v>30.507257132536669</v>
      </c>
      <c r="P497" s="81">
        <v>28.050352697108963</v>
      </c>
      <c r="Q497" s="81">
        <v>1.8616710586955625</v>
      </c>
      <c r="R497" s="81">
        <v>0</v>
      </c>
      <c r="S497" s="81">
        <v>3.9855174493473888</v>
      </c>
      <c r="T497" s="82"/>
      <c r="U497" s="81">
        <v>4925498</v>
      </c>
      <c r="V497" s="81">
        <v>1216</v>
      </c>
      <c r="W497" s="81">
        <v>258</v>
      </c>
      <c r="X497" s="81">
        <v>8689</v>
      </c>
      <c r="Y497" s="81">
        <v>9869</v>
      </c>
      <c r="Z497" s="81">
        <v>18240</v>
      </c>
      <c r="AA497" s="81">
        <v>5810</v>
      </c>
      <c r="AB497" s="81">
        <v>27257</v>
      </c>
      <c r="AC497" s="81">
        <v>0</v>
      </c>
      <c r="AD497" s="81">
        <v>3.9855174493473888</v>
      </c>
      <c r="AE497" s="82"/>
      <c r="AF497" s="81">
        <v>41361760.41539567</v>
      </c>
      <c r="AG497" s="81">
        <v>2055455.8791753741</v>
      </c>
      <c r="AH497" s="81">
        <v>2415781.8340513008</v>
      </c>
      <c r="AI497" s="81">
        <v>48843536.399120823</v>
      </c>
      <c r="AJ497" s="81">
        <v>56076890.599380396</v>
      </c>
      <c r="AK497" s="81">
        <v>0</v>
      </c>
      <c r="AL497" s="81">
        <v>0</v>
      </c>
      <c r="AM497" s="81">
        <v>3744209.1074556708</v>
      </c>
      <c r="AN497" s="81">
        <v>0</v>
      </c>
      <c r="AO497" s="81">
        <v>0</v>
      </c>
      <c r="AP497" s="82"/>
      <c r="AQ497" s="81">
        <v>265</v>
      </c>
      <c r="AR497" s="81">
        <v>34</v>
      </c>
      <c r="AS497" s="81">
        <v>0</v>
      </c>
      <c r="AT497" s="81">
        <v>4</v>
      </c>
      <c r="AU497" s="81">
        <v>0</v>
      </c>
      <c r="AV497" s="81">
        <v>1</v>
      </c>
      <c r="AW497" s="81" t="s">
        <v>564</v>
      </c>
      <c r="AX497" s="82"/>
      <c r="AY497" s="81">
        <v>1228.8</v>
      </c>
      <c r="AZ497" s="81">
        <v>4580.5999999999995</v>
      </c>
      <c r="BA497" s="81">
        <v>0</v>
      </c>
      <c r="BB497" s="81">
        <v>19298</v>
      </c>
      <c r="BC497" s="81">
        <v>0</v>
      </c>
      <c r="BD497" s="81">
        <v>1990</v>
      </c>
      <c r="BE497" s="81" t="s">
        <v>564</v>
      </c>
      <c r="BF497" s="82"/>
      <c r="BG497" s="81">
        <v>0</v>
      </c>
      <c r="BH497" s="81">
        <v>0</v>
      </c>
      <c r="BI497" s="81">
        <v>17.564</v>
      </c>
      <c r="BJ497" s="81">
        <v>0</v>
      </c>
      <c r="BK497" s="81">
        <v>0</v>
      </c>
      <c r="BL497" s="81">
        <v>0</v>
      </c>
      <c r="BM497" s="82"/>
      <c r="BN497" s="81">
        <v>0</v>
      </c>
      <c r="BO497" s="81">
        <v>0</v>
      </c>
      <c r="BP497" s="81">
        <v>3</v>
      </c>
      <c r="BQ497" s="81">
        <v>0</v>
      </c>
      <c r="BR497" s="81">
        <v>0</v>
      </c>
      <c r="BS497" s="81">
        <v>0</v>
      </c>
      <c r="BT497"/>
      <c r="BU497" s="80">
        <v>17.564</v>
      </c>
      <c r="BV497" s="80">
        <v>0</v>
      </c>
      <c r="BW497" s="80">
        <v>0</v>
      </c>
      <c r="BX497" s="80">
        <v>0</v>
      </c>
      <c r="BY497" s="80">
        <v>0</v>
      </c>
      <c r="BZ497" s="80">
        <v>0</v>
      </c>
      <c r="CA497" s="80">
        <v>0</v>
      </c>
      <c r="CB497" s="80">
        <v>0</v>
      </c>
      <c r="CC497" s="80">
        <v>0</v>
      </c>
    </row>
    <row r="498" spans="1:81">
      <c r="A498" s="80" t="s">
        <v>2247</v>
      </c>
      <c r="B498" s="80">
        <v>355</v>
      </c>
      <c r="C498" s="80">
        <v>15</v>
      </c>
      <c r="D498" s="80">
        <v>21</v>
      </c>
      <c r="E498" s="80">
        <v>2018</v>
      </c>
      <c r="F498" s="80" t="s">
        <v>93</v>
      </c>
      <c r="G498" s="80" t="s">
        <v>2232</v>
      </c>
      <c r="H498" s="80" t="s">
        <v>2233</v>
      </c>
      <c r="I498" s="177"/>
      <c r="J498" s="81">
        <v>33.193965932632381</v>
      </c>
      <c r="K498" s="81">
        <v>2.7351068556876261</v>
      </c>
      <c r="L498" s="81">
        <v>11.039231943697962</v>
      </c>
      <c r="M498" s="81">
        <v>33.629072804567748</v>
      </c>
      <c r="N498" s="81">
        <v>43.654778267864522</v>
      </c>
      <c r="O498" s="81">
        <v>30.025995266494164</v>
      </c>
      <c r="P498" s="81">
        <v>27.74245351740684</v>
      </c>
      <c r="Q498" s="81">
        <v>1.7097271339546434</v>
      </c>
      <c r="R498" s="81">
        <v>0</v>
      </c>
      <c r="S498" s="81">
        <v>4.0021205186106608</v>
      </c>
      <c r="T498" s="82"/>
      <c r="U498" s="81">
        <v>5411774</v>
      </c>
      <c r="V498" s="81">
        <v>1216</v>
      </c>
      <c r="W498" s="81">
        <v>258</v>
      </c>
      <c r="X498" s="81">
        <v>8689</v>
      </c>
      <c r="Y498" s="81">
        <v>9954</v>
      </c>
      <c r="Z498" s="81">
        <v>18296</v>
      </c>
      <c r="AA498" s="81">
        <v>5804</v>
      </c>
      <c r="AB498" s="81">
        <v>26976</v>
      </c>
      <c r="AC498" s="81">
        <v>0</v>
      </c>
      <c r="AD498" s="81">
        <v>4.0021205186106608</v>
      </c>
      <c r="AE498" s="82"/>
      <c r="AF498" s="81">
        <v>47517993.197171047</v>
      </c>
      <c r="AG498" s="81">
        <v>1826809.2865461861</v>
      </c>
      <c r="AH498" s="81">
        <v>2292310.814507375</v>
      </c>
      <c r="AI498" s="81">
        <v>48321165.638515882</v>
      </c>
      <c r="AJ498" s="81">
        <v>53139380.929319687</v>
      </c>
      <c r="AK498" s="81">
        <v>0</v>
      </c>
      <c r="AL498" s="81">
        <v>0</v>
      </c>
      <c r="AM498" s="81">
        <v>3713276.3625574401</v>
      </c>
      <c r="AN498" s="81">
        <v>0</v>
      </c>
      <c r="AO498" s="81">
        <v>0</v>
      </c>
      <c r="AP498" s="82"/>
      <c r="AQ498" s="81">
        <v>289</v>
      </c>
      <c r="AR498" s="81">
        <v>38</v>
      </c>
      <c r="AS498" s="81">
        <v>0</v>
      </c>
      <c r="AT498" s="81">
        <v>5</v>
      </c>
      <c r="AU498" s="81">
        <v>0</v>
      </c>
      <c r="AV498" s="81">
        <v>1</v>
      </c>
      <c r="AW498" s="81" t="s">
        <v>564</v>
      </c>
      <c r="AX498" s="82"/>
      <c r="AY498" s="81">
        <v>1352.5</v>
      </c>
      <c r="AZ498" s="81">
        <v>4690.3999999999996</v>
      </c>
      <c r="BA498" s="81">
        <v>0</v>
      </c>
      <c r="BB498" s="81">
        <v>19713</v>
      </c>
      <c r="BC498" s="81">
        <v>0</v>
      </c>
      <c r="BD498" s="81">
        <v>1990</v>
      </c>
      <c r="BE498" s="81" t="s">
        <v>564</v>
      </c>
      <c r="BF498" s="82"/>
      <c r="BG498" s="81">
        <v>0</v>
      </c>
      <c r="BH498" s="81">
        <v>0</v>
      </c>
      <c r="BI498" s="81">
        <v>16.827999999999999</v>
      </c>
      <c r="BJ498" s="81">
        <v>0</v>
      </c>
      <c r="BK498" s="81">
        <v>0</v>
      </c>
      <c r="BL498" s="81">
        <v>0</v>
      </c>
      <c r="BM498" s="82"/>
      <c r="BN498" s="81">
        <v>0</v>
      </c>
      <c r="BO498" s="81">
        <v>0</v>
      </c>
      <c r="BP498" s="81">
        <v>3</v>
      </c>
      <c r="BQ498" s="81">
        <v>0</v>
      </c>
      <c r="BR498" s="81">
        <v>0</v>
      </c>
      <c r="BS498" s="81">
        <v>0</v>
      </c>
      <c r="BT498"/>
      <c r="BU498" s="80">
        <v>16.827999999999999</v>
      </c>
      <c r="BV498" s="80">
        <v>0</v>
      </c>
      <c r="BW498" s="80">
        <v>0</v>
      </c>
      <c r="BX498" s="80">
        <v>0</v>
      </c>
      <c r="BY498" s="80">
        <v>0</v>
      </c>
      <c r="BZ498" s="80">
        <v>0</v>
      </c>
      <c r="CA498" s="80">
        <v>0</v>
      </c>
      <c r="CB498" s="80">
        <v>0</v>
      </c>
      <c r="CC498" s="80">
        <v>0</v>
      </c>
    </row>
    <row r="499" spans="1:81">
      <c r="A499" s="80" t="s">
        <v>2248</v>
      </c>
      <c r="B499" s="80">
        <v>356</v>
      </c>
      <c r="C499" s="80">
        <v>16</v>
      </c>
      <c r="D499" s="80">
        <v>21</v>
      </c>
      <c r="E499" s="80">
        <v>2019</v>
      </c>
      <c r="F499" s="80" t="s">
        <v>73</v>
      </c>
      <c r="G499" s="80" t="s">
        <v>2232</v>
      </c>
      <c r="H499" s="80" t="s">
        <v>2233</v>
      </c>
      <c r="I499" s="177"/>
      <c r="J499" s="81">
        <v>26.814630395228782</v>
      </c>
      <c r="K499" s="81">
        <v>2.5294759367101354</v>
      </c>
      <c r="L499" s="81">
        <v>11.151192625871888</v>
      </c>
      <c r="M499" s="81">
        <v>32.977166769091603</v>
      </c>
      <c r="N499" s="81">
        <v>41.920363519092703</v>
      </c>
      <c r="O499" s="81">
        <v>29.008006882266837</v>
      </c>
      <c r="P499" s="81">
        <v>25.981940979906081</v>
      </c>
      <c r="Q499" s="81">
        <v>1.6347892625816123</v>
      </c>
      <c r="R499" s="81">
        <v>0</v>
      </c>
      <c r="S499" s="81">
        <v>3.8057133054186987</v>
      </c>
      <c r="T499" s="82"/>
      <c r="U499" s="81">
        <v>5003990</v>
      </c>
      <c r="V499" s="81">
        <v>1216</v>
      </c>
      <c r="W499" s="81">
        <v>258</v>
      </c>
      <c r="X499" s="81">
        <v>8689</v>
      </c>
      <c r="Y499" s="81">
        <v>9946</v>
      </c>
      <c r="Z499" s="81">
        <v>18161</v>
      </c>
      <c r="AA499" s="81">
        <v>5395</v>
      </c>
      <c r="AB499" s="81">
        <v>26492</v>
      </c>
      <c r="AC499" s="81">
        <v>0</v>
      </c>
      <c r="AD499" s="81">
        <v>3.8057133054186991</v>
      </c>
      <c r="AE499" s="82"/>
      <c r="AF499" s="81">
        <v>38692645.407697767</v>
      </c>
      <c r="AG499" s="81">
        <v>1767299.324517468</v>
      </c>
      <c r="AH499" s="81">
        <v>2435617.2975221588</v>
      </c>
      <c r="AI499" s="81">
        <v>48853094.272527717</v>
      </c>
      <c r="AJ499" s="81">
        <v>51562796.12137863</v>
      </c>
      <c r="AK499" s="81">
        <v>0</v>
      </c>
      <c r="AL499" s="81">
        <v>0</v>
      </c>
      <c r="AM499" s="81">
        <v>3608010.9683307754</v>
      </c>
      <c r="AN499" s="81">
        <v>0</v>
      </c>
      <c r="AO499" s="81">
        <v>0</v>
      </c>
      <c r="AP499" s="82"/>
      <c r="AQ499" s="81">
        <v>301</v>
      </c>
      <c r="AR499" s="81">
        <v>39</v>
      </c>
      <c r="AS499" s="81">
        <v>0</v>
      </c>
      <c r="AT499" s="81">
        <v>6</v>
      </c>
      <c r="AU499" s="81">
        <v>0</v>
      </c>
      <c r="AV499" s="81">
        <v>1</v>
      </c>
      <c r="AW499" s="81" t="s">
        <v>564</v>
      </c>
      <c r="AX499" s="82"/>
      <c r="AY499" s="81">
        <v>1428.899999999999</v>
      </c>
      <c r="AZ499" s="81">
        <v>4740</v>
      </c>
      <c r="BA499" s="81">
        <v>0</v>
      </c>
      <c r="BB499" s="81">
        <v>19761.8</v>
      </c>
      <c r="BC499" s="81">
        <v>0</v>
      </c>
      <c r="BD499" s="81">
        <v>1990</v>
      </c>
      <c r="BE499" s="81" t="s">
        <v>564</v>
      </c>
      <c r="BF499" s="82"/>
      <c r="BG499" s="81">
        <v>0</v>
      </c>
      <c r="BH499" s="81">
        <v>0</v>
      </c>
      <c r="BI499" s="81">
        <v>16.100999999999999</v>
      </c>
      <c r="BJ499" s="81">
        <v>0</v>
      </c>
      <c r="BK499" s="81">
        <v>0</v>
      </c>
      <c r="BL499" s="81">
        <v>0</v>
      </c>
      <c r="BM499" s="82"/>
      <c r="BN499" s="81">
        <v>0</v>
      </c>
      <c r="BO499" s="81">
        <v>0</v>
      </c>
      <c r="BP499" s="81">
        <v>3</v>
      </c>
      <c r="BQ499" s="81">
        <v>0</v>
      </c>
      <c r="BR499" s="81">
        <v>0</v>
      </c>
      <c r="BS499" s="81">
        <v>0</v>
      </c>
      <c r="BT499"/>
      <c r="BU499" s="80">
        <v>16.100999999999999</v>
      </c>
      <c r="BV499" s="80">
        <v>0</v>
      </c>
      <c r="BW499" s="80">
        <v>0</v>
      </c>
      <c r="BX499" s="80">
        <v>0</v>
      </c>
      <c r="BY499" s="80">
        <v>0</v>
      </c>
      <c r="BZ499" s="80">
        <v>0</v>
      </c>
      <c r="CA499" s="80">
        <v>0</v>
      </c>
      <c r="CB499" s="80">
        <v>0</v>
      </c>
      <c r="CC499" s="80">
        <v>0</v>
      </c>
    </row>
    <row r="500" spans="1:81">
      <c r="A500" s="80" t="s">
        <v>2249</v>
      </c>
      <c r="B500" s="80">
        <v>357</v>
      </c>
      <c r="C500" s="80">
        <v>17</v>
      </c>
      <c r="D500" s="80">
        <v>21</v>
      </c>
      <c r="E500" s="80">
        <v>2020</v>
      </c>
      <c r="F500" s="80" t="s">
        <v>218</v>
      </c>
      <c r="G500" s="80" t="s">
        <v>2232</v>
      </c>
      <c r="H500" s="80" t="s">
        <v>2233</v>
      </c>
      <c r="I500" s="177"/>
      <c r="J500" s="81">
        <v>25.908336832229981</v>
      </c>
      <c r="K500" s="81">
        <v>2.9952510708077811</v>
      </c>
      <c r="L500" s="81">
        <v>10.12371151848475</v>
      </c>
      <c r="M500" s="81">
        <v>30.234922047424963</v>
      </c>
      <c r="N500" s="81">
        <v>39.107147898664905</v>
      </c>
      <c r="O500" s="81">
        <v>25.233192301313462</v>
      </c>
      <c r="P500" s="81">
        <v>25.354392075913267</v>
      </c>
      <c r="Q500" s="81">
        <v>1.5424175915544487</v>
      </c>
      <c r="R500" s="81">
        <v>0</v>
      </c>
      <c r="S500" s="81">
        <v>3.677285937894565</v>
      </c>
      <c r="T500" s="82"/>
      <c r="U500" s="81">
        <v>4995773</v>
      </c>
      <c r="V500" s="81">
        <v>1273</v>
      </c>
      <c r="W500" s="81">
        <v>296</v>
      </c>
      <c r="X500" s="81">
        <v>8104</v>
      </c>
      <c r="Y500" s="81">
        <v>9974</v>
      </c>
      <c r="Z500" s="81">
        <v>18031</v>
      </c>
      <c r="AA500" s="81">
        <v>5720</v>
      </c>
      <c r="AB500" s="81">
        <v>26159</v>
      </c>
      <c r="AC500" s="81">
        <v>0</v>
      </c>
      <c r="AD500" s="81">
        <v>3.677285937894565</v>
      </c>
      <c r="AE500" s="82"/>
      <c r="AF500" s="81">
        <v>40491411.081850544</v>
      </c>
      <c r="AG500" s="81">
        <v>2029565.7763766428</v>
      </c>
      <c r="AH500" s="81">
        <v>2504169.4071697216</v>
      </c>
      <c r="AI500" s="81">
        <v>47637268.645579606</v>
      </c>
      <c r="AJ500" s="81">
        <v>52771661.578367427</v>
      </c>
      <c r="AK500" s="81"/>
      <c r="AL500" s="81"/>
      <c r="AM500" s="81">
        <v>3414040.1325517367</v>
      </c>
      <c r="AN500" s="81"/>
      <c r="AO500" s="81"/>
      <c r="AP500" s="82"/>
      <c r="AQ500" s="81">
        <v>318</v>
      </c>
      <c r="AR500" s="81">
        <v>41</v>
      </c>
      <c r="AS500" s="81">
        <v>0</v>
      </c>
      <c r="AT500" s="81">
        <v>6</v>
      </c>
      <c r="AU500" s="81">
        <v>0</v>
      </c>
      <c r="AV500" s="81">
        <v>1</v>
      </c>
      <c r="AW500" s="81">
        <v>0</v>
      </c>
      <c r="AX500" s="82"/>
      <c r="AY500" s="81">
        <v>1525.599999999999</v>
      </c>
      <c r="AZ500" s="81">
        <v>4800.4999999999991</v>
      </c>
      <c r="BA500" s="81">
        <v>0</v>
      </c>
      <c r="BB500" s="81">
        <v>19761.8</v>
      </c>
      <c r="BC500" s="81">
        <v>0</v>
      </c>
      <c r="BD500" s="81">
        <v>1990</v>
      </c>
      <c r="BE500" s="81">
        <v>0</v>
      </c>
      <c r="BF500" s="82"/>
      <c r="BG500" s="81">
        <v>0</v>
      </c>
      <c r="BH500" s="81">
        <v>0</v>
      </c>
      <c r="BI500" s="81">
        <v>10.577999999999999</v>
      </c>
      <c r="BJ500" s="81">
        <v>0</v>
      </c>
      <c r="BK500" s="81">
        <v>0</v>
      </c>
      <c r="BL500" s="81">
        <v>0</v>
      </c>
      <c r="BM500" s="82"/>
      <c r="BN500" s="81">
        <v>0</v>
      </c>
      <c r="BO500" s="81">
        <v>0</v>
      </c>
      <c r="BP500" s="81">
        <v>2</v>
      </c>
      <c r="BQ500" s="81">
        <v>0</v>
      </c>
      <c r="BR500" s="81">
        <v>0</v>
      </c>
      <c r="BS500" s="81">
        <v>0</v>
      </c>
      <c r="BT500"/>
      <c r="BU500" s="80">
        <v>10.577999999999999</v>
      </c>
      <c r="BV500" s="80">
        <v>0</v>
      </c>
      <c r="BW500" s="80">
        <v>0</v>
      </c>
      <c r="BX500" s="80">
        <v>0</v>
      </c>
      <c r="BY500" s="80">
        <v>0</v>
      </c>
      <c r="BZ500" s="80">
        <v>0</v>
      </c>
      <c r="CA500" s="80">
        <v>0</v>
      </c>
      <c r="CB500" s="80">
        <v>0</v>
      </c>
      <c r="CC500" s="80">
        <v>0</v>
      </c>
    </row>
    <row r="501" spans="1:81">
      <c r="A501" s="80" t="s">
        <v>2250</v>
      </c>
      <c r="B501" s="80">
        <v>357</v>
      </c>
      <c r="C501" s="80">
        <v>18</v>
      </c>
      <c r="D501" s="80">
        <v>21</v>
      </c>
      <c r="E501" s="80">
        <v>2021</v>
      </c>
      <c r="F501" s="80" t="s">
        <v>75</v>
      </c>
      <c r="G501" s="174" t="s">
        <v>2232</v>
      </c>
      <c r="H501" s="80" t="s">
        <v>2233</v>
      </c>
      <c r="I501" s="177"/>
      <c r="J501" s="81">
        <v>25.276205512000061</v>
      </c>
      <c r="K501" s="81">
        <v>3.1191332935090506</v>
      </c>
      <c r="L501" s="81">
        <v>8.7960918396474312</v>
      </c>
      <c r="M501" s="81">
        <v>31.601836830347878</v>
      </c>
      <c r="N501" s="81">
        <v>39.624902086718862</v>
      </c>
      <c r="O501" s="81">
        <v>24.301869019411594</v>
      </c>
      <c r="P501" s="81">
        <v>26.253606082444833</v>
      </c>
      <c r="Q501" s="81">
        <v>1.5386706536056234</v>
      </c>
      <c r="R501" s="81">
        <v>0</v>
      </c>
      <c r="S501" s="81">
        <v>3.004943238885434</v>
      </c>
      <c r="T501" s="82"/>
      <c r="U501" s="81">
        <v>5283053</v>
      </c>
      <c r="V501" s="81">
        <v>1273</v>
      </c>
      <c r="W501" s="81">
        <v>296</v>
      </c>
      <c r="X501" s="81">
        <v>8104</v>
      </c>
      <c r="Y501" s="81">
        <v>10006</v>
      </c>
      <c r="Z501" s="81">
        <v>17881</v>
      </c>
      <c r="AA501" s="81">
        <v>5776</v>
      </c>
      <c r="AB501" s="81">
        <v>25786</v>
      </c>
      <c r="AC501" s="81">
        <v>0</v>
      </c>
      <c r="AD501" s="81">
        <v>3.004943238885434</v>
      </c>
      <c r="AE501" s="82"/>
      <c r="AF501" s="81">
        <v>38072825.793405533</v>
      </c>
      <c r="AG501" s="81">
        <v>2058998.647850523</v>
      </c>
      <c r="AH501" s="81">
        <v>1967308.9520725117</v>
      </c>
      <c r="AI501" s="81">
        <v>48929767.975489646</v>
      </c>
      <c r="AJ501" s="81">
        <v>51099819.743714146</v>
      </c>
      <c r="AK501" s="81">
        <v>0</v>
      </c>
      <c r="AL501" s="81">
        <v>0</v>
      </c>
      <c r="AM501" s="81">
        <v>3384770.6110120057</v>
      </c>
      <c r="AN501" s="81">
        <v>0</v>
      </c>
      <c r="AO501" s="81">
        <v>0</v>
      </c>
      <c r="AP501" s="82"/>
      <c r="AQ501" s="81">
        <v>334</v>
      </c>
      <c r="AR501" s="81">
        <v>45</v>
      </c>
      <c r="AS501" s="81">
        <v>0</v>
      </c>
      <c r="AT501" s="81">
        <v>6</v>
      </c>
      <c r="AU501" s="81">
        <v>0</v>
      </c>
      <c r="AV501" s="81">
        <v>1</v>
      </c>
      <c r="AW501" s="81"/>
      <c r="AX501" s="82"/>
      <c r="AY501" s="81">
        <v>1623.099999999999</v>
      </c>
      <c r="AZ501" s="81">
        <v>6260.4999999999991</v>
      </c>
      <c r="BA501" s="81">
        <v>0</v>
      </c>
      <c r="BB501" s="81">
        <v>19761.8</v>
      </c>
      <c r="BC501" s="81">
        <v>0</v>
      </c>
      <c r="BD501" s="81">
        <v>1990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2251</v>
      </c>
      <c r="B502" s="80">
        <v>357</v>
      </c>
      <c r="C502" s="80">
        <v>19</v>
      </c>
      <c r="D502" s="80">
        <v>21</v>
      </c>
      <c r="E502" s="80">
        <v>2022</v>
      </c>
      <c r="F502" s="80" t="s">
        <v>568</v>
      </c>
      <c r="G502" s="174" t="s">
        <v>2232</v>
      </c>
      <c r="H502" s="80" t="s">
        <v>2233</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349</v>
      </c>
      <c r="AR502" s="81">
        <v>47</v>
      </c>
      <c r="AS502" s="81">
        <v>0</v>
      </c>
      <c r="AT502" s="81">
        <v>6</v>
      </c>
      <c r="AU502" s="81">
        <v>0</v>
      </c>
      <c r="AV502" s="81">
        <v>1</v>
      </c>
      <c r="AW502" s="81"/>
      <c r="AX502" s="82"/>
      <c r="AY502" s="81">
        <v>1723.9999999999995</v>
      </c>
      <c r="AZ502" s="81">
        <v>6282.4999999999991</v>
      </c>
      <c r="BA502" s="81">
        <v>0</v>
      </c>
      <c r="BB502" s="81">
        <v>19761.8</v>
      </c>
      <c r="BC502" s="81">
        <v>0</v>
      </c>
      <c r="BD502" s="81">
        <v>1990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2252</v>
      </c>
      <c r="B503" s="80">
        <v>256</v>
      </c>
      <c r="C503" s="80">
        <v>1</v>
      </c>
      <c r="D503" s="80">
        <v>16</v>
      </c>
      <c r="E503" s="80">
        <v>1990</v>
      </c>
      <c r="F503" s="80" t="s">
        <v>562</v>
      </c>
      <c r="G503" s="80" t="s">
        <v>2253</v>
      </c>
      <c r="H503" s="80" t="s">
        <v>2254</v>
      </c>
      <c r="I503" s="177"/>
      <c r="J503" s="81">
        <v>51.013561972997209</v>
      </c>
      <c r="K503" s="81">
        <v>2.6594817047477375</v>
      </c>
      <c r="L503" s="81">
        <v>1.1239781553259371</v>
      </c>
      <c r="M503" s="81">
        <v>9.408727253029797</v>
      </c>
      <c r="N503" s="81">
        <v>21.215885287316915</v>
      </c>
      <c r="O503" s="81">
        <v>16.89716121798547</v>
      </c>
      <c r="P503" s="81">
        <v>13.804970575445374</v>
      </c>
      <c r="Q503" s="81">
        <v>1.4581867715404258</v>
      </c>
      <c r="R503" s="81">
        <v>0</v>
      </c>
      <c r="S503" s="81">
        <v>1.6943380968474056</v>
      </c>
      <c r="T503" s="82"/>
      <c r="U503" s="81">
        <v>7011469</v>
      </c>
      <c r="V503" s="81">
        <v>594</v>
      </c>
      <c r="W503" s="81">
        <v>13</v>
      </c>
      <c r="X503" s="81">
        <v>3054</v>
      </c>
      <c r="Y503" s="81">
        <v>6589</v>
      </c>
      <c r="Z503" s="81">
        <v>6950</v>
      </c>
      <c r="AA503" s="81">
        <v>3352</v>
      </c>
      <c r="AB503" s="81">
        <v>23676</v>
      </c>
      <c r="AC503" s="81">
        <v>0</v>
      </c>
      <c r="AD503" s="81">
        <v>1.6943380968474056</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2255</v>
      </c>
      <c r="B504" s="80">
        <v>257</v>
      </c>
      <c r="C504" s="80">
        <v>2</v>
      </c>
      <c r="D504" s="80">
        <v>16</v>
      </c>
      <c r="E504" s="80">
        <v>2005</v>
      </c>
      <c r="F504" s="80" t="s">
        <v>565</v>
      </c>
      <c r="G504" s="80" t="s">
        <v>2253</v>
      </c>
      <c r="H504" s="80" t="s">
        <v>2254</v>
      </c>
      <c r="I504" s="177"/>
      <c r="J504" s="81">
        <v>105.41612142629836</v>
      </c>
      <c r="K504" s="81">
        <v>1.8840253589467777</v>
      </c>
      <c r="L504" s="81">
        <v>3.9185075263649294</v>
      </c>
      <c r="M504" s="81">
        <v>19.794864320914723</v>
      </c>
      <c r="N504" s="81">
        <v>35.096050416916441</v>
      </c>
      <c r="O504" s="81">
        <v>28.161672186604818</v>
      </c>
      <c r="P504" s="81">
        <v>14.668611452935822</v>
      </c>
      <c r="Q504" s="81">
        <v>1.5422127953448637</v>
      </c>
      <c r="R504" s="81">
        <v>0</v>
      </c>
      <c r="S504" s="81">
        <v>1.2116321332183857</v>
      </c>
      <c r="T504" s="82"/>
      <c r="U504" s="81">
        <v>15541080</v>
      </c>
      <c r="V504" s="81">
        <v>578</v>
      </c>
      <c r="W504" s="81">
        <v>52</v>
      </c>
      <c r="X504" s="81">
        <v>3704</v>
      </c>
      <c r="Y504" s="81">
        <v>9008</v>
      </c>
      <c r="Z504" s="81">
        <v>13404</v>
      </c>
      <c r="AA504" s="81">
        <v>2917</v>
      </c>
      <c r="AB504" s="81">
        <v>26177</v>
      </c>
      <c r="AC504" s="81">
        <v>0</v>
      </c>
      <c r="AD504" s="81">
        <v>1.2116321332183857</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2256</v>
      </c>
      <c r="B505" s="80">
        <v>258</v>
      </c>
      <c r="C505" s="80">
        <v>3</v>
      </c>
      <c r="D505" s="80">
        <v>16</v>
      </c>
      <c r="E505" s="80">
        <v>2006</v>
      </c>
      <c r="F505" s="80" t="s">
        <v>566</v>
      </c>
      <c r="G505" s="80" t="s">
        <v>2253</v>
      </c>
      <c r="H505" s="80" t="s">
        <v>2254</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2257</v>
      </c>
      <c r="B506" s="80">
        <v>259</v>
      </c>
      <c r="C506" s="80">
        <v>4</v>
      </c>
      <c r="D506" s="80">
        <v>16</v>
      </c>
      <c r="E506" s="80">
        <v>2007</v>
      </c>
      <c r="F506" s="80" t="s">
        <v>567</v>
      </c>
      <c r="G506" s="80" t="s">
        <v>2253</v>
      </c>
      <c r="H506" s="80" t="s">
        <v>2254</v>
      </c>
      <c r="I506" s="177"/>
      <c r="J506" s="81">
        <v>69.89897454142509</v>
      </c>
      <c r="K506" s="81">
        <v>1.5995012205179246</v>
      </c>
      <c r="L506" s="81">
        <v>1.6668196801267838</v>
      </c>
      <c r="M506" s="81">
        <v>19.395387921095605</v>
      </c>
      <c r="N506" s="81">
        <v>38.226477587158563</v>
      </c>
      <c r="O506" s="81">
        <v>27.926927091594042</v>
      </c>
      <c r="P506" s="81">
        <v>14.568848523836349</v>
      </c>
      <c r="Q506" s="81">
        <v>1.6230399874653245</v>
      </c>
      <c r="R506" s="81">
        <v>0</v>
      </c>
      <c r="S506" s="81">
        <v>2.0500112778446216</v>
      </c>
      <c r="T506" s="82"/>
      <c r="U506" s="81">
        <v>11291322</v>
      </c>
      <c r="V506" s="81">
        <v>514</v>
      </c>
      <c r="W506" s="81">
        <v>26</v>
      </c>
      <c r="X506" s="81">
        <v>4564</v>
      </c>
      <c r="Y506" s="81">
        <v>9271</v>
      </c>
      <c r="Z506" s="81">
        <v>13818</v>
      </c>
      <c r="AA506" s="81">
        <v>2853</v>
      </c>
      <c r="AB506" s="81">
        <v>26092</v>
      </c>
      <c r="AC506" s="81">
        <v>0</v>
      </c>
      <c r="AD506" s="81">
        <v>2.0500112778446216</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2258</v>
      </c>
      <c r="B507" s="80">
        <v>260</v>
      </c>
      <c r="C507" s="80">
        <v>5</v>
      </c>
      <c r="D507" s="80">
        <v>16</v>
      </c>
      <c r="E507" s="80">
        <v>2008</v>
      </c>
      <c r="F507" s="80" t="s">
        <v>84</v>
      </c>
      <c r="G507" s="80" t="s">
        <v>2253</v>
      </c>
      <c r="H507" s="80" t="s">
        <v>2254</v>
      </c>
      <c r="I507" s="177"/>
      <c r="J507" s="81">
        <v>66.796895273808488</v>
      </c>
      <c r="K507" s="81">
        <v>1.1465640008846989</v>
      </c>
      <c r="L507" s="81">
        <v>1.4891539416002419</v>
      </c>
      <c r="M507" s="81">
        <v>21.522526757326542</v>
      </c>
      <c r="N507" s="81">
        <v>34.987199041713659</v>
      </c>
      <c r="O507" s="81">
        <v>27.175229578627572</v>
      </c>
      <c r="P507" s="81">
        <v>14.174794711533073</v>
      </c>
      <c r="Q507" s="81">
        <v>1.5904976045128043</v>
      </c>
      <c r="R507" s="81">
        <v>0</v>
      </c>
      <c r="S507" s="81">
        <v>1.8184608766074877</v>
      </c>
      <c r="T507" s="82"/>
      <c r="U507" s="81">
        <v>11343806</v>
      </c>
      <c r="V507" s="81">
        <v>514</v>
      </c>
      <c r="W507" s="81">
        <v>26</v>
      </c>
      <c r="X507" s="81">
        <v>4564</v>
      </c>
      <c r="Y507" s="81">
        <v>9362</v>
      </c>
      <c r="Z507" s="81">
        <v>13918</v>
      </c>
      <c r="AA507" s="81">
        <v>2779</v>
      </c>
      <c r="AB507" s="81">
        <v>25989</v>
      </c>
      <c r="AC507" s="81">
        <v>0</v>
      </c>
      <c r="AD507" s="81">
        <v>1.8184608766074877</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2259</v>
      </c>
      <c r="B508" s="80">
        <v>261</v>
      </c>
      <c r="C508" s="80">
        <v>6</v>
      </c>
      <c r="D508" s="80">
        <v>16</v>
      </c>
      <c r="E508" s="80">
        <v>2009</v>
      </c>
      <c r="F508" s="80" t="s">
        <v>85</v>
      </c>
      <c r="G508" s="80" t="s">
        <v>2253</v>
      </c>
      <c r="H508" s="80" t="s">
        <v>2254</v>
      </c>
      <c r="I508" s="177"/>
      <c r="J508" s="81">
        <v>60.332383845359601</v>
      </c>
      <c r="K508" s="81">
        <v>1.2655759385663483</v>
      </c>
      <c r="L508" s="81">
        <v>2.051903117829398</v>
      </c>
      <c r="M508" s="81">
        <v>20.476337823002389</v>
      </c>
      <c r="N508" s="81">
        <v>30.591163118435556</v>
      </c>
      <c r="O508" s="81">
        <v>27.939302884292751</v>
      </c>
      <c r="P508" s="81">
        <v>13.628477217393522</v>
      </c>
      <c r="Q508" s="81">
        <v>1.5180272895900044</v>
      </c>
      <c r="R508" s="81">
        <v>0</v>
      </c>
      <c r="S508" s="81">
        <v>1.7641362902218627</v>
      </c>
      <c r="T508" s="82"/>
      <c r="U508" s="81">
        <v>9918220</v>
      </c>
      <c r="V508" s="81">
        <v>539</v>
      </c>
      <c r="W508" s="81">
        <v>42</v>
      </c>
      <c r="X508" s="81">
        <v>4739</v>
      </c>
      <c r="Y508" s="81">
        <v>9446</v>
      </c>
      <c r="Z508" s="81">
        <v>14124</v>
      </c>
      <c r="AA508" s="81">
        <v>2743</v>
      </c>
      <c r="AB508" s="81">
        <v>26039</v>
      </c>
      <c r="AC508" s="81">
        <v>0</v>
      </c>
      <c r="AD508" s="81">
        <v>1.7641362902218627</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31.52</v>
      </c>
      <c r="BJ508" s="81">
        <v>0</v>
      </c>
      <c r="BK508" s="81">
        <v>0</v>
      </c>
      <c r="BL508" s="81">
        <v>0</v>
      </c>
      <c r="BM508" s="82"/>
      <c r="BN508" s="81">
        <v>0</v>
      </c>
      <c r="BO508" s="81">
        <v>0</v>
      </c>
      <c r="BP508" s="81">
        <v>7</v>
      </c>
      <c r="BQ508" s="81">
        <v>0</v>
      </c>
      <c r="BR508" s="81">
        <v>0</v>
      </c>
      <c r="BS508" s="81">
        <v>0</v>
      </c>
      <c r="BT508"/>
      <c r="BU508" s="80"/>
      <c r="BV508" s="80"/>
      <c r="BW508" s="80"/>
      <c r="BX508" s="80"/>
      <c r="BY508" s="80"/>
      <c r="BZ508" s="80"/>
      <c r="CA508" s="80"/>
      <c r="CB508" s="80"/>
      <c r="CC508" s="80"/>
    </row>
    <row r="509" spans="1:81">
      <c r="A509" s="80" t="s">
        <v>2260</v>
      </c>
      <c r="B509" s="80">
        <v>262</v>
      </c>
      <c r="C509" s="80">
        <v>7</v>
      </c>
      <c r="D509" s="80">
        <v>16</v>
      </c>
      <c r="E509" s="80">
        <v>2010</v>
      </c>
      <c r="F509" s="80" t="s">
        <v>86</v>
      </c>
      <c r="G509" s="80" t="s">
        <v>2253</v>
      </c>
      <c r="H509" s="80" t="s">
        <v>2254</v>
      </c>
      <c r="I509" s="177"/>
      <c r="J509" s="81">
        <v>58.869032781115429</v>
      </c>
      <c r="K509" s="81">
        <v>1.2318934193201996</v>
      </c>
      <c r="L509" s="81">
        <v>1.8155066216747298</v>
      </c>
      <c r="M509" s="81">
        <v>20.556165589909593</v>
      </c>
      <c r="N509" s="81">
        <v>36.187245550335746</v>
      </c>
      <c r="O509" s="81">
        <v>28.127083117723352</v>
      </c>
      <c r="P509" s="81">
        <v>13.799198115823845</v>
      </c>
      <c r="Q509" s="81">
        <v>1.5807171288950479</v>
      </c>
      <c r="R509" s="81">
        <v>0</v>
      </c>
      <c r="S509" s="81">
        <v>1.6548844946693921</v>
      </c>
      <c r="T509" s="82"/>
      <c r="U509" s="81">
        <v>10846069</v>
      </c>
      <c r="V509" s="81">
        <v>539</v>
      </c>
      <c r="W509" s="81">
        <v>42</v>
      </c>
      <c r="X509" s="81">
        <v>4739</v>
      </c>
      <c r="Y509" s="81">
        <v>9520</v>
      </c>
      <c r="Z509" s="81">
        <v>14285</v>
      </c>
      <c r="AA509" s="81">
        <v>2708</v>
      </c>
      <c r="AB509" s="81">
        <v>25981</v>
      </c>
      <c r="AC509" s="81">
        <v>0</v>
      </c>
      <c r="AD509" s="81">
        <v>1.6548844946693921</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43.21</v>
      </c>
      <c r="BJ509" s="81">
        <v>0</v>
      </c>
      <c r="BK509" s="81">
        <v>0</v>
      </c>
      <c r="BL509" s="81">
        <v>0</v>
      </c>
      <c r="BM509" s="82"/>
      <c r="BN509" s="81">
        <v>0</v>
      </c>
      <c r="BO509" s="81">
        <v>0</v>
      </c>
      <c r="BP509" s="81">
        <v>8</v>
      </c>
      <c r="BQ509" s="81">
        <v>0</v>
      </c>
      <c r="BR509" s="81">
        <v>0</v>
      </c>
      <c r="BS509" s="81">
        <v>0</v>
      </c>
      <c r="BT509"/>
      <c r="BU509" s="80">
        <v>43.21</v>
      </c>
      <c r="BV509" s="80">
        <v>0</v>
      </c>
      <c r="BW509" s="80">
        <v>0</v>
      </c>
      <c r="BX509" s="80">
        <v>0</v>
      </c>
      <c r="BY509" s="80">
        <v>0</v>
      </c>
      <c r="BZ509" s="80">
        <v>0</v>
      </c>
      <c r="CA509" s="80">
        <v>0</v>
      </c>
      <c r="CB509" s="80">
        <v>0</v>
      </c>
      <c r="CC509" s="80">
        <v>0</v>
      </c>
    </row>
    <row r="510" spans="1:81">
      <c r="A510" s="80" t="s">
        <v>2261</v>
      </c>
      <c r="B510" s="80">
        <v>263</v>
      </c>
      <c r="C510" s="80">
        <v>8</v>
      </c>
      <c r="D510" s="80">
        <v>16</v>
      </c>
      <c r="E510" s="80">
        <v>2011</v>
      </c>
      <c r="F510" s="80" t="s">
        <v>87</v>
      </c>
      <c r="G510" s="80" t="s">
        <v>2253</v>
      </c>
      <c r="H510" s="80" t="s">
        <v>2254</v>
      </c>
      <c r="I510" s="177"/>
      <c r="J510" s="81">
        <v>74.440449051652934</v>
      </c>
      <c r="K510" s="81">
        <v>1.6577749040706535</v>
      </c>
      <c r="L510" s="81">
        <v>1.7440597458363052</v>
      </c>
      <c r="M510" s="81">
        <v>26.356459639125582</v>
      </c>
      <c r="N510" s="81">
        <v>36.37625681877693</v>
      </c>
      <c r="O510" s="81">
        <v>27.943347552285235</v>
      </c>
      <c r="P510" s="81">
        <v>13.212381480883513</v>
      </c>
      <c r="Q510" s="81">
        <v>1.8115128649992238</v>
      </c>
      <c r="R510" s="81">
        <v>0</v>
      </c>
      <c r="S510" s="81">
        <v>1.2491134858821111</v>
      </c>
      <c r="T510" s="82"/>
      <c r="U510" s="81">
        <v>11649205</v>
      </c>
      <c r="V510" s="81">
        <v>539</v>
      </c>
      <c r="W510" s="81">
        <v>42</v>
      </c>
      <c r="X510" s="81">
        <v>4739</v>
      </c>
      <c r="Y510" s="81">
        <v>9605</v>
      </c>
      <c r="Z510" s="81">
        <v>14500</v>
      </c>
      <c r="AA510" s="81">
        <v>2670</v>
      </c>
      <c r="AB510" s="81">
        <v>25813</v>
      </c>
      <c r="AC510" s="81">
        <v>0</v>
      </c>
      <c r="AD510" s="81">
        <v>1.2491134858821111</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43.255000000000003</v>
      </c>
      <c r="BJ510" s="81">
        <v>0</v>
      </c>
      <c r="BK510" s="81">
        <v>0</v>
      </c>
      <c r="BL510" s="81">
        <v>0</v>
      </c>
      <c r="BM510" s="82"/>
      <c r="BN510" s="81">
        <v>0</v>
      </c>
      <c r="BO510" s="81">
        <v>0</v>
      </c>
      <c r="BP510" s="81">
        <v>9</v>
      </c>
      <c r="BQ510" s="81">
        <v>0</v>
      </c>
      <c r="BR510" s="81">
        <v>0</v>
      </c>
      <c r="BS510" s="81">
        <v>0</v>
      </c>
      <c r="BT510"/>
      <c r="BU510" s="80">
        <v>43.255000000000003</v>
      </c>
      <c r="BV510" s="80">
        <v>0</v>
      </c>
      <c r="BW510" s="80">
        <v>0</v>
      </c>
      <c r="BX510" s="80">
        <v>0</v>
      </c>
      <c r="BY510" s="80">
        <v>0</v>
      </c>
      <c r="BZ510" s="80">
        <v>0</v>
      </c>
      <c r="CA510" s="80">
        <v>0</v>
      </c>
      <c r="CB510" s="80">
        <v>0</v>
      </c>
      <c r="CC510" s="80">
        <v>0</v>
      </c>
    </row>
    <row r="511" spans="1:81">
      <c r="A511" s="80" t="s">
        <v>2262</v>
      </c>
      <c r="B511" s="80">
        <v>264</v>
      </c>
      <c r="C511" s="80">
        <v>9</v>
      </c>
      <c r="D511" s="80">
        <v>16</v>
      </c>
      <c r="E511" s="80">
        <v>2012</v>
      </c>
      <c r="F511" s="80" t="s">
        <v>88</v>
      </c>
      <c r="G511" s="80" t="s">
        <v>2253</v>
      </c>
      <c r="H511" s="80" t="s">
        <v>2254</v>
      </c>
      <c r="I511" s="177"/>
      <c r="J511" s="81">
        <v>87.057393406981674</v>
      </c>
      <c r="K511" s="81">
        <v>1.4727265818521722</v>
      </c>
      <c r="L511" s="81">
        <v>1.7297432533360642</v>
      </c>
      <c r="M511" s="81">
        <v>25.009044251443186</v>
      </c>
      <c r="N511" s="81">
        <v>35.694443604849504</v>
      </c>
      <c r="O511" s="81">
        <v>27.950979517222041</v>
      </c>
      <c r="P511" s="81">
        <v>13.188022727735774</v>
      </c>
      <c r="Q511" s="81">
        <v>1.9796024886209211</v>
      </c>
      <c r="R511" s="81">
        <v>0</v>
      </c>
      <c r="S511" s="81">
        <v>1.3986499645454453</v>
      </c>
      <c r="T511" s="82"/>
      <c r="U511" s="81">
        <v>11522623</v>
      </c>
      <c r="V511" s="81">
        <v>539</v>
      </c>
      <c r="W511" s="81">
        <v>42</v>
      </c>
      <c r="X511" s="81">
        <v>4739</v>
      </c>
      <c r="Y511" s="81">
        <v>9814</v>
      </c>
      <c r="Z511" s="81">
        <v>14619</v>
      </c>
      <c r="AA511" s="81">
        <v>2650</v>
      </c>
      <c r="AB511" s="81">
        <v>25963</v>
      </c>
      <c r="AC511" s="81">
        <v>0</v>
      </c>
      <c r="AD511" s="81">
        <v>1.3986499645454453</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54.78</v>
      </c>
      <c r="BJ511" s="81">
        <v>0</v>
      </c>
      <c r="BK511" s="81">
        <v>0</v>
      </c>
      <c r="BL511" s="81">
        <v>0</v>
      </c>
      <c r="BM511" s="82"/>
      <c r="BN511" s="81">
        <v>0</v>
      </c>
      <c r="BO511" s="81">
        <v>0</v>
      </c>
      <c r="BP511" s="81">
        <v>10</v>
      </c>
      <c r="BQ511" s="81">
        <v>0</v>
      </c>
      <c r="BR511" s="81">
        <v>0</v>
      </c>
      <c r="BS511" s="81">
        <v>0</v>
      </c>
      <c r="BT511"/>
      <c r="BU511" s="80">
        <v>54.78</v>
      </c>
      <c r="BV511" s="80">
        <v>0</v>
      </c>
      <c r="BW511" s="80">
        <v>0</v>
      </c>
      <c r="BX511" s="80">
        <v>0</v>
      </c>
      <c r="BY511" s="80">
        <v>0</v>
      </c>
      <c r="BZ511" s="80">
        <v>0</v>
      </c>
      <c r="CA511" s="80">
        <v>0</v>
      </c>
      <c r="CB511" s="80">
        <v>0</v>
      </c>
      <c r="CC511" s="80">
        <v>0</v>
      </c>
    </row>
    <row r="512" spans="1:81">
      <c r="A512" s="80" t="s">
        <v>2263</v>
      </c>
      <c r="B512" s="80">
        <v>265</v>
      </c>
      <c r="C512" s="80">
        <v>10</v>
      </c>
      <c r="D512" s="80">
        <v>16</v>
      </c>
      <c r="E512" s="80">
        <v>2013</v>
      </c>
      <c r="F512" s="80" t="s">
        <v>89</v>
      </c>
      <c r="G512" s="80" t="s">
        <v>2253</v>
      </c>
      <c r="H512" s="80" t="s">
        <v>2254</v>
      </c>
      <c r="I512" s="177"/>
      <c r="J512" s="81">
        <v>82.261381879885079</v>
      </c>
      <c r="K512" s="81">
        <v>1.2493108306749314</v>
      </c>
      <c r="L512" s="81">
        <v>1.6418828502423475</v>
      </c>
      <c r="M512" s="81">
        <v>24.899872723440073</v>
      </c>
      <c r="N512" s="81">
        <v>41.190423735638468</v>
      </c>
      <c r="O512" s="81">
        <v>27.261505095541381</v>
      </c>
      <c r="P512" s="81">
        <v>13.392570053299105</v>
      </c>
      <c r="Q512" s="81">
        <v>2.0104880442453275</v>
      </c>
      <c r="R512" s="81">
        <v>0</v>
      </c>
      <c r="S512" s="81">
        <v>1.1700399429593822</v>
      </c>
      <c r="T512" s="82"/>
      <c r="U512" s="81">
        <v>12131815</v>
      </c>
      <c r="V512" s="81">
        <v>539</v>
      </c>
      <c r="W512" s="81">
        <v>42</v>
      </c>
      <c r="X512" s="81">
        <v>4739</v>
      </c>
      <c r="Y512" s="81">
        <v>9893</v>
      </c>
      <c r="Z512" s="81">
        <v>14895</v>
      </c>
      <c r="AA512" s="81">
        <v>2681</v>
      </c>
      <c r="AB512" s="81">
        <v>25990</v>
      </c>
      <c r="AC512" s="81">
        <v>0</v>
      </c>
      <c r="AD512" s="81">
        <v>1.1700399429593822</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59.156999999999996</v>
      </c>
      <c r="BJ512" s="81">
        <v>0</v>
      </c>
      <c r="BK512" s="81">
        <v>0</v>
      </c>
      <c r="BL512" s="81">
        <v>0</v>
      </c>
      <c r="BM512" s="82"/>
      <c r="BN512" s="81">
        <v>0</v>
      </c>
      <c r="BO512" s="81">
        <v>0</v>
      </c>
      <c r="BP512" s="81">
        <v>10</v>
      </c>
      <c r="BQ512" s="81">
        <v>0</v>
      </c>
      <c r="BR512" s="81">
        <v>0</v>
      </c>
      <c r="BS512" s="81">
        <v>0</v>
      </c>
      <c r="BT512"/>
      <c r="BU512" s="80">
        <v>59.156999999999996</v>
      </c>
      <c r="BV512" s="80">
        <v>0</v>
      </c>
      <c r="BW512" s="80">
        <v>0</v>
      </c>
      <c r="BX512" s="80">
        <v>0</v>
      </c>
      <c r="BY512" s="80">
        <v>0</v>
      </c>
      <c r="BZ512" s="80">
        <v>0</v>
      </c>
      <c r="CA512" s="80">
        <v>0</v>
      </c>
      <c r="CB512" s="80">
        <v>0</v>
      </c>
      <c r="CC512" s="80">
        <v>0</v>
      </c>
    </row>
    <row r="513" spans="1:81">
      <c r="A513" s="80" t="s">
        <v>2264</v>
      </c>
      <c r="B513" s="80">
        <v>266</v>
      </c>
      <c r="C513" s="80">
        <v>11</v>
      </c>
      <c r="D513" s="80">
        <v>16</v>
      </c>
      <c r="E513" s="80">
        <v>2014</v>
      </c>
      <c r="F513" s="80" t="s">
        <v>90</v>
      </c>
      <c r="G513" s="80" t="s">
        <v>2253</v>
      </c>
      <c r="H513" s="80" t="s">
        <v>2254</v>
      </c>
      <c r="I513" s="177"/>
      <c r="J513" s="81">
        <v>79.347258454488426</v>
      </c>
      <c r="K513" s="81">
        <v>1.1727655398758798</v>
      </c>
      <c r="L513" s="81">
        <v>0.65793238628544137</v>
      </c>
      <c r="M513" s="81">
        <v>26.749680796894847</v>
      </c>
      <c r="N513" s="81">
        <v>37.940125504886993</v>
      </c>
      <c r="O513" s="81">
        <v>26.21087838826811</v>
      </c>
      <c r="P513" s="81">
        <v>13.361799046745688</v>
      </c>
      <c r="Q513" s="81">
        <v>1.9239255472075565</v>
      </c>
      <c r="R513" s="81">
        <v>0</v>
      </c>
      <c r="S513" s="81">
        <v>1.6200830792583845</v>
      </c>
      <c r="T513" s="82"/>
      <c r="U513" s="81">
        <v>12483908</v>
      </c>
      <c r="V513" s="81">
        <v>462</v>
      </c>
      <c r="W513" s="81">
        <v>16</v>
      </c>
      <c r="X513" s="81">
        <v>5271</v>
      </c>
      <c r="Y513" s="81">
        <v>10009</v>
      </c>
      <c r="Z513" s="81">
        <v>15083</v>
      </c>
      <c r="AA513" s="81">
        <v>2661</v>
      </c>
      <c r="AB513" s="81">
        <v>25922</v>
      </c>
      <c r="AC513" s="81">
        <v>0</v>
      </c>
      <c r="AD513" s="81">
        <v>1.6200830792583845</v>
      </c>
      <c r="AE513" s="82"/>
      <c r="AF513" s="81">
        <v>99995907.328475028</v>
      </c>
      <c r="AG513" s="81">
        <v>993750.13113475463</v>
      </c>
      <c r="AH513" s="81">
        <v>170303.37062192324</v>
      </c>
      <c r="AI513" s="81">
        <v>34902566.39553383</v>
      </c>
      <c r="AJ513" s="81">
        <v>51061258.174231723</v>
      </c>
      <c r="AK513" s="81">
        <v>0</v>
      </c>
      <c r="AL513" s="81">
        <v>0</v>
      </c>
      <c r="AM513" s="81">
        <v>3558703.2419816116</v>
      </c>
      <c r="AN513" s="81">
        <v>0</v>
      </c>
      <c r="AO513" s="81">
        <v>0</v>
      </c>
      <c r="AP513" s="82"/>
      <c r="AQ513" s="81">
        <v>315</v>
      </c>
      <c r="AR513" s="81">
        <v>102</v>
      </c>
      <c r="AS513" s="81">
        <v>0</v>
      </c>
      <c r="AT513" s="81">
        <v>0</v>
      </c>
      <c r="AU513" s="81">
        <v>0</v>
      </c>
      <c r="AV513" s="81">
        <v>0</v>
      </c>
      <c r="AW513" s="81" t="s">
        <v>564</v>
      </c>
      <c r="AX513" s="82"/>
      <c r="AY513" s="81">
        <v>1320.7</v>
      </c>
      <c r="AZ513" s="81">
        <v>6307.9</v>
      </c>
      <c r="BA513" s="81">
        <v>0</v>
      </c>
      <c r="BB513" s="81">
        <v>0</v>
      </c>
      <c r="BC513" s="81">
        <v>0</v>
      </c>
      <c r="BD513" s="81">
        <v>0</v>
      </c>
      <c r="BE513" s="81" t="s">
        <v>564</v>
      </c>
      <c r="BF513" s="82"/>
      <c r="BG513" s="81">
        <v>0</v>
      </c>
      <c r="BH513" s="81">
        <v>0</v>
      </c>
      <c r="BI513" s="81">
        <v>63.756999999999998</v>
      </c>
      <c r="BJ513" s="81">
        <v>0</v>
      </c>
      <c r="BK513" s="81">
        <v>0</v>
      </c>
      <c r="BL513" s="81">
        <v>0</v>
      </c>
      <c r="BM513" s="82"/>
      <c r="BN513" s="81">
        <v>0</v>
      </c>
      <c r="BO513" s="81">
        <v>0</v>
      </c>
      <c r="BP513" s="81">
        <v>11</v>
      </c>
      <c r="BQ513" s="81">
        <v>0</v>
      </c>
      <c r="BR513" s="81">
        <v>0</v>
      </c>
      <c r="BS513" s="81">
        <v>0</v>
      </c>
      <c r="BT513"/>
      <c r="BU513" s="80">
        <v>63.756999999999998</v>
      </c>
      <c r="BV513" s="80">
        <v>0</v>
      </c>
      <c r="BW513" s="80">
        <v>0</v>
      </c>
      <c r="BX513" s="80">
        <v>0</v>
      </c>
      <c r="BY513" s="80">
        <v>0</v>
      </c>
      <c r="BZ513" s="80">
        <v>0</v>
      </c>
      <c r="CA513" s="80">
        <v>0</v>
      </c>
      <c r="CB513" s="80">
        <v>0</v>
      </c>
      <c r="CC513" s="80">
        <v>0</v>
      </c>
    </row>
    <row r="514" spans="1:81">
      <c r="A514" s="80" t="s">
        <v>2265</v>
      </c>
      <c r="B514" s="80">
        <v>267</v>
      </c>
      <c r="C514" s="80">
        <v>12</v>
      </c>
      <c r="D514" s="80">
        <v>16</v>
      </c>
      <c r="E514" s="80">
        <v>2015</v>
      </c>
      <c r="F514" s="80" t="s">
        <v>91</v>
      </c>
      <c r="G514" s="80" t="s">
        <v>2253</v>
      </c>
      <c r="H514" s="80" t="s">
        <v>2254</v>
      </c>
      <c r="I514" s="177"/>
      <c r="J514" s="81">
        <v>83.570255655074448</v>
      </c>
      <c r="K514" s="81">
        <v>1.1651936947737493</v>
      </c>
      <c r="L514" s="81">
        <v>0.61358452073863523</v>
      </c>
      <c r="M514" s="81">
        <v>23.944446027761543</v>
      </c>
      <c r="N514" s="81">
        <v>34.730221152873433</v>
      </c>
      <c r="O514" s="81">
        <v>26.248191964299618</v>
      </c>
      <c r="P514" s="81">
        <v>13.206477570459718</v>
      </c>
      <c r="Q514" s="81">
        <v>1.8779056307401345</v>
      </c>
      <c r="R514" s="81">
        <v>0</v>
      </c>
      <c r="S514" s="81">
        <v>1.3243462035124496</v>
      </c>
      <c r="T514" s="82"/>
      <c r="U514" s="81">
        <v>15015770</v>
      </c>
      <c r="V514" s="81">
        <v>462</v>
      </c>
      <c r="W514" s="81">
        <v>16</v>
      </c>
      <c r="X514" s="81">
        <v>5271</v>
      </c>
      <c r="Y514" s="81">
        <v>10172</v>
      </c>
      <c r="Z514" s="81">
        <v>15250</v>
      </c>
      <c r="AA514" s="81">
        <v>2628</v>
      </c>
      <c r="AB514" s="81">
        <v>25846</v>
      </c>
      <c r="AC514" s="81">
        <v>0</v>
      </c>
      <c r="AD514" s="81">
        <v>1.3243462035124496</v>
      </c>
      <c r="AE514" s="82"/>
      <c r="AF514" s="81">
        <v>103355053.64022091</v>
      </c>
      <c r="AG514" s="81">
        <v>890239.36961180158</v>
      </c>
      <c r="AH514" s="81">
        <v>130379.89740286085</v>
      </c>
      <c r="AI514" s="81">
        <v>33197038.015583802</v>
      </c>
      <c r="AJ514" s="81">
        <v>50575132.153624982</v>
      </c>
      <c r="AK514" s="81">
        <v>0</v>
      </c>
      <c r="AL514" s="81">
        <v>0</v>
      </c>
      <c r="AM514" s="81">
        <v>3542085.8801077497</v>
      </c>
      <c r="AN514" s="81">
        <v>0</v>
      </c>
      <c r="AO514" s="81">
        <v>0</v>
      </c>
      <c r="AP514" s="82"/>
      <c r="AQ514" s="81">
        <v>393</v>
      </c>
      <c r="AR514" s="81">
        <v>148</v>
      </c>
      <c r="AS514" s="81">
        <v>0</v>
      </c>
      <c r="AT514" s="81">
        <v>0</v>
      </c>
      <c r="AU514" s="81">
        <v>0</v>
      </c>
      <c r="AV514" s="81">
        <v>0</v>
      </c>
      <c r="AW514" s="81" t="s">
        <v>564</v>
      </c>
      <c r="AX514" s="82"/>
      <c r="AY514" s="81">
        <v>1657.1</v>
      </c>
      <c r="AZ514" s="81">
        <v>10867.8</v>
      </c>
      <c r="BA514" s="81">
        <v>0</v>
      </c>
      <c r="BB514" s="81">
        <v>0</v>
      </c>
      <c r="BC514" s="81">
        <v>0</v>
      </c>
      <c r="BD514" s="81">
        <v>0</v>
      </c>
      <c r="BE514" s="81" t="s">
        <v>564</v>
      </c>
      <c r="BF514" s="82"/>
      <c r="BG514" s="81">
        <v>0</v>
      </c>
      <c r="BH514" s="81">
        <v>0</v>
      </c>
      <c r="BI514" s="81">
        <v>66.790999999999997</v>
      </c>
      <c r="BJ514" s="81">
        <v>0</v>
      </c>
      <c r="BK514" s="81">
        <v>0</v>
      </c>
      <c r="BL514" s="81">
        <v>0</v>
      </c>
      <c r="BM514" s="82"/>
      <c r="BN514" s="81">
        <v>0</v>
      </c>
      <c r="BO514" s="81">
        <v>0</v>
      </c>
      <c r="BP514" s="81">
        <v>11</v>
      </c>
      <c r="BQ514" s="81">
        <v>0</v>
      </c>
      <c r="BR514" s="81">
        <v>0</v>
      </c>
      <c r="BS514" s="81">
        <v>0</v>
      </c>
      <c r="BT514"/>
      <c r="BU514" s="80">
        <v>66.790999999999997</v>
      </c>
      <c r="BV514" s="80">
        <v>0</v>
      </c>
      <c r="BW514" s="80">
        <v>0</v>
      </c>
      <c r="BX514" s="80">
        <v>0</v>
      </c>
      <c r="BY514" s="80">
        <v>0</v>
      </c>
      <c r="BZ514" s="80">
        <v>0</v>
      </c>
      <c r="CA514" s="80">
        <v>0</v>
      </c>
      <c r="CB514" s="80">
        <v>0</v>
      </c>
      <c r="CC514" s="80">
        <v>0</v>
      </c>
    </row>
    <row r="515" spans="1:81">
      <c r="A515" s="80" t="s">
        <v>2266</v>
      </c>
      <c r="B515" s="80">
        <v>268</v>
      </c>
      <c r="C515" s="80">
        <v>13</v>
      </c>
      <c r="D515" s="80">
        <v>16</v>
      </c>
      <c r="E515" s="80">
        <v>2016</v>
      </c>
      <c r="F515" s="80" t="s">
        <v>92</v>
      </c>
      <c r="G515" s="80" t="s">
        <v>2253</v>
      </c>
      <c r="H515" s="80" t="s">
        <v>2254</v>
      </c>
      <c r="I515" s="177"/>
      <c r="J515" s="81">
        <v>67.206410915671583</v>
      </c>
      <c r="K515" s="81">
        <v>1.2798959714429907</v>
      </c>
      <c r="L515" s="81">
        <v>0.63092845591251168</v>
      </c>
      <c r="M515" s="81">
        <v>22.049480148423797</v>
      </c>
      <c r="N515" s="81">
        <v>36.895861446724908</v>
      </c>
      <c r="O515" s="81">
        <v>25.988958651589957</v>
      </c>
      <c r="P515" s="81">
        <v>12.720134023370962</v>
      </c>
      <c r="Q515" s="81">
        <v>1.8205405178674141</v>
      </c>
      <c r="R515" s="81">
        <v>0</v>
      </c>
      <c r="S515" s="81">
        <v>2.4550008033106052</v>
      </c>
      <c r="T515" s="82"/>
      <c r="U515" s="81">
        <v>12625344</v>
      </c>
      <c r="V515" s="81">
        <v>462</v>
      </c>
      <c r="W515" s="81">
        <v>16</v>
      </c>
      <c r="X515" s="81">
        <v>5271</v>
      </c>
      <c r="Y515" s="81">
        <v>10283</v>
      </c>
      <c r="Z515" s="81">
        <v>15285</v>
      </c>
      <c r="AA515" s="81">
        <v>2618</v>
      </c>
      <c r="AB515" s="81">
        <v>25775</v>
      </c>
      <c r="AC515" s="81">
        <v>0</v>
      </c>
      <c r="AD515" s="81">
        <v>2.4550008033106052</v>
      </c>
      <c r="AE515" s="82"/>
      <c r="AF515" s="81">
        <v>86916074.310769901</v>
      </c>
      <c r="AG515" s="81">
        <v>978814.23235228308</v>
      </c>
      <c r="AH515" s="81">
        <v>104139.3723552744</v>
      </c>
      <c r="AI515" s="81">
        <v>33589442.128647223</v>
      </c>
      <c r="AJ515" s="81">
        <v>53669775.35208562</v>
      </c>
      <c r="AK515" s="81">
        <v>0</v>
      </c>
      <c r="AL515" s="81">
        <v>0</v>
      </c>
      <c r="AM515" s="81">
        <v>3535099.9216728322</v>
      </c>
      <c r="AN515" s="81">
        <v>0</v>
      </c>
      <c r="AO515" s="81">
        <v>0</v>
      </c>
      <c r="AP515" s="82"/>
      <c r="AQ515" s="81">
        <v>459</v>
      </c>
      <c r="AR515" s="81">
        <v>182</v>
      </c>
      <c r="AS515" s="81">
        <v>0</v>
      </c>
      <c r="AT515" s="81">
        <v>0</v>
      </c>
      <c r="AU515" s="81">
        <v>0</v>
      </c>
      <c r="AV515" s="81">
        <v>0</v>
      </c>
      <c r="AW515" s="81" t="s">
        <v>564</v>
      </c>
      <c r="AX515" s="82"/>
      <c r="AY515" s="81">
        <v>1980.9</v>
      </c>
      <c r="AZ515" s="81">
        <v>13158.7</v>
      </c>
      <c r="BA515" s="81">
        <v>0</v>
      </c>
      <c r="BB515" s="81">
        <v>0</v>
      </c>
      <c r="BC515" s="81">
        <v>0</v>
      </c>
      <c r="BD515" s="81">
        <v>0</v>
      </c>
      <c r="BE515" s="81" t="s">
        <v>564</v>
      </c>
      <c r="BF515" s="82"/>
      <c r="BG515" s="81">
        <v>0</v>
      </c>
      <c r="BH515" s="81">
        <v>0</v>
      </c>
      <c r="BI515" s="81">
        <v>66.543000000000006</v>
      </c>
      <c r="BJ515" s="81">
        <v>0</v>
      </c>
      <c r="BK515" s="81">
        <v>0</v>
      </c>
      <c r="BL515" s="81">
        <v>0</v>
      </c>
      <c r="BM515" s="82"/>
      <c r="BN515" s="81">
        <v>0</v>
      </c>
      <c r="BO515" s="81">
        <v>0</v>
      </c>
      <c r="BP515" s="81">
        <v>11</v>
      </c>
      <c r="BQ515" s="81">
        <v>0</v>
      </c>
      <c r="BR515" s="81">
        <v>0</v>
      </c>
      <c r="BS515" s="81">
        <v>0</v>
      </c>
      <c r="BT515"/>
      <c r="BU515" s="80">
        <v>66.543000000000006</v>
      </c>
      <c r="BV515" s="80">
        <v>0</v>
      </c>
      <c r="BW515" s="80">
        <v>0</v>
      </c>
      <c r="BX515" s="80">
        <v>0</v>
      </c>
      <c r="BY515" s="80">
        <v>0</v>
      </c>
      <c r="BZ515" s="80">
        <v>0</v>
      </c>
      <c r="CA515" s="80">
        <v>0</v>
      </c>
      <c r="CB515" s="80">
        <v>0</v>
      </c>
      <c r="CC515" s="80">
        <v>0</v>
      </c>
    </row>
    <row r="516" spans="1:81">
      <c r="A516" s="80" t="s">
        <v>2267</v>
      </c>
      <c r="B516" s="80">
        <v>269</v>
      </c>
      <c r="C516" s="80">
        <v>14</v>
      </c>
      <c r="D516" s="80">
        <v>16</v>
      </c>
      <c r="E516" s="80">
        <v>2017</v>
      </c>
      <c r="F516" s="80" t="s">
        <v>71</v>
      </c>
      <c r="G516" s="80" t="s">
        <v>2253</v>
      </c>
      <c r="H516" s="80" t="s">
        <v>2254</v>
      </c>
      <c r="I516" s="177"/>
      <c r="J516" s="81">
        <v>72.323971619333307</v>
      </c>
      <c r="K516" s="81">
        <v>1.2672734170141549</v>
      </c>
      <c r="L516" s="81">
        <v>0.72496682498094656</v>
      </c>
      <c r="M516" s="81">
        <v>21.692135301862436</v>
      </c>
      <c r="N516" s="81">
        <v>36.7861691952603</v>
      </c>
      <c r="O516" s="81">
        <v>25.610039540208415</v>
      </c>
      <c r="P516" s="81">
        <v>12.485062319229566</v>
      </c>
      <c r="Q516" s="81">
        <v>1.7577174559023481</v>
      </c>
      <c r="R516" s="81">
        <v>0</v>
      </c>
      <c r="S516" s="81">
        <v>3.4813618576508238</v>
      </c>
      <c r="T516" s="82"/>
      <c r="U516" s="81">
        <v>13453537</v>
      </c>
      <c r="V516" s="81">
        <v>462</v>
      </c>
      <c r="W516" s="81">
        <v>16</v>
      </c>
      <c r="X516" s="81">
        <v>5271</v>
      </c>
      <c r="Y516" s="81">
        <v>10430</v>
      </c>
      <c r="Z516" s="81">
        <v>15312</v>
      </c>
      <c r="AA516" s="81">
        <v>2586</v>
      </c>
      <c r="AB516" s="81">
        <v>25735</v>
      </c>
      <c r="AC516" s="81">
        <v>0</v>
      </c>
      <c r="AD516" s="81">
        <v>3.4813618576508238</v>
      </c>
      <c r="AE516" s="82"/>
      <c r="AF516" s="81">
        <v>96857816.817300543</v>
      </c>
      <c r="AG516" s="81">
        <v>996350.18541885947</v>
      </c>
      <c r="AH516" s="81">
        <v>157191.91400348529</v>
      </c>
      <c r="AI516" s="81">
        <v>35146195.270732403</v>
      </c>
      <c r="AJ516" s="81">
        <v>51273157.098386623</v>
      </c>
      <c r="AK516" s="81">
        <v>0</v>
      </c>
      <c r="AL516" s="81">
        <v>0</v>
      </c>
      <c r="AM516" s="81">
        <v>3535136.712784667</v>
      </c>
      <c r="AN516" s="81">
        <v>0</v>
      </c>
      <c r="AO516" s="81">
        <v>0</v>
      </c>
      <c r="AP516" s="82"/>
      <c r="AQ516" s="81">
        <v>501</v>
      </c>
      <c r="AR516" s="81">
        <v>203</v>
      </c>
      <c r="AS516" s="81">
        <v>0</v>
      </c>
      <c r="AT516" s="81">
        <v>0</v>
      </c>
      <c r="AU516" s="81">
        <v>0</v>
      </c>
      <c r="AV516" s="81">
        <v>0</v>
      </c>
      <c r="AW516" s="81" t="s">
        <v>564</v>
      </c>
      <c r="AX516" s="82"/>
      <c r="AY516" s="81">
        <v>2178.4</v>
      </c>
      <c r="AZ516" s="81">
        <v>16440.3</v>
      </c>
      <c r="BA516" s="81">
        <v>0</v>
      </c>
      <c r="BB516" s="81">
        <v>0</v>
      </c>
      <c r="BC516" s="81">
        <v>0</v>
      </c>
      <c r="BD516" s="81">
        <v>0</v>
      </c>
      <c r="BE516" s="81" t="s">
        <v>564</v>
      </c>
      <c r="BF516" s="82"/>
      <c r="BG516" s="81">
        <v>0</v>
      </c>
      <c r="BH516" s="81">
        <v>0</v>
      </c>
      <c r="BI516" s="81">
        <v>65.894000000000005</v>
      </c>
      <c r="BJ516" s="81">
        <v>0</v>
      </c>
      <c r="BK516" s="81">
        <v>0</v>
      </c>
      <c r="BL516" s="81">
        <v>0</v>
      </c>
      <c r="BM516" s="82"/>
      <c r="BN516" s="81">
        <v>0</v>
      </c>
      <c r="BO516" s="81">
        <v>0</v>
      </c>
      <c r="BP516" s="81">
        <v>12</v>
      </c>
      <c r="BQ516" s="81">
        <v>0</v>
      </c>
      <c r="BR516" s="81">
        <v>0</v>
      </c>
      <c r="BS516" s="81">
        <v>0</v>
      </c>
      <c r="BT516"/>
      <c r="BU516" s="80">
        <v>65.894000000000005</v>
      </c>
      <c r="BV516" s="80">
        <v>0</v>
      </c>
      <c r="BW516" s="80">
        <v>0</v>
      </c>
      <c r="BX516" s="80">
        <v>0</v>
      </c>
      <c r="BY516" s="80">
        <v>0</v>
      </c>
      <c r="BZ516" s="80">
        <v>0</v>
      </c>
      <c r="CA516" s="80">
        <v>0</v>
      </c>
      <c r="CB516" s="80">
        <v>0</v>
      </c>
      <c r="CC516" s="80">
        <v>0</v>
      </c>
    </row>
    <row r="517" spans="1:81">
      <c r="A517" s="80" t="s">
        <v>2268</v>
      </c>
      <c r="B517" s="80">
        <v>270</v>
      </c>
      <c r="C517" s="80">
        <v>15</v>
      </c>
      <c r="D517" s="80">
        <v>16</v>
      </c>
      <c r="E517" s="80">
        <v>2018</v>
      </c>
      <c r="F517" s="80" t="s">
        <v>93</v>
      </c>
      <c r="G517" s="80" t="s">
        <v>2253</v>
      </c>
      <c r="H517" s="80" t="s">
        <v>2254</v>
      </c>
      <c r="I517" s="177"/>
      <c r="J517" s="81">
        <v>75.132203194076865</v>
      </c>
      <c r="K517" s="81">
        <v>1.1430593491157051</v>
      </c>
      <c r="L517" s="81">
        <v>0.67172489722040418</v>
      </c>
      <c r="M517" s="81">
        <v>21.399318796885598</v>
      </c>
      <c r="N517" s="81">
        <v>32.598185627212636</v>
      </c>
      <c r="O517" s="81">
        <v>25.212580087404341</v>
      </c>
      <c r="P517" s="81">
        <v>12.456380748856345</v>
      </c>
      <c r="Q517" s="81">
        <v>1.6246083787314418</v>
      </c>
      <c r="R517" s="81">
        <v>0</v>
      </c>
      <c r="S517" s="81">
        <v>3.7378164970923522</v>
      </c>
      <c r="T517" s="82"/>
      <c r="U517" s="81">
        <v>13917797</v>
      </c>
      <c r="V517" s="81">
        <v>462</v>
      </c>
      <c r="W517" s="81">
        <v>16</v>
      </c>
      <c r="X517" s="81">
        <v>5271</v>
      </c>
      <c r="Y517" s="81">
        <v>10566</v>
      </c>
      <c r="Z517" s="81">
        <v>15363</v>
      </c>
      <c r="AA517" s="81">
        <v>2606</v>
      </c>
      <c r="AB517" s="81">
        <v>25633</v>
      </c>
      <c r="AC517" s="81">
        <v>0</v>
      </c>
      <c r="AD517" s="81">
        <v>3.7378164970923522</v>
      </c>
      <c r="AE517" s="82"/>
      <c r="AF517" s="81">
        <v>102104047.81635369</v>
      </c>
      <c r="AG517" s="81">
        <v>860169.04465103825</v>
      </c>
      <c r="AH517" s="81">
        <v>148830.1343785481</v>
      </c>
      <c r="AI517" s="81">
        <v>33958000.103777677</v>
      </c>
      <c r="AJ517" s="81">
        <v>49004770.472571023</v>
      </c>
      <c r="AK517" s="81">
        <v>0</v>
      </c>
      <c r="AL517" s="81">
        <v>0</v>
      </c>
      <c r="AM517" s="81">
        <v>3528410.920871695</v>
      </c>
      <c r="AN517" s="81">
        <v>0</v>
      </c>
      <c r="AO517" s="81">
        <v>0</v>
      </c>
      <c r="AP517" s="82"/>
      <c r="AQ517" s="81">
        <v>550</v>
      </c>
      <c r="AR517" s="81">
        <v>227</v>
      </c>
      <c r="AS517" s="81">
        <v>0</v>
      </c>
      <c r="AT517" s="81">
        <v>0</v>
      </c>
      <c r="AU517" s="81">
        <v>0</v>
      </c>
      <c r="AV517" s="81">
        <v>0</v>
      </c>
      <c r="AW517" s="81" t="s">
        <v>564</v>
      </c>
      <c r="AX517" s="82"/>
      <c r="AY517" s="81">
        <v>2410.9</v>
      </c>
      <c r="AZ517" s="81">
        <v>17113</v>
      </c>
      <c r="BA517" s="81">
        <v>0</v>
      </c>
      <c r="BB517" s="81">
        <v>0</v>
      </c>
      <c r="BC517" s="81">
        <v>0</v>
      </c>
      <c r="BD517" s="81">
        <v>0</v>
      </c>
      <c r="BE517" s="81" t="s">
        <v>564</v>
      </c>
      <c r="BF517" s="82"/>
      <c r="BG517" s="81">
        <v>0</v>
      </c>
      <c r="BH517" s="81">
        <v>0</v>
      </c>
      <c r="BI517" s="81">
        <v>64.822000000000003</v>
      </c>
      <c r="BJ517" s="81">
        <v>0</v>
      </c>
      <c r="BK517" s="81">
        <v>0</v>
      </c>
      <c r="BL517" s="81">
        <v>0</v>
      </c>
      <c r="BM517" s="82"/>
      <c r="BN517" s="81">
        <v>0</v>
      </c>
      <c r="BO517" s="81">
        <v>0</v>
      </c>
      <c r="BP517" s="81">
        <v>12</v>
      </c>
      <c r="BQ517" s="81">
        <v>0</v>
      </c>
      <c r="BR517" s="81">
        <v>0</v>
      </c>
      <c r="BS517" s="81">
        <v>0</v>
      </c>
      <c r="BT517"/>
      <c r="BU517" s="80">
        <v>64.822000000000003</v>
      </c>
      <c r="BV517" s="80">
        <v>0</v>
      </c>
      <c r="BW517" s="80">
        <v>0</v>
      </c>
      <c r="BX517" s="80">
        <v>0</v>
      </c>
      <c r="BY517" s="80">
        <v>0</v>
      </c>
      <c r="BZ517" s="80">
        <v>0</v>
      </c>
      <c r="CA517" s="80">
        <v>0</v>
      </c>
      <c r="CB517" s="80">
        <v>0</v>
      </c>
      <c r="CC517" s="80">
        <v>0</v>
      </c>
    </row>
    <row r="518" spans="1:81">
      <c r="A518" s="80" t="s">
        <v>2269</v>
      </c>
      <c r="B518" s="80">
        <v>271</v>
      </c>
      <c r="C518" s="80">
        <v>16</v>
      </c>
      <c r="D518" s="80">
        <v>16</v>
      </c>
      <c r="E518" s="80">
        <v>2019</v>
      </c>
      <c r="F518" s="80" t="s">
        <v>73</v>
      </c>
      <c r="G518" s="80" t="s">
        <v>2253</v>
      </c>
      <c r="H518" s="80" t="s">
        <v>2254</v>
      </c>
      <c r="I518" s="177"/>
      <c r="J518" s="81">
        <v>71.15401786152087</v>
      </c>
      <c r="K518" s="81">
        <v>1.0557598852088022</v>
      </c>
      <c r="L518" s="81">
        <v>0.67741586500506656</v>
      </c>
      <c r="M518" s="81">
        <v>20.748593129094768</v>
      </c>
      <c r="N518" s="81">
        <v>33.872281769914565</v>
      </c>
      <c r="O518" s="81">
        <v>24.545236592687328</v>
      </c>
      <c r="P518" s="81">
        <v>12.376939447332463</v>
      </c>
      <c r="Q518" s="81">
        <v>1.5796216043924247</v>
      </c>
      <c r="R518" s="81">
        <v>0</v>
      </c>
      <c r="S518" s="81">
        <v>3.611474973339047</v>
      </c>
      <c r="T518" s="82"/>
      <c r="U518" s="81">
        <v>13942400</v>
      </c>
      <c r="V518" s="81">
        <v>462</v>
      </c>
      <c r="W518" s="81">
        <v>16</v>
      </c>
      <c r="X518" s="81">
        <v>5271</v>
      </c>
      <c r="Y518" s="81">
        <v>10722</v>
      </c>
      <c r="Z518" s="81">
        <v>15367</v>
      </c>
      <c r="AA518" s="81">
        <v>2570</v>
      </c>
      <c r="AB518" s="81">
        <v>25598</v>
      </c>
      <c r="AC518" s="81">
        <v>0</v>
      </c>
      <c r="AD518" s="81">
        <v>3.611474973339047</v>
      </c>
      <c r="AE518" s="82"/>
      <c r="AF518" s="81">
        <v>98923984.326590419</v>
      </c>
      <c r="AG518" s="81">
        <v>830285.48780594883</v>
      </c>
      <c r="AH518" s="81">
        <v>158900.5809996395</v>
      </c>
      <c r="AI518" s="81">
        <v>34295744.120183133</v>
      </c>
      <c r="AJ518" s="81">
        <v>48944866.094693691</v>
      </c>
      <c r="AK518" s="81">
        <v>0</v>
      </c>
      <c r="AL518" s="81">
        <v>0</v>
      </c>
      <c r="AM518" s="81">
        <v>3486254.8983591716</v>
      </c>
      <c r="AN518" s="81">
        <v>0</v>
      </c>
      <c r="AO518" s="81">
        <v>0</v>
      </c>
      <c r="AP518" s="82"/>
      <c r="AQ518" s="81">
        <v>605</v>
      </c>
      <c r="AR518" s="81">
        <v>247</v>
      </c>
      <c r="AS518" s="81">
        <v>0</v>
      </c>
      <c r="AT518" s="81">
        <v>0</v>
      </c>
      <c r="AU518" s="81">
        <v>0</v>
      </c>
      <c r="AV518" s="81">
        <v>0</v>
      </c>
      <c r="AW518" s="81" t="s">
        <v>564</v>
      </c>
      <c r="AX518" s="82"/>
      <c r="AY518" s="81">
        <v>2710.5</v>
      </c>
      <c r="AZ518" s="81">
        <v>17972.5</v>
      </c>
      <c r="BA518" s="81">
        <v>0</v>
      </c>
      <c r="BB518" s="81">
        <v>0</v>
      </c>
      <c r="BC518" s="81">
        <v>0</v>
      </c>
      <c r="BD518" s="81">
        <v>0</v>
      </c>
      <c r="BE518" s="81" t="s">
        <v>564</v>
      </c>
      <c r="BF518" s="82"/>
      <c r="BG518" s="81">
        <v>0</v>
      </c>
      <c r="BH518" s="81">
        <v>0</v>
      </c>
      <c r="BI518" s="81">
        <v>65.567999999999998</v>
      </c>
      <c r="BJ518" s="81">
        <v>0</v>
      </c>
      <c r="BK518" s="81">
        <v>0</v>
      </c>
      <c r="BL518" s="81">
        <v>0</v>
      </c>
      <c r="BM518" s="82"/>
      <c r="BN518" s="81">
        <v>0</v>
      </c>
      <c r="BO518" s="81">
        <v>0</v>
      </c>
      <c r="BP518" s="81">
        <v>13</v>
      </c>
      <c r="BQ518" s="81">
        <v>0</v>
      </c>
      <c r="BR518" s="81">
        <v>0</v>
      </c>
      <c r="BS518" s="81">
        <v>0</v>
      </c>
      <c r="BT518"/>
      <c r="BU518" s="80">
        <v>65.567999999999998</v>
      </c>
      <c r="BV518" s="80">
        <v>0</v>
      </c>
      <c r="BW518" s="80">
        <v>0</v>
      </c>
      <c r="BX518" s="80">
        <v>0</v>
      </c>
      <c r="BY518" s="80">
        <v>0</v>
      </c>
      <c r="BZ518" s="80">
        <v>0</v>
      </c>
      <c r="CA518" s="80">
        <v>0</v>
      </c>
      <c r="CB518" s="80">
        <v>0</v>
      </c>
      <c r="CC518" s="80">
        <v>0</v>
      </c>
    </row>
    <row r="519" spans="1:81">
      <c r="A519" s="80" t="s">
        <v>2270</v>
      </c>
      <c r="B519" s="80">
        <v>272</v>
      </c>
      <c r="C519" s="80">
        <v>17</v>
      </c>
      <c r="D519" s="80">
        <v>16</v>
      </c>
      <c r="E519" s="80">
        <v>2020</v>
      </c>
      <c r="F519" s="80" t="s">
        <v>218</v>
      </c>
      <c r="G519" s="80" t="s">
        <v>2253</v>
      </c>
      <c r="H519" s="80" t="s">
        <v>2254</v>
      </c>
      <c r="I519" s="177"/>
      <c r="J519" s="81">
        <v>90.928542750039</v>
      </c>
      <c r="K519" s="81">
        <v>1.1087762352716308</v>
      </c>
      <c r="L519" s="81">
        <v>2.6598305292837003</v>
      </c>
      <c r="M519" s="81">
        <v>19.095401981004059</v>
      </c>
      <c r="N519" s="81">
        <v>32.106393915532244</v>
      </c>
      <c r="O519" s="81">
        <v>21.573672703513299</v>
      </c>
      <c r="P519" s="81">
        <v>11.648836079632879</v>
      </c>
      <c r="Q519" s="81">
        <v>1.5033839723178937</v>
      </c>
      <c r="R519" s="81">
        <v>0</v>
      </c>
      <c r="S519" s="81">
        <v>3.2896246489956571</v>
      </c>
      <c r="T519" s="82"/>
      <c r="U519" s="81">
        <v>16529344</v>
      </c>
      <c r="V519" s="81">
        <v>415</v>
      </c>
      <c r="W519" s="81">
        <v>76</v>
      </c>
      <c r="X519" s="81">
        <v>5076</v>
      </c>
      <c r="Y519" s="81">
        <v>10786</v>
      </c>
      <c r="Z519" s="81">
        <v>15416</v>
      </c>
      <c r="AA519" s="81">
        <v>2628</v>
      </c>
      <c r="AB519" s="81">
        <v>25497</v>
      </c>
      <c r="AC519" s="81">
        <v>0</v>
      </c>
      <c r="AD519" s="81">
        <v>3.2896246489956571</v>
      </c>
      <c r="AE519" s="82"/>
      <c r="AF519" s="81">
        <v>128592141.86875381</v>
      </c>
      <c r="AG519" s="81">
        <v>842972.18081125722</v>
      </c>
      <c r="AH519" s="81">
        <v>655044.55755984585</v>
      </c>
      <c r="AI519" s="81">
        <v>31205761.254748642</v>
      </c>
      <c r="AJ519" s="81">
        <v>43757552.35064251</v>
      </c>
      <c r="AK519" s="81"/>
      <c r="AL519" s="81"/>
      <c r="AM519" s="81">
        <v>3327641.7775783334</v>
      </c>
      <c r="AN519" s="81"/>
      <c r="AO519" s="81"/>
      <c r="AP519" s="82"/>
      <c r="AQ519" s="81">
        <v>663</v>
      </c>
      <c r="AR519" s="81">
        <v>256</v>
      </c>
      <c r="AS519" s="81">
        <v>0</v>
      </c>
      <c r="AT519" s="81">
        <v>0</v>
      </c>
      <c r="AU519" s="81">
        <v>0</v>
      </c>
      <c r="AV519" s="81">
        <v>1</v>
      </c>
      <c r="AW519" s="81">
        <v>0</v>
      </c>
      <c r="AX519" s="82"/>
      <c r="AY519" s="81">
        <v>2996.9999999999991</v>
      </c>
      <c r="AZ519" s="81">
        <v>18458.3</v>
      </c>
      <c r="BA519" s="81">
        <v>0</v>
      </c>
      <c r="BB519" s="81">
        <v>0</v>
      </c>
      <c r="BC519" s="81">
        <v>0</v>
      </c>
      <c r="BD519" s="81">
        <v>49</v>
      </c>
      <c r="BE519" s="81">
        <v>0</v>
      </c>
      <c r="BF519" s="82"/>
      <c r="BG519" s="81">
        <v>0</v>
      </c>
      <c r="BH519" s="81">
        <v>0</v>
      </c>
      <c r="BI519" s="81">
        <v>59.722000000000001</v>
      </c>
      <c r="BJ519" s="81">
        <v>0</v>
      </c>
      <c r="BK519" s="81">
        <v>0</v>
      </c>
      <c r="BL519" s="81">
        <v>0</v>
      </c>
      <c r="BM519" s="82"/>
      <c r="BN519" s="81">
        <v>0</v>
      </c>
      <c r="BO519" s="81">
        <v>0</v>
      </c>
      <c r="BP519" s="81">
        <v>12</v>
      </c>
      <c r="BQ519" s="81">
        <v>0</v>
      </c>
      <c r="BR519" s="81">
        <v>0</v>
      </c>
      <c r="BS519" s="81">
        <v>0</v>
      </c>
      <c r="BT519"/>
      <c r="BU519" s="80">
        <v>59.722000000000001</v>
      </c>
      <c r="BV519" s="80">
        <v>0</v>
      </c>
      <c r="BW519" s="80">
        <v>0</v>
      </c>
      <c r="BX519" s="80">
        <v>0</v>
      </c>
      <c r="BY519" s="80">
        <v>0</v>
      </c>
      <c r="BZ519" s="80">
        <v>0</v>
      </c>
      <c r="CA519" s="80">
        <v>0</v>
      </c>
      <c r="CB519" s="80">
        <v>0</v>
      </c>
      <c r="CC519" s="80">
        <v>0</v>
      </c>
    </row>
    <row r="520" spans="1:81">
      <c r="A520" s="80" t="s">
        <v>2271</v>
      </c>
      <c r="B520" s="80">
        <v>272</v>
      </c>
      <c r="C520" s="80">
        <v>18</v>
      </c>
      <c r="D520" s="80">
        <v>16</v>
      </c>
      <c r="E520" s="80">
        <v>2021</v>
      </c>
      <c r="F520" s="80" t="s">
        <v>75</v>
      </c>
      <c r="G520" s="174" t="s">
        <v>2253</v>
      </c>
      <c r="H520" s="80" t="s">
        <v>2254</v>
      </c>
      <c r="I520" s="177"/>
      <c r="J520" s="81">
        <v>85.726312530124389</v>
      </c>
      <c r="K520" s="81">
        <v>1.2702415082382195</v>
      </c>
      <c r="L520" s="81">
        <v>2.2307137324182782</v>
      </c>
      <c r="M520" s="81">
        <v>21.172806503208712</v>
      </c>
      <c r="N520" s="81">
        <v>29.933570482746138</v>
      </c>
      <c r="O520" s="81">
        <v>21.000642027176777</v>
      </c>
      <c r="P520" s="81">
        <v>12.099567069159999</v>
      </c>
      <c r="Q520" s="81">
        <v>1.5099690099081013</v>
      </c>
      <c r="R520" s="81">
        <v>0</v>
      </c>
      <c r="S520" s="81">
        <v>3.6132003581387502</v>
      </c>
      <c r="T520" s="82"/>
      <c r="U520" s="81">
        <v>15969725</v>
      </c>
      <c r="V520" s="81">
        <v>415</v>
      </c>
      <c r="W520" s="81">
        <v>76</v>
      </c>
      <c r="X520" s="81">
        <v>5076</v>
      </c>
      <c r="Y520" s="81">
        <v>10839</v>
      </c>
      <c r="Z520" s="81">
        <v>15452</v>
      </c>
      <c r="AA520" s="81">
        <v>2662</v>
      </c>
      <c r="AB520" s="81">
        <v>25305</v>
      </c>
      <c r="AC520" s="81">
        <v>0</v>
      </c>
      <c r="AD520" s="81">
        <v>3.6132003581387502</v>
      </c>
      <c r="AE520" s="82"/>
      <c r="AF520" s="81">
        <v>119668485.07759885</v>
      </c>
      <c r="AG520" s="81">
        <v>1099293.2039731226</v>
      </c>
      <c r="AH520" s="81">
        <v>526954.26411400584</v>
      </c>
      <c r="AI520" s="81">
        <v>34720457.679122739</v>
      </c>
      <c r="AJ520" s="81">
        <v>44239794.010114044</v>
      </c>
      <c r="AK520" s="81">
        <v>0</v>
      </c>
      <c r="AL520" s="81">
        <v>0</v>
      </c>
      <c r="AM520" s="81">
        <v>3321632.6809764528</v>
      </c>
      <c r="AN520" s="81">
        <v>0</v>
      </c>
      <c r="AO520" s="81">
        <v>0</v>
      </c>
      <c r="AP520" s="82"/>
      <c r="AQ520" s="81">
        <v>721</v>
      </c>
      <c r="AR520" s="81">
        <v>257</v>
      </c>
      <c r="AS520" s="81">
        <v>0</v>
      </c>
      <c r="AT520" s="81">
        <v>0</v>
      </c>
      <c r="AU520" s="81">
        <v>0</v>
      </c>
      <c r="AV520" s="81">
        <v>1</v>
      </c>
      <c r="AW520" s="81"/>
      <c r="AX520" s="82"/>
      <c r="AY520" s="81">
        <v>3299.9999999999991</v>
      </c>
      <c r="AZ520" s="81">
        <v>18507.8</v>
      </c>
      <c r="BA520" s="81">
        <v>0</v>
      </c>
      <c r="BB520" s="81">
        <v>0</v>
      </c>
      <c r="BC520" s="81">
        <v>0</v>
      </c>
      <c r="BD520" s="81">
        <v>49</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2272</v>
      </c>
      <c r="B521" s="80">
        <v>272</v>
      </c>
      <c r="C521" s="80">
        <v>19</v>
      </c>
      <c r="D521" s="80">
        <v>16</v>
      </c>
      <c r="E521" s="80">
        <v>2022</v>
      </c>
      <c r="F521" s="80" t="s">
        <v>568</v>
      </c>
      <c r="G521" s="174" t="s">
        <v>2253</v>
      </c>
      <c r="H521" s="80" t="s">
        <v>2254</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783</v>
      </c>
      <c r="AR521" s="81">
        <v>259</v>
      </c>
      <c r="AS521" s="81">
        <v>0</v>
      </c>
      <c r="AT521" s="81">
        <v>0</v>
      </c>
      <c r="AU521" s="81">
        <v>0</v>
      </c>
      <c r="AV521" s="81">
        <v>1</v>
      </c>
      <c r="AW521" s="81"/>
      <c r="AX521" s="82"/>
      <c r="AY521" s="81">
        <v>3670.9</v>
      </c>
      <c r="AZ521" s="81">
        <v>18957.299999999996</v>
      </c>
      <c r="BA521" s="81">
        <v>0</v>
      </c>
      <c r="BB521" s="81">
        <v>0</v>
      </c>
      <c r="BC521" s="81">
        <v>0</v>
      </c>
      <c r="BD521" s="81">
        <v>49</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2273</v>
      </c>
      <c r="B522" s="80">
        <v>324</v>
      </c>
      <c r="C522" s="80">
        <v>1</v>
      </c>
      <c r="D522" s="80">
        <v>20</v>
      </c>
      <c r="E522" s="80">
        <v>1990</v>
      </c>
      <c r="F522" s="80" t="s">
        <v>562</v>
      </c>
      <c r="G522" s="80" t="s">
        <v>2274</v>
      </c>
      <c r="H522" s="80" t="s">
        <v>2275</v>
      </c>
      <c r="I522" s="177"/>
      <c r="J522" s="81">
        <v>46.803705952678271</v>
      </c>
      <c r="K522" s="81">
        <v>6.2605113130104257</v>
      </c>
      <c r="L522" s="81">
        <v>27.245432320152052</v>
      </c>
      <c r="M522" s="81">
        <v>23.165445835279414</v>
      </c>
      <c r="N522" s="81">
        <v>41.241939130971517</v>
      </c>
      <c r="O522" s="81">
        <v>21.983328306910014</v>
      </c>
      <c r="P522" s="81">
        <v>40.455318007935539</v>
      </c>
      <c r="Q522" s="81">
        <v>2.156670306598711</v>
      </c>
      <c r="R522" s="81">
        <v>0</v>
      </c>
      <c r="S522" s="81">
        <v>1.9683257637508751</v>
      </c>
      <c r="T522" s="82"/>
      <c r="U522" s="81">
        <v>3484215</v>
      </c>
      <c r="V522" s="81">
        <v>1827</v>
      </c>
      <c r="W522" s="81">
        <v>294</v>
      </c>
      <c r="X522" s="81">
        <v>8713</v>
      </c>
      <c r="Y522" s="81">
        <v>10701</v>
      </c>
      <c r="Z522" s="81">
        <v>9042</v>
      </c>
      <c r="AA522" s="81">
        <v>9823</v>
      </c>
      <c r="AB522" s="81">
        <v>35017</v>
      </c>
      <c r="AC522" s="81">
        <v>0</v>
      </c>
      <c r="AD522" s="81">
        <v>1.9683257637508751</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2276</v>
      </c>
      <c r="B523" s="80">
        <v>325</v>
      </c>
      <c r="C523" s="80">
        <v>2</v>
      </c>
      <c r="D523" s="80">
        <v>20</v>
      </c>
      <c r="E523" s="80">
        <v>2005</v>
      </c>
      <c r="F523" s="80" t="s">
        <v>565</v>
      </c>
      <c r="G523" s="80" t="s">
        <v>2274</v>
      </c>
      <c r="H523" s="80" t="s">
        <v>2275</v>
      </c>
      <c r="I523" s="177"/>
      <c r="J523" s="81">
        <v>37.684640781614078</v>
      </c>
      <c r="K523" s="81">
        <v>5.6504760794423934</v>
      </c>
      <c r="L523" s="81">
        <v>9.3274225483738782</v>
      </c>
      <c r="M523" s="81">
        <v>44.965468291612879</v>
      </c>
      <c r="N523" s="81">
        <v>66.328420761759546</v>
      </c>
      <c r="O523" s="81">
        <v>32.661993122423048</v>
      </c>
      <c r="P523" s="81">
        <v>45.479232766661497</v>
      </c>
      <c r="Q523" s="81">
        <v>1.8992954156827637</v>
      </c>
      <c r="R523" s="81">
        <v>0</v>
      </c>
      <c r="S523" s="81">
        <v>4.1426643814066484</v>
      </c>
      <c r="T523" s="82"/>
      <c r="U523" s="81">
        <v>3043245</v>
      </c>
      <c r="V523" s="81">
        <v>1754</v>
      </c>
      <c r="W523" s="81">
        <v>93</v>
      </c>
      <c r="X523" s="81">
        <v>7117</v>
      </c>
      <c r="Y523" s="81">
        <v>11518</v>
      </c>
      <c r="Z523" s="81">
        <v>15546</v>
      </c>
      <c r="AA523" s="81">
        <v>9044</v>
      </c>
      <c r="AB523" s="81">
        <v>32238</v>
      </c>
      <c r="AC523" s="81">
        <v>0</v>
      </c>
      <c r="AD523" s="81">
        <v>4.1426643814066484</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2277</v>
      </c>
      <c r="B524" s="80">
        <v>326</v>
      </c>
      <c r="C524" s="80">
        <v>3</v>
      </c>
      <c r="D524" s="80">
        <v>20</v>
      </c>
      <c r="E524" s="80">
        <v>2006</v>
      </c>
      <c r="F524" s="80" t="s">
        <v>566</v>
      </c>
      <c r="G524" s="80" t="s">
        <v>2274</v>
      </c>
      <c r="H524" s="80" t="s">
        <v>2275</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2278</v>
      </c>
      <c r="B525" s="80">
        <v>327</v>
      </c>
      <c r="C525" s="80">
        <v>4</v>
      </c>
      <c r="D525" s="80">
        <v>20</v>
      </c>
      <c r="E525" s="80">
        <v>2007</v>
      </c>
      <c r="F525" s="80" t="s">
        <v>567</v>
      </c>
      <c r="G525" s="80" t="s">
        <v>2274</v>
      </c>
      <c r="H525" s="80" t="s">
        <v>2275</v>
      </c>
      <c r="I525" s="177"/>
      <c r="J525" s="81">
        <v>41.286784038490062</v>
      </c>
      <c r="K525" s="81">
        <v>4.8723522175453056</v>
      </c>
      <c r="L525" s="81">
        <v>10.392956401021481</v>
      </c>
      <c r="M525" s="81">
        <v>41.001696561566462</v>
      </c>
      <c r="N525" s="81">
        <v>66.528870948474591</v>
      </c>
      <c r="O525" s="81">
        <v>31.265708648643784</v>
      </c>
      <c r="P525" s="81">
        <v>44.676780839482724</v>
      </c>
      <c r="Q525" s="81">
        <v>1.9607482540585042</v>
      </c>
      <c r="R525" s="81">
        <v>0</v>
      </c>
      <c r="S525" s="81">
        <v>4.1068721874996443</v>
      </c>
      <c r="T525" s="82"/>
      <c r="U525" s="81">
        <v>3743123</v>
      </c>
      <c r="V525" s="81">
        <v>1610</v>
      </c>
      <c r="W525" s="81">
        <v>136</v>
      </c>
      <c r="X525" s="81">
        <v>8713</v>
      </c>
      <c r="Y525" s="81">
        <v>11591</v>
      </c>
      <c r="Z525" s="81">
        <v>15470</v>
      </c>
      <c r="AA525" s="81">
        <v>8749</v>
      </c>
      <c r="AB525" s="81">
        <v>31521</v>
      </c>
      <c r="AC525" s="81">
        <v>0</v>
      </c>
      <c r="AD525" s="81">
        <v>4.1068721874996443</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2279</v>
      </c>
      <c r="B526" s="80">
        <v>328</v>
      </c>
      <c r="C526" s="80">
        <v>5</v>
      </c>
      <c r="D526" s="80">
        <v>20</v>
      </c>
      <c r="E526" s="80">
        <v>2008</v>
      </c>
      <c r="F526" s="80" t="s">
        <v>84</v>
      </c>
      <c r="G526" s="80" t="s">
        <v>2274</v>
      </c>
      <c r="H526" s="80" t="s">
        <v>2275</v>
      </c>
      <c r="I526" s="177"/>
      <c r="J526" s="81">
        <v>37.591761252995752</v>
      </c>
      <c r="K526" s="81">
        <v>3.541434378090623</v>
      </c>
      <c r="L526" s="81">
        <v>9.1534949766089735</v>
      </c>
      <c r="M526" s="81">
        <v>43.002384181821093</v>
      </c>
      <c r="N526" s="81">
        <v>54.822397592276381</v>
      </c>
      <c r="O526" s="81">
        <v>30.262170084721134</v>
      </c>
      <c r="P526" s="81">
        <v>43.457808903296794</v>
      </c>
      <c r="Q526" s="81">
        <v>1.8964307887430367</v>
      </c>
      <c r="R526" s="81">
        <v>0</v>
      </c>
      <c r="S526" s="81">
        <v>3.042346548422608</v>
      </c>
      <c r="T526" s="82"/>
      <c r="U526" s="81">
        <v>3679353</v>
      </c>
      <c r="V526" s="81">
        <v>1610</v>
      </c>
      <c r="W526" s="81">
        <v>136</v>
      </c>
      <c r="X526" s="81">
        <v>8713</v>
      </c>
      <c r="Y526" s="81">
        <v>11601</v>
      </c>
      <c r="Z526" s="81">
        <v>15499</v>
      </c>
      <c r="AA526" s="81">
        <v>8520</v>
      </c>
      <c r="AB526" s="81">
        <v>30988</v>
      </c>
      <c r="AC526" s="81">
        <v>0</v>
      </c>
      <c r="AD526" s="81">
        <v>3.042346548422608</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2280</v>
      </c>
      <c r="B527" s="80">
        <v>329</v>
      </c>
      <c r="C527" s="80">
        <v>6</v>
      </c>
      <c r="D527" s="80">
        <v>20</v>
      </c>
      <c r="E527" s="80">
        <v>2009</v>
      </c>
      <c r="F527" s="80" t="s">
        <v>85</v>
      </c>
      <c r="G527" s="80" t="s">
        <v>2274</v>
      </c>
      <c r="H527" s="80" t="s">
        <v>2275</v>
      </c>
      <c r="I527" s="177"/>
      <c r="J527" s="81">
        <v>48.362074129273452</v>
      </c>
      <c r="K527" s="81">
        <v>3.5270030394975711</v>
      </c>
      <c r="L527" s="81">
        <v>37.501604566601138</v>
      </c>
      <c r="M527" s="81">
        <v>44.91791743692697</v>
      </c>
      <c r="N527" s="81">
        <v>52.459056604078405</v>
      </c>
      <c r="O527" s="81">
        <v>30.663206882570226</v>
      </c>
      <c r="P527" s="81">
        <v>41.566110244518484</v>
      </c>
      <c r="Q527" s="81">
        <v>1.7838671621093185</v>
      </c>
      <c r="R527" s="81">
        <v>0</v>
      </c>
      <c r="S527" s="81">
        <v>4.0723870306306278</v>
      </c>
      <c r="T527" s="82"/>
      <c r="U527" s="81">
        <v>3615518</v>
      </c>
      <c r="V527" s="81">
        <v>1298</v>
      </c>
      <c r="W527" s="81">
        <v>763</v>
      </c>
      <c r="X527" s="81">
        <v>9141</v>
      </c>
      <c r="Y527" s="81">
        <v>11654</v>
      </c>
      <c r="Z527" s="81">
        <v>15501</v>
      </c>
      <c r="AA527" s="81">
        <v>8366</v>
      </c>
      <c r="AB527" s="81">
        <v>30599</v>
      </c>
      <c r="AC527" s="81">
        <v>0</v>
      </c>
      <c r="AD527" s="81">
        <v>4.0723870306306278</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15.37</v>
      </c>
      <c r="BJ527" s="81">
        <v>0</v>
      </c>
      <c r="BK527" s="81">
        <v>11.019</v>
      </c>
      <c r="BL527" s="81">
        <v>0</v>
      </c>
      <c r="BM527" s="82"/>
      <c r="BN527" s="81">
        <v>0</v>
      </c>
      <c r="BO527" s="81">
        <v>0</v>
      </c>
      <c r="BP527" s="81">
        <v>2</v>
      </c>
      <c r="BQ527" s="81">
        <v>0</v>
      </c>
      <c r="BR527" s="81">
        <v>2</v>
      </c>
      <c r="BS527" s="81">
        <v>0</v>
      </c>
      <c r="BT527"/>
      <c r="BU527" s="80"/>
      <c r="BV527" s="80"/>
      <c r="BW527" s="80"/>
      <c r="BX527" s="80"/>
      <c r="BY527" s="80"/>
      <c r="BZ527" s="80"/>
      <c r="CA527" s="80"/>
      <c r="CB527" s="80"/>
      <c r="CC527" s="80"/>
    </row>
    <row r="528" spans="1:81">
      <c r="A528" s="80" t="s">
        <v>2281</v>
      </c>
      <c r="B528" s="80">
        <v>330</v>
      </c>
      <c r="C528" s="80">
        <v>7</v>
      </c>
      <c r="D528" s="80">
        <v>20</v>
      </c>
      <c r="E528" s="80">
        <v>2010</v>
      </c>
      <c r="F528" s="80" t="s">
        <v>86</v>
      </c>
      <c r="G528" s="80" t="s">
        <v>2274</v>
      </c>
      <c r="H528" s="80" t="s">
        <v>2275</v>
      </c>
      <c r="I528" s="177"/>
      <c r="J528" s="81">
        <v>41.284061725940248</v>
      </c>
      <c r="K528" s="81">
        <v>3.3631488026011165</v>
      </c>
      <c r="L528" s="81">
        <v>34.782197372642322</v>
      </c>
      <c r="M528" s="81">
        <v>42.895847822142287</v>
      </c>
      <c r="N528" s="81">
        <v>54.587096777942726</v>
      </c>
      <c r="O528" s="81">
        <v>30.568636009986353</v>
      </c>
      <c r="P528" s="81">
        <v>41.570848681274349</v>
      </c>
      <c r="Q528" s="81">
        <v>1.8389274939707023</v>
      </c>
      <c r="R528" s="81">
        <v>0</v>
      </c>
      <c r="S528" s="81">
        <v>3.150875966425323</v>
      </c>
      <c r="T528" s="82"/>
      <c r="U528" s="81">
        <v>3627165</v>
      </c>
      <c r="V528" s="81">
        <v>1298</v>
      </c>
      <c r="W528" s="81">
        <v>763</v>
      </c>
      <c r="X528" s="81">
        <v>9141</v>
      </c>
      <c r="Y528" s="81">
        <v>11669</v>
      </c>
      <c r="Z528" s="81">
        <v>15525</v>
      </c>
      <c r="AA528" s="81">
        <v>8158</v>
      </c>
      <c r="AB528" s="81">
        <v>30225</v>
      </c>
      <c r="AC528" s="81">
        <v>0</v>
      </c>
      <c r="AD528" s="81">
        <v>3.150875966425323</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13.465</v>
      </c>
      <c r="BJ528" s="81">
        <v>0</v>
      </c>
      <c r="BK528" s="81">
        <v>10.702999999999999</v>
      </c>
      <c r="BL528" s="81">
        <v>0</v>
      </c>
      <c r="BM528" s="82"/>
      <c r="BN528" s="81">
        <v>0</v>
      </c>
      <c r="BO528" s="81">
        <v>0</v>
      </c>
      <c r="BP528" s="81">
        <v>2</v>
      </c>
      <c r="BQ528" s="81">
        <v>0</v>
      </c>
      <c r="BR528" s="81">
        <v>2</v>
      </c>
      <c r="BS528" s="81">
        <v>0</v>
      </c>
      <c r="BT528"/>
      <c r="BU528" s="80">
        <v>17.57</v>
      </c>
      <c r="BV528" s="80">
        <v>6.5979999999999999</v>
      </c>
      <c r="BW528" s="80">
        <v>0</v>
      </c>
      <c r="BX528" s="80">
        <v>0</v>
      </c>
      <c r="BY528" s="80">
        <v>0</v>
      </c>
      <c r="BZ528" s="80">
        <v>0</v>
      </c>
      <c r="CA528" s="80">
        <v>0</v>
      </c>
      <c r="CB528" s="80">
        <v>0</v>
      </c>
      <c r="CC528" s="80">
        <v>0</v>
      </c>
    </row>
    <row r="529" spans="1:81">
      <c r="A529" s="80" t="s">
        <v>2282</v>
      </c>
      <c r="B529" s="80">
        <v>331</v>
      </c>
      <c r="C529" s="80">
        <v>8</v>
      </c>
      <c r="D529" s="80">
        <v>20</v>
      </c>
      <c r="E529" s="80">
        <v>2011</v>
      </c>
      <c r="F529" s="80" t="s">
        <v>87</v>
      </c>
      <c r="G529" s="80" t="s">
        <v>2274</v>
      </c>
      <c r="H529" s="80" t="s">
        <v>2275</v>
      </c>
      <c r="I529" s="177"/>
      <c r="J529" s="81">
        <v>32.006763093770779</v>
      </c>
      <c r="K529" s="81">
        <v>4.1043283192742317</v>
      </c>
      <c r="L529" s="81">
        <v>38.097424600378091</v>
      </c>
      <c r="M529" s="81">
        <v>52.833983538985677</v>
      </c>
      <c r="N529" s="81">
        <v>66.510846843663018</v>
      </c>
      <c r="O529" s="81">
        <v>30.269390345085807</v>
      </c>
      <c r="P529" s="81">
        <v>40.122093276031279</v>
      </c>
      <c r="Q529" s="81">
        <v>2.0963666487140902</v>
      </c>
      <c r="R529" s="81">
        <v>0</v>
      </c>
      <c r="S529" s="81">
        <v>3.1775445346486904</v>
      </c>
      <c r="T529" s="82"/>
      <c r="U529" s="81">
        <v>3114255</v>
      </c>
      <c r="V529" s="81">
        <v>1298</v>
      </c>
      <c r="W529" s="81">
        <v>763</v>
      </c>
      <c r="X529" s="81">
        <v>9141</v>
      </c>
      <c r="Y529" s="81">
        <v>11695</v>
      </c>
      <c r="Z529" s="81">
        <v>15707</v>
      </c>
      <c r="AA529" s="81">
        <v>8108</v>
      </c>
      <c r="AB529" s="81">
        <v>29872</v>
      </c>
      <c r="AC529" s="81">
        <v>0</v>
      </c>
      <c r="AD529" s="81">
        <v>3.1775445346486904</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3.0920000000000001</v>
      </c>
      <c r="BJ529" s="81">
        <v>0</v>
      </c>
      <c r="BK529" s="81">
        <v>10.029</v>
      </c>
      <c r="BL529" s="81">
        <v>0</v>
      </c>
      <c r="BM529" s="82"/>
      <c r="BN529" s="81">
        <v>0</v>
      </c>
      <c r="BO529" s="81">
        <v>0</v>
      </c>
      <c r="BP529" s="81">
        <v>1</v>
      </c>
      <c r="BQ529" s="81">
        <v>0</v>
      </c>
      <c r="BR529" s="81">
        <v>2</v>
      </c>
      <c r="BS529" s="81">
        <v>0</v>
      </c>
      <c r="BT529"/>
      <c r="BU529" s="80">
        <v>6.952</v>
      </c>
      <c r="BV529" s="80">
        <v>6.1689999999999996</v>
      </c>
      <c r="BW529" s="80">
        <v>0</v>
      </c>
      <c r="BX529" s="80">
        <v>0</v>
      </c>
      <c r="BY529" s="80">
        <v>0</v>
      </c>
      <c r="BZ529" s="80">
        <v>0</v>
      </c>
      <c r="CA529" s="80">
        <v>0</v>
      </c>
      <c r="CB529" s="80">
        <v>0</v>
      </c>
      <c r="CC529" s="80">
        <v>0</v>
      </c>
    </row>
    <row r="530" spans="1:81">
      <c r="A530" s="80" t="s">
        <v>2283</v>
      </c>
      <c r="B530" s="80">
        <v>332</v>
      </c>
      <c r="C530" s="80">
        <v>9</v>
      </c>
      <c r="D530" s="80">
        <v>20</v>
      </c>
      <c r="E530" s="80">
        <v>2012</v>
      </c>
      <c r="F530" s="80" t="s">
        <v>88</v>
      </c>
      <c r="G530" s="80" t="s">
        <v>2274</v>
      </c>
      <c r="H530" s="80" t="s">
        <v>2275</v>
      </c>
      <c r="I530" s="177"/>
      <c r="J530" s="81">
        <v>43.264366872052754</v>
      </c>
      <c r="K530" s="81">
        <v>3.9250195738738656</v>
      </c>
      <c r="L530" s="81">
        <v>37.255130441881391</v>
      </c>
      <c r="M530" s="81">
        <v>52.677510815296706</v>
      </c>
      <c r="N530" s="81">
        <v>71.503478920105067</v>
      </c>
      <c r="O530" s="81">
        <v>30.488153730188294</v>
      </c>
      <c r="P530" s="81">
        <v>39.897501210663279</v>
      </c>
      <c r="Q530" s="81">
        <v>2.2559980908722341</v>
      </c>
      <c r="R530" s="81">
        <v>0</v>
      </c>
      <c r="S530" s="81">
        <v>3.9510732292963069</v>
      </c>
      <c r="T530" s="82"/>
      <c r="U530" s="81">
        <v>3673004</v>
      </c>
      <c r="V530" s="81">
        <v>1298</v>
      </c>
      <c r="W530" s="81">
        <v>763</v>
      </c>
      <c r="X530" s="81">
        <v>9141</v>
      </c>
      <c r="Y530" s="81">
        <v>11749</v>
      </c>
      <c r="Z530" s="81">
        <v>15946</v>
      </c>
      <c r="AA530" s="81">
        <v>8017</v>
      </c>
      <c r="AB530" s="81">
        <v>29588</v>
      </c>
      <c r="AC530" s="81">
        <v>0</v>
      </c>
      <c r="AD530" s="81">
        <v>3.9510732292963069</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14.109</v>
      </c>
      <c r="BJ530" s="81">
        <v>0</v>
      </c>
      <c r="BK530" s="81">
        <v>10.757999999999999</v>
      </c>
      <c r="BL530" s="81">
        <v>0</v>
      </c>
      <c r="BM530" s="82"/>
      <c r="BN530" s="81">
        <v>0</v>
      </c>
      <c r="BO530" s="81">
        <v>0</v>
      </c>
      <c r="BP530" s="81">
        <v>2</v>
      </c>
      <c r="BQ530" s="81">
        <v>0</v>
      </c>
      <c r="BR530" s="81">
        <v>2</v>
      </c>
      <c r="BS530" s="81">
        <v>0</v>
      </c>
      <c r="BT530"/>
      <c r="BU530" s="80">
        <v>18.623000000000001</v>
      </c>
      <c r="BV530" s="80">
        <v>6.2439999999999998</v>
      </c>
      <c r="BW530" s="80">
        <v>0</v>
      </c>
      <c r="BX530" s="80">
        <v>0</v>
      </c>
      <c r="BY530" s="80">
        <v>0</v>
      </c>
      <c r="BZ530" s="80">
        <v>0</v>
      </c>
      <c r="CA530" s="80">
        <v>0</v>
      </c>
      <c r="CB530" s="80">
        <v>0</v>
      </c>
      <c r="CC530" s="80">
        <v>0</v>
      </c>
    </row>
    <row r="531" spans="1:81">
      <c r="A531" s="80" t="s">
        <v>2284</v>
      </c>
      <c r="B531" s="80">
        <v>333</v>
      </c>
      <c r="C531" s="80">
        <v>10</v>
      </c>
      <c r="D531" s="80">
        <v>20</v>
      </c>
      <c r="E531" s="80">
        <v>2013</v>
      </c>
      <c r="F531" s="80" t="s">
        <v>89</v>
      </c>
      <c r="G531" s="80" t="s">
        <v>2274</v>
      </c>
      <c r="H531" s="80" t="s">
        <v>2275</v>
      </c>
      <c r="I531" s="177"/>
      <c r="J531" s="81">
        <v>43.991191655575648</v>
      </c>
      <c r="K531" s="81">
        <v>3.8147597752404589</v>
      </c>
      <c r="L531" s="81">
        <v>30.284236890611492</v>
      </c>
      <c r="M531" s="81">
        <v>50.540303319571926</v>
      </c>
      <c r="N531" s="81">
        <v>62.095153043905448</v>
      </c>
      <c r="O531" s="81">
        <v>29.386419994227079</v>
      </c>
      <c r="P531" s="81">
        <v>39.848016156347242</v>
      </c>
      <c r="Q531" s="81">
        <v>2.2741953833308344</v>
      </c>
      <c r="R531" s="81">
        <v>0</v>
      </c>
      <c r="S531" s="81">
        <v>4.0592368587840362</v>
      </c>
      <c r="T531" s="82"/>
      <c r="U531" s="81">
        <v>3501376</v>
      </c>
      <c r="V531" s="81">
        <v>1298</v>
      </c>
      <c r="W531" s="81">
        <v>763</v>
      </c>
      <c r="X531" s="81">
        <v>9141</v>
      </c>
      <c r="Y531" s="81">
        <v>11840</v>
      </c>
      <c r="Z531" s="81">
        <v>16056</v>
      </c>
      <c r="AA531" s="81">
        <v>7977</v>
      </c>
      <c r="AB531" s="81">
        <v>29399</v>
      </c>
      <c r="AC531" s="81">
        <v>0</v>
      </c>
      <c r="AD531" s="81">
        <v>4.0592368587840362</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13.459</v>
      </c>
      <c r="BJ531" s="81">
        <v>0</v>
      </c>
      <c r="BK531" s="81">
        <v>10.7</v>
      </c>
      <c r="BL531" s="81">
        <v>0</v>
      </c>
      <c r="BM531" s="82"/>
      <c r="BN531" s="81">
        <v>0</v>
      </c>
      <c r="BO531" s="81">
        <v>0</v>
      </c>
      <c r="BP531" s="81">
        <v>2</v>
      </c>
      <c r="BQ531" s="81">
        <v>0</v>
      </c>
      <c r="BR531" s="81">
        <v>2</v>
      </c>
      <c r="BS531" s="81">
        <v>0</v>
      </c>
      <c r="BT531"/>
      <c r="BU531" s="80">
        <v>18.145</v>
      </c>
      <c r="BV531" s="80">
        <v>6.0140000000000002</v>
      </c>
      <c r="BW531" s="80">
        <v>0</v>
      </c>
      <c r="BX531" s="80">
        <v>0</v>
      </c>
      <c r="BY531" s="80">
        <v>0</v>
      </c>
      <c r="BZ531" s="80">
        <v>0</v>
      </c>
      <c r="CA531" s="80">
        <v>0</v>
      </c>
      <c r="CB531" s="80">
        <v>0</v>
      </c>
      <c r="CC531" s="80">
        <v>0</v>
      </c>
    </row>
    <row r="532" spans="1:81">
      <c r="A532" s="80" t="s">
        <v>2285</v>
      </c>
      <c r="B532" s="80">
        <v>334</v>
      </c>
      <c r="C532" s="80">
        <v>11</v>
      </c>
      <c r="D532" s="80">
        <v>20</v>
      </c>
      <c r="E532" s="80">
        <v>2014</v>
      </c>
      <c r="F532" s="80" t="s">
        <v>90</v>
      </c>
      <c r="G532" s="80" t="s">
        <v>2274</v>
      </c>
      <c r="H532" s="80" t="s">
        <v>2275</v>
      </c>
      <c r="I532" s="177"/>
      <c r="J532" s="81">
        <v>47.193232956255962</v>
      </c>
      <c r="K532" s="81">
        <v>3.7036985690273534</v>
      </c>
      <c r="L532" s="81">
        <v>14.792250502315483</v>
      </c>
      <c r="M532" s="81">
        <v>47.855289048908929</v>
      </c>
      <c r="N532" s="81">
        <v>54.616909669978327</v>
      </c>
      <c r="O532" s="81">
        <v>28.1484988485823</v>
      </c>
      <c r="P532" s="81">
        <v>39.688710885185237</v>
      </c>
      <c r="Q532" s="81">
        <v>2.1481435503752913</v>
      </c>
      <c r="R532" s="81">
        <v>0</v>
      </c>
      <c r="S532" s="81">
        <v>3.3462126400943237</v>
      </c>
      <c r="T532" s="82"/>
      <c r="U532" s="81">
        <v>3745927</v>
      </c>
      <c r="V532" s="81">
        <v>1281</v>
      </c>
      <c r="W532" s="81">
        <v>320</v>
      </c>
      <c r="X532" s="81">
        <v>8850</v>
      </c>
      <c r="Y532" s="81">
        <v>11859</v>
      </c>
      <c r="Z532" s="81">
        <v>16198</v>
      </c>
      <c r="AA532" s="81">
        <v>7904</v>
      </c>
      <c r="AB532" s="81">
        <v>28943</v>
      </c>
      <c r="AC532" s="81">
        <v>0</v>
      </c>
      <c r="AD532" s="81">
        <v>3.3462126400943237</v>
      </c>
      <c r="AE532" s="82"/>
      <c r="AF532" s="81">
        <v>42267625.771309525</v>
      </c>
      <c r="AG532" s="81">
        <v>2638486.3893732238</v>
      </c>
      <c r="AH532" s="81">
        <v>2792239.8397410312</v>
      </c>
      <c r="AI532" s="81">
        <v>56137002.507011935</v>
      </c>
      <c r="AJ532" s="81">
        <v>61562904.713304564</v>
      </c>
      <c r="AK532" s="81">
        <v>0</v>
      </c>
      <c r="AL532" s="81">
        <v>0</v>
      </c>
      <c r="AM532" s="81">
        <v>3973441.3985291952</v>
      </c>
      <c r="AN532" s="81">
        <v>0</v>
      </c>
      <c r="AO532" s="81">
        <v>0</v>
      </c>
      <c r="AP532" s="82"/>
      <c r="AQ532" s="81">
        <v>300</v>
      </c>
      <c r="AR532" s="81">
        <v>25</v>
      </c>
      <c r="AS532" s="81">
        <v>1</v>
      </c>
      <c r="AT532" s="81">
        <v>0</v>
      </c>
      <c r="AU532" s="81">
        <v>0</v>
      </c>
      <c r="AV532" s="81">
        <v>0</v>
      </c>
      <c r="AW532" s="81" t="s">
        <v>564</v>
      </c>
      <c r="AX532" s="82"/>
      <c r="AY532" s="81">
        <v>1271.8</v>
      </c>
      <c r="AZ532" s="81">
        <v>828.3</v>
      </c>
      <c r="BA532" s="81">
        <v>1980</v>
      </c>
      <c r="BB532" s="81">
        <v>0</v>
      </c>
      <c r="BC532" s="81">
        <v>0</v>
      </c>
      <c r="BD532" s="81">
        <v>0</v>
      </c>
      <c r="BE532" s="81" t="s">
        <v>564</v>
      </c>
      <c r="BF532" s="82"/>
      <c r="BG532" s="81">
        <v>0</v>
      </c>
      <c r="BH532" s="81">
        <v>0</v>
      </c>
      <c r="BI532" s="81">
        <v>12.265000000000001</v>
      </c>
      <c r="BJ532" s="81">
        <v>0</v>
      </c>
      <c r="BK532" s="81">
        <v>10.338000000000001</v>
      </c>
      <c r="BL532" s="81">
        <v>0</v>
      </c>
      <c r="BM532" s="82"/>
      <c r="BN532" s="81">
        <v>0</v>
      </c>
      <c r="BO532" s="81">
        <v>0</v>
      </c>
      <c r="BP532" s="81">
        <v>2</v>
      </c>
      <c r="BQ532" s="81">
        <v>0</v>
      </c>
      <c r="BR532" s="81">
        <v>2</v>
      </c>
      <c r="BS532" s="81">
        <v>0</v>
      </c>
      <c r="BT532"/>
      <c r="BU532" s="80">
        <v>16.712</v>
      </c>
      <c r="BV532" s="80">
        <v>5.891</v>
      </c>
      <c r="BW532" s="80">
        <v>0</v>
      </c>
      <c r="BX532" s="80">
        <v>0</v>
      </c>
      <c r="BY532" s="80">
        <v>0</v>
      </c>
      <c r="BZ532" s="80">
        <v>0</v>
      </c>
      <c r="CA532" s="80">
        <v>0</v>
      </c>
      <c r="CB532" s="80">
        <v>0</v>
      </c>
      <c r="CC532" s="80">
        <v>0</v>
      </c>
    </row>
    <row r="533" spans="1:81">
      <c r="A533" s="80" t="s">
        <v>2286</v>
      </c>
      <c r="B533" s="80">
        <v>335</v>
      </c>
      <c r="C533" s="80">
        <v>12</v>
      </c>
      <c r="D533" s="80">
        <v>20</v>
      </c>
      <c r="E533" s="80">
        <v>2015</v>
      </c>
      <c r="F533" s="80" t="s">
        <v>91</v>
      </c>
      <c r="G533" s="80" t="s">
        <v>2274</v>
      </c>
      <c r="H533" s="80" t="s">
        <v>2275</v>
      </c>
      <c r="I533" s="177"/>
      <c r="J533" s="81">
        <v>37.371364763837235</v>
      </c>
      <c r="K533" s="81">
        <v>3.8121992314402529</v>
      </c>
      <c r="L533" s="81">
        <v>12.951098272488547</v>
      </c>
      <c r="M533" s="81">
        <v>50.504050449266749</v>
      </c>
      <c r="N533" s="81">
        <v>61.56752935841341</v>
      </c>
      <c r="O533" s="81">
        <v>27.809313938832062</v>
      </c>
      <c r="P533" s="81">
        <v>39.423446172091509</v>
      </c>
      <c r="Q533" s="81">
        <v>2.070811281502924</v>
      </c>
      <c r="R533" s="81">
        <v>0</v>
      </c>
      <c r="S533" s="81">
        <v>3.4264658777401942</v>
      </c>
      <c r="T533" s="82"/>
      <c r="U533" s="81">
        <v>3387179</v>
      </c>
      <c r="V533" s="81">
        <v>1281</v>
      </c>
      <c r="W533" s="81">
        <v>320</v>
      </c>
      <c r="X533" s="81">
        <v>8850</v>
      </c>
      <c r="Y533" s="81">
        <v>11860</v>
      </c>
      <c r="Z533" s="81">
        <v>16157</v>
      </c>
      <c r="AA533" s="81">
        <v>7845</v>
      </c>
      <c r="AB533" s="81">
        <v>28501</v>
      </c>
      <c r="AC533" s="81">
        <v>0</v>
      </c>
      <c r="AD533" s="81">
        <v>3.4264658777401942</v>
      </c>
      <c r="AE533" s="82"/>
      <c r="AF533" s="81">
        <v>31978341.355131365</v>
      </c>
      <c r="AG533" s="81">
        <v>2527009.1165794763</v>
      </c>
      <c r="AH533" s="81">
        <v>1928900.3410367195</v>
      </c>
      <c r="AI533" s="81">
        <v>59478458.089674853</v>
      </c>
      <c r="AJ533" s="81">
        <v>70641575.305670187</v>
      </c>
      <c r="AK533" s="81">
        <v>0</v>
      </c>
      <c r="AL533" s="81">
        <v>0</v>
      </c>
      <c r="AM533" s="81">
        <v>3905942.4928016323</v>
      </c>
      <c r="AN533" s="81">
        <v>0</v>
      </c>
      <c r="AO533" s="81">
        <v>0</v>
      </c>
      <c r="AP533" s="82"/>
      <c r="AQ533" s="81">
        <v>347</v>
      </c>
      <c r="AR533" s="81">
        <v>43</v>
      </c>
      <c r="AS533" s="81">
        <v>1</v>
      </c>
      <c r="AT533" s="81">
        <v>0</v>
      </c>
      <c r="AU533" s="81">
        <v>0</v>
      </c>
      <c r="AV533" s="81">
        <v>0</v>
      </c>
      <c r="AW533" s="81" t="s">
        <v>564</v>
      </c>
      <c r="AX533" s="82"/>
      <c r="AY533" s="81">
        <v>1531</v>
      </c>
      <c r="AZ533" s="81">
        <v>2684.7</v>
      </c>
      <c r="BA533" s="81">
        <v>1980</v>
      </c>
      <c r="BB533" s="81">
        <v>0</v>
      </c>
      <c r="BC533" s="81">
        <v>0</v>
      </c>
      <c r="BD533" s="81">
        <v>0</v>
      </c>
      <c r="BE533" s="81" t="s">
        <v>564</v>
      </c>
      <c r="BF533" s="82"/>
      <c r="BG533" s="81">
        <v>0</v>
      </c>
      <c r="BH533" s="81">
        <v>0</v>
      </c>
      <c r="BI533" s="81">
        <v>10.583</v>
      </c>
      <c r="BJ533" s="81">
        <v>0</v>
      </c>
      <c r="BK533" s="81">
        <v>9.9809999999999999</v>
      </c>
      <c r="BL533" s="81">
        <v>0</v>
      </c>
      <c r="BM533" s="82"/>
      <c r="BN533" s="81">
        <v>0</v>
      </c>
      <c r="BO533" s="81">
        <v>0</v>
      </c>
      <c r="BP533" s="81">
        <v>2</v>
      </c>
      <c r="BQ533" s="81">
        <v>0</v>
      </c>
      <c r="BR533" s="81">
        <v>2</v>
      </c>
      <c r="BS533" s="81">
        <v>0</v>
      </c>
      <c r="BT533"/>
      <c r="BU533" s="80">
        <v>14.882999999999999</v>
      </c>
      <c r="BV533" s="80">
        <v>5.681</v>
      </c>
      <c r="BW533" s="80">
        <v>0</v>
      </c>
      <c r="BX533" s="80">
        <v>0</v>
      </c>
      <c r="BY533" s="80">
        <v>0</v>
      </c>
      <c r="BZ533" s="80">
        <v>0</v>
      </c>
      <c r="CA533" s="80">
        <v>0</v>
      </c>
      <c r="CB533" s="80">
        <v>0</v>
      </c>
      <c r="CC533" s="80">
        <v>0</v>
      </c>
    </row>
    <row r="534" spans="1:81">
      <c r="A534" s="80" t="s">
        <v>2287</v>
      </c>
      <c r="B534" s="80">
        <v>336</v>
      </c>
      <c r="C534" s="80">
        <v>13</v>
      </c>
      <c r="D534" s="80">
        <v>20</v>
      </c>
      <c r="E534" s="80">
        <v>2016</v>
      </c>
      <c r="F534" s="80" t="s">
        <v>92</v>
      </c>
      <c r="G534" s="80" t="s">
        <v>2274</v>
      </c>
      <c r="H534" s="80" t="s">
        <v>2275</v>
      </c>
      <c r="I534" s="177"/>
      <c r="J534" s="81">
        <v>39.764706235729619</v>
      </c>
      <c r="K534" s="81">
        <v>3.7263874041507044</v>
      </c>
      <c r="L534" s="81">
        <v>15.679254200481088</v>
      </c>
      <c r="M534" s="81">
        <v>40.316392328368863</v>
      </c>
      <c r="N534" s="81">
        <v>55.921113689480642</v>
      </c>
      <c r="O534" s="81">
        <v>27.517520890895117</v>
      </c>
      <c r="P534" s="81">
        <v>38.578252156442105</v>
      </c>
      <c r="Q534" s="81">
        <v>1.9800982687835147</v>
      </c>
      <c r="R534" s="81">
        <v>0</v>
      </c>
      <c r="S534" s="81">
        <v>3.1317683143638657</v>
      </c>
      <c r="T534" s="82"/>
      <c r="U534" s="81">
        <v>3635107</v>
      </c>
      <c r="V534" s="81">
        <v>1281</v>
      </c>
      <c r="W534" s="81">
        <v>320</v>
      </c>
      <c r="X534" s="81">
        <v>8850</v>
      </c>
      <c r="Y534" s="81">
        <v>11883</v>
      </c>
      <c r="Z534" s="81">
        <v>16184</v>
      </c>
      <c r="AA534" s="81">
        <v>7940</v>
      </c>
      <c r="AB534" s="81">
        <v>28034</v>
      </c>
      <c r="AC534" s="81">
        <v>0</v>
      </c>
      <c r="AD534" s="81">
        <v>3.1317683143638662</v>
      </c>
      <c r="AE534" s="82"/>
      <c r="AF534" s="81">
        <v>33964146.070956223</v>
      </c>
      <c r="AG534" s="81">
        <v>2483978.3827349702</v>
      </c>
      <c r="AH534" s="81">
        <v>1859284.969530419</v>
      </c>
      <c r="AI534" s="81">
        <v>54623663.484725848</v>
      </c>
      <c r="AJ534" s="81">
        <v>58470172.097730547</v>
      </c>
      <c r="AK534" s="81">
        <v>0</v>
      </c>
      <c r="AL534" s="81">
        <v>0</v>
      </c>
      <c r="AM534" s="81">
        <v>3844926.9138380671</v>
      </c>
      <c r="AN534" s="81">
        <v>0</v>
      </c>
      <c r="AO534" s="81">
        <v>0</v>
      </c>
      <c r="AP534" s="82"/>
      <c r="AQ534" s="81">
        <v>374</v>
      </c>
      <c r="AR534" s="81">
        <v>53</v>
      </c>
      <c r="AS534" s="81">
        <v>1</v>
      </c>
      <c r="AT534" s="81">
        <v>0</v>
      </c>
      <c r="AU534" s="81">
        <v>0</v>
      </c>
      <c r="AV534" s="81">
        <v>0</v>
      </c>
      <c r="AW534" s="81" t="s">
        <v>564</v>
      </c>
      <c r="AX534" s="82"/>
      <c r="AY534" s="81">
        <v>1692.5</v>
      </c>
      <c r="AZ534" s="81">
        <v>2921.5</v>
      </c>
      <c r="BA534" s="81">
        <v>1980</v>
      </c>
      <c r="BB534" s="81">
        <v>0</v>
      </c>
      <c r="BC534" s="81">
        <v>0</v>
      </c>
      <c r="BD534" s="81">
        <v>0</v>
      </c>
      <c r="BE534" s="81" t="s">
        <v>564</v>
      </c>
      <c r="BF534" s="82"/>
      <c r="BG534" s="81">
        <v>0</v>
      </c>
      <c r="BH534" s="81">
        <v>0</v>
      </c>
      <c r="BI534" s="81">
        <v>10.065</v>
      </c>
      <c r="BJ534" s="81">
        <v>0</v>
      </c>
      <c r="BK534" s="81">
        <v>9.8520000000000003</v>
      </c>
      <c r="BL534" s="81">
        <v>0</v>
      </c>
      <c r="BM534" s="82"/>
      <c r="BN534" s="81">
        <v>0</v>
      </c>
      <c r="BO534" s="81">
        <v>0</v>
      </c>
      <c r="BP534" s="81">
        <v>2</v>
      </c>
      <c r="BQ534" s="81">
        <v>0</v>
      </c>
      <c r="BR534" s="81">
        <v>2</v>
      </c>
      <c r="BS534" s="81">
        <v>0</v>
      </c>
      <c r="BT534"/>
      <c r="BU534" s="80">
        <v>14.365</v>
      </c>
      <c r="BV534" s="80">
        <v>5.5519999999999996</v>
      </c>
      <c r="BW534" s="80">
        <v>0</v>
      </c>
      <c r="BX534" s="80">
        <v>0</v>
      </c>
      <c r="BY534" s="80">
        <v>0</v>
      </c>
      <c r="BZ534" s="80">
        <v>0</v>
      </c>
      <c r="CA534" s="80">
        <v>0</v>
      </c>
      <c r="CB534" s="80">
        <v>0</v>
      </c>
      <c r="CC534" s="80">
        <v>0</v>
      </c>
    </row>
    <row r="535" spans="1:81">
      <c r="A535" s="80" t="s">
        <v>2288</v>
      </c>
      <c r="B535" s="80">
        <v>337</v>
      </c>
      <c r="C535" s="80">
        <v>14</v>
      </c>
      <c r="D535" s="80">
        <v>20</v>
      </c>
      <c r="E535" s="80">
        <v>2017</v>
      </c>
      <c r="F535" s="80" t="s">
        <v>71</v>
      </c>
      <c r="G535" s="80" t="s">
        <v>2274</v>
      </c>
      <c r="H535" s="80" t="s">
        <v>2275</v>
      </c>
      <c r="I535" s="177"/>
      <c r="J535" s="81">
        <v>22.524842930225368</v>
      </c>
      <c r="K535" s="81">
        <v>3.7787277817712823</v>
      </c>
      <c r="L535" s="81">
        <v>13.94719701802155</v>
      </c>
      <c r="M535" s="81">
        <v>36.18734565476079</v>
      </c>
      <c r="N535" s="81">
        <v>55.304005496560343</v>
      </c>
      <c r="O535" s="81">
        <v>27.10195145699694</v>
      </c>
      <c r="P535" s="81">
        <v>38.638033155759551</v>
      </c>
      <c r="Q535" s="81">
        <v>1.8827759622849862</v>
      </c>
      <c r="R535" s="81">
        <v>0</v>
      </c>
      <c r="S535" s="81">
        <v>2.7426287276334307</v>
      </c>
      <c r="T535" s="82"/>
      <c r="U535" s="81">
        <v>2353686</v>
      </c>
      <c r="V535" s="81">
        <v>1281</v>
      </c>
      <c r="W535" s="81">
        <v>320</v>
      </c>
      <c r="X535" s="81">
        <v>8850</v>
      </c>
      <c r="Y535" s="81">
        <v>11870</v>
      </c>
      <c r="Z535" s="81">
        <v>16204</v>
      </c>
      <c r="AA535" s="81">
        <v>8003</v>
      </c>
      <c r="AB535" s="81">
        <v>27566</v>
      </c>
      <c r="AC535" s="81">
        <v>0</v>
      </c>
      <c r="AD535" s="81">
        <v>2.7426287276334311</v>
      </c>
      <c r="AE535" s="82"/>
      <c r="AF535" s="81">
        <v>19730377.98508044</v>
      </c>
      <c r="AG535" s="81">
        <v>2526361.061908328</v>
      </c>
      <c r="AH535" s="81">
        <v>2210896.089211843</v>
      </c>
      <c r="AI535" s="81">
        <v>52160168.818895563</v>
      </c>
      <c r="AJ535" s="81">
        <v>66508070.939428233</v>
      </c>
      <c r="AK535" s="81">
        <v>0</v>
      </c>
      <c r="AL535" s="81">
        <v>0</v>
      </c>
      <c r="AM535" s="81">
        <v>3786655.4740478792</v>
      </c>
      <c r="AN535" s="81">
        <v>0</v>
      </c>
      <c r="AO535" s="81">
        <v>0</v>
      </c>
      <c r="AP535" s="82"/>
      <c r="AQ535" s="81">
        <v>397</v>
      </c>
      <c r="AR535" s="81">
        <v>54</v>
      </c>
      <c r="AS535" s="81">
        <v>1</v>
      </c>
      <c r="AT535" s="81">
        <v>0</v>
      </c>
      <c r="AU535" s="81">
        <v>0</v>
      </c>
      <c r="AV535" s="81">
        <v>0</v>
      </c>
      <c r="AW535" s="81" t="s">
        <v>564</v>
      </c>
      <c r="AX535" s="82"/>
      <c r="AY535" s="81">
        <v>1834.3</v>
      </c>
      <c r="AZ535" s="81">
        <v>2938</v>
      </c>
      <c r="BA535" s="81">
        <v>1980</v>
      </c>
      <c r="BB535" s="81">
        <v>0</v>
      </c>
      <c r="BC535" s="81">
        <v>0</v>
      </c>
      <c r="BD535" s="81">
        <v>0</v>
      </c>
      <c r="BE535" s="81" t="s">
        <v>564</v>
      </c>
      <c r="BF535" s="82"/>
      <c r="BG535" s="81">
        <v>0</v>
      </c>
      <c r="BH535" s="81">
        <v>0</v>
      </c>
      <c r="BI535" s="81">
        <v>9.43</v>
      </c>
      <c r="BJ535" s="81">
        <v>0</v>
      </c>
      <c r="BK535" s="81">
        <v>9.9589999999999996</v>
      </c>
      <c r="BL535" s="81">
        <v>0</v>
      </c>
      <c r="BM535" s="82"/>
      <c r="BN535" s="81">
        <v>0</v>
      </c>
      <c r="BO535" s="81">
        <v>0</v>
      </c>
      <c r="BP535" s="81">
        <v>2</v>
      </c>
      <c r="BQ535" s="81">
        <v>0</v>
      </c>
      <c r="BR535" s="81">
        <v>2</v>
      </c>
      <c r="BS535" s="81">
        <v>0</v>
      </c>
      <c r="BT535"/>
      <c r="BU535" s="80">
        <v>13.866</v>
      </c>
      <c r="BV535" s="80">
        <v>5.5229999999999997</v>
      </c>
      <c r="BW535" s="80">
        <v>0</v>
      </c>
      <c r="BX535" s="80">
        <v>0</v>
      </c>
      <c r="BY535" s="80">
        <v>0</v>
      </c>
      <c r="BZ535" s="80">
        <v>0</v>
      </c>
      <c r="CA535" s="80">
        <v>0</v>
      </c>
      <c r="CB535" s="80">
        <v>0</v>
      </c>
      <c r="CC535" s="80">
        <v>0</v>
      </c>
    </row>
    <row r="536" spans="1:81">
      <c r="A536" s="80" t="s">
        <v>2289</v>
      </c>
      <c r="B536" s="80">
        <v>338</v>
      </c>
      <c r="C536" s="80">
        <v>15</v>
      </c>
      <c r="D536" s="80">
        <v>20</v>
      </c>
      <c r="E536" s="80">
        <v>2018</v>
      </c>
      <c r="F536" s="80" t="s">
        <v>93</v>
      </c>
      <c r="G536" s="80" t="s">
        <v>2274</v>
      </c>
      <c r="H536" s="80" t="s">
        <v>2275</v>
      </c>
      <c r="I536" s="177"/>
      <c r="J536" s="81">
        <v>22.301061907224479</v>
      </c>
      <c r="K536" s="81">
        <v>3.5940781124699344</v>
      </c>
      <c r="L536" s="81">
        <v>12.771395576146755</v>
      </c>
      <c r="M536" s="81">
        <v>38.699415695374306</v>
      </c>
      <c r="N536" s="81">
        <v>50.990980258546585</v>
      </c>
      <c r="O536" s="81">
        <v>26.620664036827822</v>
      </c>
      <c r="P536" s="81">
        <v>38.143483643850203</v>
      </c>
      <c r="Q536" s="81">
        <v>1.7167622656223838</v>
      </c>
      <c r="R536" s="81">
        <v>0</v>
      </c>
      <c r="S536" s="81">
        <v>4.9681324258953969</v>
      </c>
      <c r="T536" s="82"/>
      <c r="U536" s="81">
        <v>2389399</v>
      </c>
      <c r="V536" s="81">
        <v>1281</v>
      </c>
      <c r="W536" s="81">
        <v>320</v>
      </c>
      <c r="X536" s="81">
        <v>8850</v>
      </c>
      <c r="Y536" s="81">
        <v>11852</v>
      </c>
      <c r="Z536" s="81">
        <v>16221</v>
      </c>
      <c r="AA536" s="81">
        <v>7980</v>
      </c>
      <c r="AB536" s="81">
        <v>27087</v>
      </c>
      <c r="AC536" s="81">
        <v>0</v>
      </c>
      <c r="AD536" s="81">
        <v>4.9681324258953969</v>
      </c>
      <c r="AE536" s="82"/>
      <c r="AF536" s="81">
        <v>20706813.503697831</v>
      </c>
      <c r="AG536" s="81">
        <v>2292503.8521452998</v>
      </c>
      <c r="AH536" s="81">
        <v>2089777.1512951159</v>
      </c>
      <c r="AI536" s="81">
        <v>53538382.585817859</v>
      </c>
      <c r="AJ536" s="81">
        <v>60140726.986098737</v>
      </c>
      <c r="AK536" s="81">
        <v>0</v>
      </c>
      <c r="AL536" s="81">
        <v>0</v>
      </c>
      <c r="AM536" s="81">
        <v>3728555.6358464332</v>
      </c>
      <c r="AN536" s="81">
        <v>0</v>
      </c>
      <c r="AO536" s="81">
        <v>0</v>
      </c>
      <c r="AP536" s="82"/>
      <c r="AQ536" s="81">
        <v>419</v>
      </c>
      <c r="AR536" s="81">
        <v>61</v>
      </c>
      <c r="AS536" s="81">
        <v>1</v>
      </c>
      <c r="AT536" s="81">
        <v>0</v>
      </c>
      <c r="AU536" s="81">
        <v>0</v>
      </c>
      <c r="AV536" s="81">
        <v>0</v>
      </c>
      <c r="AW536" s="81" t="s">
        <v>564</v>
      </c>
      <c r="AX536" s="82"/>
      <c r="AY536" s="81">
        <v>1973.4</v>
      </c>
      <c r="AZ536" s="81">
        <v>3169</v>
      </c>
      <c r="BA536" s="81">
        <v>1980</v>
      </c>
      <c r="BB536" s="81">
        <v>0</v>
      </c>
      <c r="BC536" s="81">
        <v>0</v>
      </c>
      <c r="BD536" s="81">
        <v>0</v>
      </c>
      <c r="BE536" s="81" t="s">
        <v>564</v>
      </c>
      <c r="BF536" s="82"/>
      <c r="BG536" s="81">
        <v>0</v>
      </c>
      <c r="BH536" s="81">
        <v>0</v>
      </c>
      <c r="BI536" s="81">
        <v>9.1609999999999996</v>
      </c>
      <c r="BJ536" s="81">
        <v>0</v>
      </c>
      <c r="BK536" s="81">
        <v>9.8439999999999994</v>
      </c>
      <c r="BL536" s="81">
        <v>0</v>
      </c>
      <c r="BM536" s="82"/>
      <c r="BN536" s="81">
        <v>0</v>
      </c>
      <c r="BO536" s="81">
        <v>0</v>
      </c>
      <c r="BP536" s="81">
        <v>2</v>
      </c>
      <c r="BQ536" s="81">
        <v>0</v>
      </c>
      <c r="BR536" s="81">
        <v>2</v>
      </c>
      <c r="BS536" s="81">
        <v>0</v>
      </c>
      <c r="BT536"/>
      <c r="BU536" s="80">
        <v>13.417999999999999</v>
      </c>
      <c r="BV536" s="80">
        <v>5.5869999999999997</v>
      </c>
      <c r="BW536" s="80">
        <v>0</v>
      </c>
      <c r="BX536" s="80">
        <v>0</v>
      </c>
      <c r="BY536" s="80">
        <v>0</v>
      </c>
      <c r="BZ536" s="80">
        <v>0</v>
      </c>
      <c r="CA536" s="80">
        <v>0</v>
      </c>
      <c r="CB536" s="80">
        <v>0</v>
      </c>
      <c r="CC536" s="80">
        <v>0</v>
      </c>
    </row>
    <row r="537" spans="1:81">
      <c r="A537" s="80" t="s">
        <v>2290</v>
      </c>
      <c r="B537" s="80">
        <v>339</v>
      </c>
      <c r="C537" s="80">
        <v>16</v>
      </c>
      <c r="D537" s="80">
        <v>20</v>
      </c>
      <c r="E537" s="80">
        <v>2019</v>
      </c>
      <c r="F537" s="80" t="s">
        <v>73</v>
      </c>
      <c r="G537" s="80" t="s">
        <v>2274</v>
      </c>
      <c r="H537" s="80" t="s">
        <v>2275</v>
      </c>
      <c r="I537" s="177"/>
      <c r="J537" s="81">
        <v>21.16249426064935</v>
      </c>
      <c r="K537" s="81">
        <v>3.3794526287477287</v>
      </c>
      <c r="L537" s="81">
        <v>12.894015452198342</v>
      </c>
      <c r="M537" s="81">
        <v>36.057732711140382</v>
      </c>
      <c r="N537" s="81">
        <v>47.398910784354527</v>
      </c>
      <c r="O537" s="81">
        <v>25.918888149250812</v>
      </c>
      <c r="P537" s="81">
        <v>37.313823672347048</v>
      </c>
      <c r="Q537" s="81">
        <v>1.6399728009349588</v>
      </c>
      <c r="R537" s="81">
        <v>0</v>
      </c>
      <c r="S537" s="81">
        <v>5.0800197640316371</v>
      </c>
      <c r="T537" s="82"/>
      <c r="U537" s="81">
        <v>2408279</v>
      </c>
      <c r="V537" s="81">
        <v>1281</v>
      </c>
      <c r="W537" s="81">
        <v>320</v>
      </c>
      <c r="X537" s="81">
        <v>8850</v>
      </c>
      <c r="Y537" s="81">
        <v>11835</v>
      </c>
      <c r="Z537" s="81">
        <v>16227</v>
      </c>
      <c r="AA537" s="81">
        <v>7748</v>
      </c>
      <c r="AB537" s="81">
        <v>26576</v>
      </c>
      <c r="AC537" s="81">
        <v>0</v>
      </c>
      <c r="AD537" s="81">
        <v>5.0800197640316371</v>
      </c>
      <c r="AE537" s="82"/>
      <c r="AF537" s="81">
        <v>20888426.334603392</v>
      </c>
      <c r="AG537" s="81">
        <v>2221594.9265799141</v>
      </c>
      <c r="AH537" s="81">
        <v>2225508.8162849448</v>
      </c>
      <c r="AI537" s="81">
        <v>51344353.421736367</v>
      </c>
      <c r="AJ537" s="81">
        <v>54910399.479922533</v>
      </c>
      <c r="AK537" s="81">
        <v>0</v>
      </c>
      <c r="AL537" s="81">
        <v>0</v>
      </c>
      <c r="AM537" s="81">
        <v>3619451.1359791136</v>
      </c>
      <c r="AN537" s="81">
        <v>0</v>
      </c>
      <c r="AO537" s="81">
        <v>0</v>
      </c>
      <c r="AP537" s="82"/>
      <c r="AQ537" s="81">
        <v>434</v>
      </c>
      <c r="AR537" s="81">
        <v>63</v>
      </c>
      <c r="AS537" s="81">
        <v>4</v>
      </c>
      <c r="AT537" s="81">
        <v>0</v>
      </c>
      <c r="AU537" s="81">
        <v>0</v>
      </c>
      <c r="AV537" s="81">
        <v>0</v>
      </c>
      <c r="AW537" s="81" t="s">
        <v>564</v>
      </c>
      <c r="AX537" s="82"/>
      <c r="AY537" s="81">
        <v>2058.6000000000008</v>
      </c>
      <c r="AZ537" s="81">
        <v>3206.400000000001</v>
      </c>
      <c r="BA537" s="81">
        <v>2039.4</v>
      </c>
      <c r="BB537" s="81">
        <v>0</v>
      </c>
      <c r="BC537" s="81">
        <v>0</v>
      </c>
      <c r="BD537" s="81">
        <v>0</v>
      </c>
      <c r="BE537" s="81" t="s">
        <v>564</v>
      </c>
      <c r="BF537" s="82"/>
      <c r="BG537" s="81">
        <v>0</v>
      </c>
      <c r="BH537" s="81">
        <v>0</v>
      </c>
      <c r="BI537" s="81">
        <v>3.952</v>
      </c>
      <c r="BJ537" s="81">
        <v>0</v>
      </c>
      <c r="BK537" s="81">
        <v>15.741999999999999</v>
      </c>
      <c r="BL537" s="81">
        <v>0</v>
      </c>
      <c r="BM537" s="82"/>
      <c r="BN537" s="81">
        <v>0</v>
      </c>
      <c r="BO537" s="81">
        <v>0</v>
      </c>
      <c r="BP537" s="81">
        <v>1</v>
      </c>
      <c r="BQ537" s="81">
        <v>0</v>
      </c>
      <c r="BR537" s="81">
        <v>3</v>
      </c>
      <c r="BS537" s="81">
        <v>0</v>
      </c>
      <c r="BT537"/>
      <c r="BU537" s="80">
        <v>14.053000000000001</v>
      </c>
      <c r="BV537" s="80">
        <v>5.641</v>
      </c>
      <c r="BW537" s="80">
        <v>0</v>
      </c>
      <c r="BX537" s="80">
        <v>0</v>
      </c>
      <c r="BY537" s="80">
        <v>0</v>
      </c>
      <c r="BZ537" s="80">
        <v>0</v>
      </c>
      <c r="CA537" s="80">
        <v>0</v>
      </c>
      <c r="CB537" s="80">
        <v>0</v>
      </c>
      <c r="CC537" s="80">
        <v>0</v>
      </c>
    </row>
    <row r="538" spans="1:81">
      <c r="A538" s="80" t="s">
        <v>2291</v>
      </c>
      <c r="B538" s="80">
        <v>340</v>
      </c>
      <c r="C538" s="80">
        <v>17</v>
      </c>
      <c r="D538" s="80">
        <v>20</v>
      </c>
      <c r="E538" s="80">
        <v>2020</v>
      </c>
      <c r="F538" s="80" t="s">
        <v>218</v>
      </c>
      <c r="G538" s="80" t="s">
        <v>2274</v>
      </c>
      <c r="H538" s="80" t="s">
        <v>2275</v>
      </c>
      <c r="I538" s="177"/>
      <c r="J538" s="81">
        <v>24.098342540386799</v>
      </c>
      <c r="K538" s="81">
        <v>3.2461345615826054</v>
      </c>
      <c r="L538" s="81">
        <v>21.247083801092014</v>
      </c>
      <c r="M538" s="81">
        <v>31.355020529024671</v>
      </c>
      <c r="N538" s="81">
        <v>45.542697168425079</v>
      </c>
      <c r="O538" s="81">
        <v>22.606454907404892</v>
      </c>
      <c r="P538" s="81">
        <v>34.662822733154151</v>
      </c>
      <c r="Q538" s="81">
        <v>1.5411793649623524</v>
      </c>
      <c r="R538" s="81">
        <v>0</v>
      </c>
      <c r="S538" s="81">
        <v>4.0255683219431511</v>
      </c>
      <c r="T538" s="82"/>
      <c r="U538" s="81">
        <v>2115115</v>
      </c>
      <c r="V538" s="81">
        <v>1082</v>
      </c>
      <c r="W538" s="81">
        <v>542</v>
      </c>
      <c r="X538" s="81">
        <v>8536</v>
      </c>
      <c r="Y538" s="81">
        <v>11840</v>
      </c>
      <c r="Z538" s="81">
        <v>16154</v>
      </c>
      <c r="AA538" s="81">
        <v>7820</v>
      </c>
      <c r="AB538" s="81">
        <v>26138</v>
      </c>
      <c r="AC538" s="81">
        <v>0</v>
      </c>
      <c r="AD538" s="81">
        <v>4.0255683219431511</v>
      </c>
      <c r="AE538" s="82"/>
      <c r="AF538" s="81">
        <v>17610760.49424528</v>
      </c>
      <c r="AG538" s="81">
        <v>2120789.5166455903</v>
      </c>
      <c r="AH538" s="81">
        <v>3716363.1072856472</v>
      </c>
      <c r="AI538" s="81">
        <v>47317772.364047356</v>
      </c>
      <c r="AJ538" s="81">
        <v>54367735.531908542</v>
      </c>
      <c r="AK538" s="81"/>
      <c r="AL538" s="81"/>
      <c r="AM538" s="81">
        <v>3411299.3992368705</v>
      </c>
      <c r="AN538" s="81"/>
      <c r="AO538" s="81"/>
      <c r="AP538" s="82"/>
      <c r="AQ538" s="81">
        <v>453</v>
      </c>
      <c r="AR538" s="81">
        <v>71</v>
      </c>
      <c r="AS538" s="81">
        <v>4</v>
      </c>
      <c r="AT538" s="81">
        <v>0</v>
      </c>
      <c r="AU538" s="81">
        <v>0</v>
      </c>
      <c r="AV538" s="81">
        <v>0</v>
      </c>
      <c r="AW538" s="81">
        <v>4</v>
      </c>
      <c r="AX538" s="82"/>
      <c r="AY538" s="81">
        <v>2187.7000000000012</v>
      </c>
      <c r="AZ538" s="81">
        <v>3585.8999999999992</v>
      </c>
      <c r="BA538" s="81">
        <v>2039.4</v>
      </c>
      <c r="BB538" s="81">
        <v>0</v>
      </c>
      <c r="BC538" s="81">
        <v>0</v>
      </c>
      <c r="BD538" s="81">
        <v>0</v>
      </c>
      <c r="BE538" s="81">
        <v>2039.4</v>
      </c>
      <c r="BF538" s="82"/>
      <c r="BG538" s="81">
        <v>0</v>
      </c>
      <c r="BH538" s="81">
        <v>0</v>
      </c>
      <c r="BI538" s="81">
        <v>9.7430000000000003</v>
      </c>
      <c r="BJ538" s="81">
        <v>0</v>
      </c>
      <c r="BK538" s="81">
        <v>8.786999999999999</v>
      </c>
      <c r="BL538" s="81">
        <v>0</v>
      </c>
      <c r="BM538" s="82"/>
      <c r="BN538" s="81">
        <v>0</v>
      </c>
      <c r="BO538" s="81">
        <v>0</v>
      </c>
      <c r="BP538" s="81">
        <v>2</v>
      </c>
      <c r="BQ538" s="81">
        <v>0</v>
      </c>
      <c r="BR538" s="81">
        <v>2</v>
      </c>
      <c r="BS538" s="81">
        <v>0</v>
      </c>
      <c r="BT538"/>
      <c r="BU538" s="80">
        <v>14</v>
      </c>
      <c r="BV538" s="80">
        <v>4.53</v>
      </c>
      <c r="BW538" s="80">
        <v>0</v>
      </c>
      <c r="BX538" s="80">
        <v>0</v>
      </c>
      <c r="BY538" s="80">
        <v>0</v>
      </c>
      <c r="BZ538" s="80">
        <v>0</v>
      </c>
      <c r="CA538" s="80">
        <v>0</v>
      </c>
      <c r="CB538" s="80">
        <v>0</v>
      </c>
      <c r="CC538" s="80">
        <v>0</v>
      </c>
    </row>
    <row r="539" spans="1:81">
      <c r="A539" s="80" t="s">
        <v>2292</v>
      </c>
      <c r="B539" s="80">
        <v>340</v>
      </c>
      <c r="C539" s="80">
        <v>18</v>
      </c>
      <c r="D539" s="80">
        <v>20</v>
      </c>
      <c r="E539" s="80">
        <v>2021</v>
      </c>
      <c r="F539" s="80" t="s">
        <v>75</v>
      </c>
      <c r="G539" s="174" t="s">
        <v>2274</v>
      </c>
      <c r="H539" s="80" t="s">
        <v>2275</v>
      </c>
      <c r="I539" s="177"/>
      <c r="J539" s="81">
        <v>23.970718501606935</v>
      </c>
      <c r="K539" s="81">
        <v>3.5407485971891917</v>
      </c>
      <c r="L539" s="81">
        <v>19.348704865077007</v>
      </c>
      <c r="M539" s="81">
        <v>35.077430125994894</v>
      </c>
      <c r="N539" s="81">
        <v>45.332291948959238</v>
      </c>
      <c r="O539" s="81">
        <v>21.756295467968279</v>
      </c>
      <c r="P539" s="81">
        <v>35.266919943505798</v>
      </c>
      <c r="Q539" s="81">
        <v>1.5314504895985546</v>
      </c>
      <c r="R539" s="81">
        <v>0</v>
      </c>
      <c r="S539" s="81">
        <v>2.5804253146897569</v>
      </c>
      <c r="T539" s="82"/>
      <c r="U539" s="81">
        <v>2270234</v>
      </c>
      <c r="V539" s="81">
        <v>1082</v>
      </c>
      <c r="W539" s="81">
        <v>542</v>
      </c>
      <c r="X539" s="81">
        <v>8536</v>
      </c>
      <c r="Y539" s="81">
        <v>11744</v>
      </c>
      <c r="Z539" s="81">
        <v>16008</v>
      </c>
      <c r="AA539" s="81">
        <v>7759</v>
      </c>
      <c r="AB539" s="81">
        <v>25665</v>
      </c>
      <c r="AC539" s="81">
        <v>0</v>
      </c>
      <c r="AD539" s="81">
        <v>2.5804253146897569</v>
      </c>
      <c r="AE539" s="82"/>
      <c r="AF539" s="81">
        <v>17294127.925352551</v>
      </c>
      <c r="AG539" s="81">
        <v>2229579.5786670404</v>
      </c>
      <c r="AH539" s="81">
        <v>3399571.029341741</v>
      </c>
      <c r="AI539" s="81">
        <v>51693711.306856766</v>
      </c>
      <c r="AJ539" s="81">
        <v>52843657.26961536</v>
      </c>
      <c r="AK539" s="81">
        <v>0</v>
      </c>
      <c r="AL539" s="81">
        <v>0</v>
      </c>
      <c r="AM539" s="81">
        <v>3368887.6805872619</v>
      </c>
      <c r="AN539" s="81">
        <v>0</v>
      </c>
      <c r="AO539" s="81">
        <v>0</v>
      </c>
      <c r="AP539" s="82"/>
      <c r="AQ539" s="81">
        <v>474</v>
      </c>
      <c r="AR539" s="81">
        <v>77</v>
      </c>
      <c r="AS539" s="81">
        <v>3</v>
      </c>
      <c r="AT539" s="81">
        <v>0</v>
      </c>
      <c r="AU539" s="81">
        <v>0</v>
      </c>
      <c r="AV539" s="81">
        <v>0</v>
      </c>
      <c r="AW539" s="81"/>
      <c r="AX539" s="82"/>
      <c r="AY539" s="81">
        <v>2330.300000000002</v>
      </c>
      <c r="AZ539" s="81">
        <v>3882.8999999999992</v>
      </c>
      <c r="BA539" s="81">
        <v>59.400000000000013</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2293</v>
      </c>
      <c r="B540" s="80">
        <v>340</v>
      </c>
      <c r="C540" s="80">
        <v>19</v>
      </c>
      <c r="D540" s="80">
        <v>20</v>
      </c>
      <c r="E540" s="80">
        <v>2022</v>
      </c>
      <c r="F540" s="80" t="s">
        <v>568</v>
      </c>
      <c r="G540" s="174" t="s">
        <v>2274</v>
      </c>
      <c r="H540" s="80" t="s">
        <v>2275</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505</v>
      </c>
      <c r="AR540" s="81">
        <v>77</v>
      </c>
      <c r="AS540" s="81">
        <v>5</v>
      </c>
      <c r="AT540" s="81">
        <v>0</v>
      </c>
      <c r="AU540" s="81">
        <v>0</v>
      </c>
      <c r="AV540" s="81">
        <v>0</v>
      </c>
      <c r="AW540" s="81"/>
      <c r="AX540" s="82"/>
      <c r="AY540" s="81">
        <v>2545.6000000000022</v>
      </c>
      <c r="AZ540" s="81">
        <v>3882.8999999999992</v>
      </c>
      <c r="BA540" s="81">
        <v>46219.4</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2294</v>
      </c>
      <c r="B541" s="80">
        <v>137</v>
      </c>
      <c r="C541" s="80">
        <v>1</v>
      </c>
      <c r="D541" s="80">
        <v>9</v>
      </c>
      <c r="E541" s="80">
        <v>1990</v>
      </c>
      <c r="F541" s="80" t="s">
        <v>562</v>
      </c>
      <c r="G541" s="80" t="s">
        <v>2295</v>
      </c>
      <c r="H541" s="80" t="s">
        <v>2296</v>
      </c>
      <c r="I541" s="177"/>
      <c r="J541" s="81">
        <v>81.111261451356853</v>
      </c>
      <c r="K541" s="81">
        <v>2.169631158094377</v>
      </c>
      <c r="L541" s="81">
        <v>0.76433037082340927</v>
      </c>
      <c r="M541" s="81">
        <v>9.7259875740217581</v>
      </c>
      <c r="N541" s="81">
        <v>18.335842821467612</v>
      </c>
      <c r="O541" s="81">
        <v>18.771652052383569</v>
      </c>
      <c r="P541" s="81">
        <v>27.679954426482212</v>
      </c>
      <c r="Q541" s="81">
        <v>1.5524798931500048</v>
      </c>
      <c r="R541" s="81">
        <v>0</v>
      </c>
      <c r="S541" s="81">
        <v>1.2460359905747729</v>
      </c>
      <c r="T541" s="82"/>
      <c r="U541" s="81">
        <v>3739825</v>
      </c>
      <c r="V541" s="81">
        <v>745</v>
      </c>
      <c r="W541" s="81">
        <v>8</v>
      </c>
      <c r="X541" s="81">
        <v>4136</v>
      </c>
      <c r="Y541" s="81">
        <v>6954</v>
      </c>
      <c r="Z541" s="81">
        <v>7721</v>
      </c>
      <c r="AA541" s="81">
        <v>6721</v>
      </c>
      <c r="AB541" s="81">
        <v>25207</v>
      </c>
      <c r="AC541" s="81">
        <v>0</v>
      </c>
      <c r="AD541" s="81">
        <v>1.2460359905747729</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2297</v>
      </c>
      <c r="B542" s="80">
        <v>138</v>
      </c>
      <c r="C542" s="80">
        <v>2</v>
      </c>
      <c r="D542" s="80">
        <v>9</v>
      </c>
      <c r="E542" s="80">
        <v>2005</v>
      </c>
      <c r="F542" s="80" t="s">
        <v>565</v>
      </c>
      <c r="G542" s="80" t="s">
        <v>2295</v>
      </c>
      <c r="H542" s="80" t="s">
        <v>2296</v>
      </c>
      <c r="I542" s="177"/>
      <c r="J542" s="81">
        <v>54.943440884296429</v>
      </c>
      <c r="K542" s="81">
        <v>1.5021726753498483</v>
      </c>
      <c r="L542" s="81">
        <v>3.68882451372445</v>
      </c>
      <c r="M542" s="81">
        <v>23.220819063949929</v>
      </c>
      <c r="N542" s="81">
        <v>34.032321613224191</v>
      </c>
      <c r="O542" s="81">
        <v>31.651416852521752</v>
      </c>
      <c r="P542" s="81">
        <v>28.034799057290783</v>
      </c>
      <c r="Q542" s="81">
        <v>1.5930562702420106</v>
      </c>
      <c r="R542" s="81">
        <v>0</v>
      </c>
      <c r="S542" s="81">
        <v>1.554508872</v>
      </c>
      <c r="T542" s="82"/>
      <c r="U542" s="81">
        <v>3641205</v>
      </c>
      <c r="V542" s="81">
        <v>651</v>
      </c>
      <c r="W542" s="81">
        <v>44</v>
      </c>
      <c r="X542" s="81">
        <v>4940</v>
      </c>
      <c r="Y542" s="81">
        <v>9250</v>
      </c>
      <c r="Z542" s="81">
        <v>15065</v>
      </c>
      <c r="AA542" s="81">
        <v>5575</v>
      </c>
      <c r="AB542" s="81">
        <v>27040</v>
      </c>
      <c r="AC542" s="81">
        <v>0</v>
      </c>
      <c r="AD542" s="81">
        <v>1.554508872</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2298</v>
      </c>
      <c r="B543" s="80">
        <v>139</v>
      </c>
      <c r="C543" s="80">
        <v>3</v>
      </c>
      <c r="D543" s="80">
        <v>9</v>
      </c>
      <c r="E543" s="80">
        <v>2006</v>
      </c>
      <c r="F543" s="80" t="s">
        <v>566</v>
      </c>
      <c r="G543" s="80" t="s">
        <v>2295</v>
      </c>
      <c r="H543" s="80" t="s">
        <v>2296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2299</v>
      </c>
      <c r="B544" s="80">
        <v>140</v>
      </c>
      <c r="C544" s="80">
        <v>4</v>
      </c>
      <c r="D544" s="80">
        <v>9</v>
      </c>
      <c r="E544" s="80">
        <v>2007</v>
      </c>
      <c r="F544" s="80" t="s">
        <v>567</v>
      </c>
      <c r="G544" s="80" t="s">
        <v>2295</v>
      </c>
      <c r="H544" s="80" t="s">
        <v>2296</v>
      </c>
      <c r="I544" s="177"/>
      <c r="J544" s="81">
        <v>51.399301900620621</v>
      </c>
      <c r="K544" s="81">
        <v>1.3437701348624707</v>
      </c>
      <c r="L544" s="81">
        <v>9.3251456486726685</v>
      </c>
      <c r="M544" s="81">
        <v>23.807358624392432</v>
      </c>
      <c r="N544" s="81">
        <v>32.830468051549147</v>
      </c>
      <c r="O544" s="81">
        <v>30.511855427832913</v>
      </c>
      <c r="P544" s="81">
        <v>27.391273565320077</v>
      </c>
      <c r="Q544" s="81">
        <v>1.6716217071575834</v>
      </c>
      <c r="R544" s="81">
        <v>0</v>
      </c>
      <c r="S544" s="81">
        <v>1.6298606500000001</v>
      </c>
      <c r="T544" s="82"/>
      <c r="U544" s="81">
        <v>3687435</v>
      </c>
      <c r="V544" s="81">
        <v>590</v>
      </c>
      <c r="W544" s="81">
        <v>121</v>
      </c>
      <c r="X544" s="81">
        <v>6093</v>
      </c>
      <c r="Y544" s="81">
        <v>9478</v>
      </c>
      <c r="Z544" s="81">
        <v>15097</v>
      </c>
      <c r="AA544" s="81">
        <v>5364</v>
      </c>
      <c r="AB544" s="81">
        <v>26873</v>
      </c>
      <c r="AC544" s="81">
        <v>0</v>
      </c>
      <c r="AD544" s="81">
        <v>1.6298606500000001</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2300</v>
      </c>
      <c r="B545" s="80">
        <v>141</v>
      </c>
      <c r="C545" s="80">
        <v>5</v>
      </c>
      <c r="D545" s="80">
        <v>9</v>
      </c>
      <c r="E545" s="80">
        <v>2008</v>
      </c>
      <c r="F545" s="80" t="s">
        <v>84</v>
      </c>
      <c r="G545" s="80" t="s">
        <v>2295</v>
      </c>
      <c r="H545" s="80" t="s">
        <v>2296</v>
      </c>
      <c r="I545" s="177"/>
      <c r="J545" s="81">
        <v>49.216758389410209</v>
      </c>
      <c r="K545" s="81">
        <v>0.9947023283598635</v>
      </c>
      <c r="L545" s="81">
        <v>7.9984352838667023</v>
      </c>
      <c r="M545" s="81">
        <v>26.007395133544854</v>
      </c>
      <c r="N545" s="81">
        <v>33.015430670710543</v>
      </c>
      <c r="O545" s="81">
        <v>29.777944122980969</v>
      </c>
      <c r="P545" s="81">
        <v>26.248108523047566</v>
      </c>
      <c r="Q545" s="81">
        <v>1.6392731091800368</v>
      </c>
      <c r="R545" s="81">
        <v>0</v>
      </c>
      <c r="S545" s="81">
        <v>1.2215332640000001</v>
      </c>
      <c r="T545" s="82"/>
      <c r="U545" s="81">
        <v>4003632</v>
      </c>
      <c r="V545" s="81">
        <v>590</v>
      </c>
      <c r="W545" s="81">
        <v>121</v>
      </c>
      <c r="X545" s="81">
        <v>6093</v>
      </c>
      <c r="Y545" s="81">
        <v>9575</v>
      </c>
      <c r="Z545" s="81">
        <v>15251</v>
      </c>
      <c r="AA545" s="81">
        <v>5146</v>
      </c>
      <c r="AB545" s="81">
        <v>26786</v>
      </c>
      <c r="AC545" s="81">
        <v>0</v>
      </c>
      <c r="AD545" s="81">
        <v>1.2215332640000001</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2301</v>
      </c>
      <c r="B546" s="80">
        <v>142</v>
      </c>
      <c r="C546" s="80">
        <v>6</v>
      </c>
      <c r="D546" s="80">
        <v>9</v>
      </c>
      <c r="E546" s="80">
        <v>2009</v>
      </c>
      <c r="F546" s="80" t="s">
        <v>85</v>
      </c>
      <c r="G546" s="80" t="s">
        <v>2295</v>
      </c>
      <c r="H546" s="80" t="s">
        <v>2296</v>
      </c>
      <c r="I546" s="177"/>
      <c r="J546" s="81">
        <v>40.841027648451636</v>
      </c>
      <c r="K546" s="81">
        <v>1.2711221234715406</v>
      </c>
      <c r="L546" s="81">
        <v>7.5524173084158743</v>
      </c>
      <c r="M546" s="81">
        <v>28.848708873253287</v>
      </c>
      <c r="N546" s="81">
        <v>33.191053424659046</v>
      </c>
      <c r="O546" s="81">
        <v>30.243840399175294</v>
      </c>
      <c r="P546" s="81">
        <v>25.517994527354404</v>
      </c>
      <c r="Q546" s="81">
        <v>1.5566790078970887</v>
      </c>
      <c r="R546" s="81">
        <v>0</v>
      </c>
      <c r="S546" s="81">
        <v>1.5389269560000001</v>
      </c>
      <c r="T546" s="82"/>
      <c r="U546" s="81">
        <v>3483780</v>
      </c>
      <c r="V546" s="81">
        <v>642</v>
      </c>
      <c r="W546" s="81">
        <v>200</v>
      </c>
      <c r="X546" s="81">
        <v>6886</v>
      </c>
      <c r="Y546" s="81">
        <v>9669</v>
      </c>
      <c r="Z546" s="81">
        <v>15289</v>
      </c>
      <c r="AA546" s="81">
        <v>5136</v>
      </c>
      <c r="AB546" s="81">
        <v>26702</v>
      </c>
      <c r="AC546" s="81">
        <v>0</v>
      </c>
      <c r="AD546" s="81">
        <v>1.5389269560000001</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13.93</v>
      </c>
      <c r="BJ546" s="81">
        <v>0</v>
      </c>
      <c r="BK546" s="81">
        <v>6.5819999999999999</v>
      </c>
      <c r="BL546" s="81">
        <v>0</v>
      </c>
      <c r="BM546" s="82"/>
      <c r="BN546" s="81">
        <v>0</v>
      </c>
      <c r="BO546" s="81">
        <v>0</v>
      </c>
      <c r="BP546" s="81">
        <v>2</v>
      </c>
      <c r="BQ546" s="81">
        <v>0</v>
      </c>
      <c r="BR546" s="81">
        <v>2</v>
      </c>
      <c r="BS546" s="81">
        <v>0</v>
      </c>
      <c r="BT546"/>
      <c r="BU546" s="80"/>
      <c r="BV546" s="80"/>
      <c r="BW546" s="80"/>
      <c r="BX546" s="80"/>
      <c r="BY546" s="80"/>
      <c r="BZ546" s="80"/>
      <c r="CA546" s="80"/>
      <c r="CB546" s="80"/>
      <c r="CC546" s="80"/>
    </row>
    <row r="547" spans="1:81">
      <c r="A547" s="80" t="s">
        <v>2302</v>
      </c>
      <c r="B547" s="80">
        <v>143</v>
      </c>
      <c r="C547" s="80">
        <v>7</v>
      </c>
      <c r="D547" s="80">
        <v>9</v>
      </c>
      <c r="E547" s="80">
        <v>2010</v>
      </c>
      <c r="F547" s="80" t="s">
        <v>86</v>
      </c>
      <c r="G547" s="80" t="s">
        <v>2295</v>
      </c>
      <c r="H547" s="80" t="s">
        <v>2296</v>
      </c>
      <c r="I547" s="177"/>
      <c r="J547" s="81">
        <v>36.339392880700679</v>
      </c>
      <c r="K547" s="81">
        <v>1.243297618583306</v>
      </c>
      <c r="L547" s="81">
        <v>6.4616394996165978</v>
      </c>
      <c r="M547" s="81">
        <v>26.951052285071984</v>
      </c>
      <c r="N547" s="81">
        <v>27.861608294054037</v>
      </c>
      <c r="O547" s="81">
        <v>30.373705577458903</v>
      </c>
      <c r="P547" s="81">
        <v>25.707885706917022</v>
      </c>
      <c r="Q547" s="81">
        <v>1.6192296550715062</v>
      </c>
      <c r="R547" s="81">
        <v>0</v>
      </c>
      <c r="S547" s="81">
        <v>1.7985961699999999</v>
      </c>
      <c r="T547" s="82"/>
      <c r="U547" s="81">
        <v>3610890</v>
      </c>
      <c r="V547" s="81">
        <v>642</v>
      </c>
      <c r="W547" s="81">
        <v>200</v>
      </c>
      <c r="X547" s="81">
        <v>6886</v>
      </c>
      <c r="Y547" s="81">
        <v>9758</v>
      </c>
      <c r="Z547" s="81">
        <v>15426</v>
      </c>
      <c r="AA547" s="81">
        <v>5045</v>
      </c>
      <c r="AB547" s="81">
        <v>26614</v>
      </c>
      <c r="AC547" s="81">
        <v>0</v>
      </c>
      <c r="AD547" s="81">
        <v>1.7985961699999999</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14.510999999999999</v>
      </c>
      <c r="BJ547" s="81">
        <v>0</v>
      </c>
      <c r="BK547" s="81">
        <v>7.63</v>
      </c>
      <c r="BL547" s="81">
        <v>0</v>
      </c>
      <c r="BM547" s="82"/>
      <c r="BN547" s="81">
        <v>0</v>
      </c>
      <c r="BO547" s="81">
        <v>0</v>
      </c>
      <c r="BP547" s="81">
        <v>2</v>
      </c>
      <c r="BQ547" s="81">
        <v>0</v>
      </c>
      <c r="BR547" s="81">
        <v>2</v>
      </c>
      <c r="BS547" s="81">
        <v>0</v>
      </c>
      <c r="BT547"/>
      <c r="BU547" s="80">
        <v>22.140999999999998</v>
      </c>
      <c r="BV547" s="80">
        <v>0</v>
      </c>
      <c r="BW547" s="80">
        <v>0</v>
      </c>
      <c r="BX547" s="80">
        <v>0</v>
      </c>
      <c r="BY547" s="80">
        <v>0</v>
      </c>
      <c r="BZ547" s="80">
        <v>0</v>
      </c>
      <c r="CA547" s="80">
        <v>0</v>
      </c>
      <c r="CB547" s="80">
        <v>0</v>
      </c>
      <c r="CC547" s="80">
        <v>0</v>
      </c>
    </row>
    <row r="548" spans="1:81">
      <c r="A548" s="80" t="s">
        <v>2303</v>
      </c>
      <c r="B548" s="80">
        <v>144</v>
      </c>
      <c r="C548" s="80">
        <v>8</v>
      </c>
      <c r="D548" s="80">
        <v>9</v>
      </c>
      <c r="E548" s="80">
        <v>2011</v>
      </c>
      <c r="F548" s="80" t="s">
        <v>87</v>
      </c>
      <c r="G548" s="80" t="s">
        <v>2295</v>
      </c>
      <c r="H548" s="80" t="s">
        <v>2296</v>
      </c>
      <c r="I548" s="177"/>
      <c r="J548" s="81">
        <v>46.427579689229923</v>
      </c>
      <c r="K548" s="81">
        <v>1.7711242876329798</v>
      </c>
      <c r="L548" s="81">
        <v>8.9599669376001962</v>
      </c>
      <c r="M548" s="81">
        <v>36.842191493948725</v>
      </c>
      <c r="N548" s="81">
        <v>42.447597124474377</v>
      </c>
      <c r="O548" s="81">
        <v>29.895527626110407</v>
      </c>
      <c r="P548" s="81">
        <v>24.415689223475376</v>
      </c>
      <c r="Q548" s="81">
        <v>1.8626728571963507</v>
      </c>
      <c r="R548" s="81">
        <v>0</v>
      </c>
      <c r="S548" s="81">
        <v>2.153033701</v>
      </c>
      <c r="T548" s="82"/>
      <c r="U548" s="81">
        <v>3640898</v>
      </c>
      <c r="V548" s="81">
        <v>642</v>
      </c>
      <c r="W548" s="81">
        <v>200</v>
      </c>
      <c r="X548" s="81">
        <v>6886</v>
      </c>
      <c r="Y548" s="81">
        <v>9857</v>
      </c>
      <c r="Z548" s="81">
        <v>15513</v>
      </c>
      <c r="AA548" s="81">
        <v>4934</v>
      </c>
      <c r="AB548" s="81">
        <v>26542</v>
      </c>
      <c r="AC548" s="81">
        <v>0</v>
      </c>
      <c r="AD548" s="81">
        <v>2.153033701</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10.167999999999999</v>
      </c>
      <c r="BJ548" s="81">
        <v>0</v>
      </c>
      <c r="BK548" s="81">
        <v>5.157</v>
      </c>
      <c r="BL548" s="81">
        <v>0</v>
      </c>
      <c r="BM548" s="82"/>
      <c r="BN548" s="81">
        <v>0</v>
      </c>
      <c r="BO548" s="81">
        <v>0</v>
      </c>
      <c r="BP548" s="81">
        <v>1</v>
      </c>
      <c r="BQ548" s="81">
        <v>0</v>
      </c>
      <c r="BR548" s="81">
        <v>2</v>
      </c>
      <c r="BS548" s="81">
        <v>0</v>
      </c>
      <c r="BT548"/>
      <c r="BU548" s="80">
        <v>15.324999999999999</v>
      </c>
      <c r="BV548" s="80">
        <v>0</v>
      </c>
      <c r="BW548" s="80">
        <v>0</v>
      </c>
      <c r="BX548" s="80">
        <v>0</v>
      </c>
      <c r="BY548" s="80">
        <v>0</v>
      </c>
      <c r="BZ548" s="80">
        <v>0</v>
      </c>
      <c r="CA548" s="80">
        <v>0</v>
      </c>
      <c r="CB548" s="80">
        <v>0</v>
      </c>
      <c r="CC548" s="80">
        <v>0</v>
      </c>
    </row>
    <row r="549" spans="1:81">
      <c r="A549" s="80" t="s">
        <v>2304</v>
      </c>
      <c r="B549" s="80">
        <v>145</v>
      </c>
      <c r="C549" s="80">
        <v>9</v>
      </c>
      <c r="D549" s="80">
        <v>9</v>
      </c>
      <c r="E549" s="80">
        <v>2012</v>
      </c>
      <c r="F549" s="80" t="s">
        <v>88</v>
      </c>
      <c r="G549" s="80" t="s">
        <v>2295</v>
      </c>
      <c r="H549" s="80" t="s">
        <v>2296</v>
      </c>
      <c r="I549" s="177"/>
      <c r="J549" s="81">
        <v>46.131950277423677</v>
      </c>
      <c r="K549" s="81">
        <v>1.8143999866412766</v>
      </c>
      <c r="L549" s="81">
        <v>8.9551325745769468</v>
      </c>
      <c r="M549" s="81">
        <v>42.839438101931648</v>
      </c>
      <c r="N549" s="81">
        <v>52.043810395396427</v>
      </c>
      <c r="O549" s="81">
        <v>30.100025346441381</v>
      </c>
      <c r="P549" s="81">
        <v>24.335634391935066</v>
      </c>
      <c r="Q549" s="81">
        <v>2.0351865973219434</v>
      </c>
      <c r="R549" s="81">
        <v>0</v>
      </c>
      <c r="S549" s="81">
        <v>1.3932615690000001</v>
      </c>
      <c r="T549" s="82"/>
      <c r="U549" s="81">
        <v>3306359</v>
      </c>
      <c r="V549" s="81">
        <v>642</v>
      </c>
      <c r="W549" s="81">
        <v>200</v>
      </c>
      <c r="X549" s="81">
        <v>6886</v>
      </c>
      <c r="Y549" s="81">
        <v>10094</v>
      </c>
      <c r="Z549" s="81">
        <v>15743</v>
      </c>
      <c r="AA549" s="81">
        <v>4890</v>
      </c>
      <c r="AB549" s="81">
        <v>26692</v>
      </c>
      <c r="AC549" s="81">
        <v>0</v>
      </c>
      <c r="AD549" s="81">
        <v>1.3932615690000001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7.891</v>
      </c>
      <c r="BL549" s="81">
        <v>0</v>
      </c>
      <c r="BM549" s="82"/>
      <c r="BN549" s="81">
        <v>0</v>
      </c>
      <c r="BO549" s="81">
        <v>0</v>
      </c>
      <c r="BP549" s="81">
        <v>0</v>
      </c>
      <c r="BQ549" s="81">
        <v>0</v>
      </c>
      <c r="BR549" s="81">
        <v>2</v>
      </c>
      <c r="BS549" s="81">
        <v>0</v>
      </c>
      <c r="BT549"/>
      <c r="BU549" s="80">
        <v>7.891</v>
      </c>
      <c r="BV549" s="80">
        <v>0</v>
      </c>
      <c r="BW549" s="80">
        <v>0</v>
      </c>
      <c r="BX549" s="80">
        <v>0</v>
      </c>
      <c r="BY549" s="80">
        <v>0</v>
      </c>
      <c r="BZ549" s="80">
        <v>0</v>
      </c>
      <c r="CA549" s="80">
        <v>0</v>
      </c>
      <c r="CB549" s="80">
        <v>0</v>
      </c>
      <c r="CC549" s="80">
        <v>0</v>
      </c>
    </row>
    <row r="550" spans="1:81">
      <c r="A550" s="80" t="s">
        <v>2305</v>
      </c>
      <c r="B550" s="80">
        <v>146</v>
      </c>
      <c r="C550" s="80">
        <v>10</v>
      </c>
      <c r="D550" s="80">
        <v>9</v>
      </c>
      <c r="E550" s="80">
        <v>2013</v>
      </c>
      <c r="F550" s="80" t="s">
        <v>89</v>
      </c>
      <c r="G550" s="80" t="s">
        <v>2295</v>
      </c>
      <c r="H550" s="80" t="s">
        <v>2296</v>
      </c>
      <c r="I550" s="177"/>
      <c r="J550" s="81">
        <v>47.915540221161088</v>
      </c>
      <c r="K550" s="81">
        <v>1.5381133076255455</v>
      </c>
      <c r="L550" s="81">
        <v>8.0370758352864673</v>
      </c>
      <c r="M550" s="81">
        <v>40.112941485707587</v>
      </c>
      <c r="N550" s="81">
        <v>52.749615768438495</v>
      </c>
      <c r="O550" s="81">
        <v>29.194244228196077</v>
      </c>
      <c r="P550" s="81">
        <v>23.887829166309704</v>
      </c>
      <c r="Q550" s="81">
        <v>2.0602280908959525</v>
      </c>
      <c r="R550" s="81">
        <v>0</v>
      </c>
      <c r="S550" s="81">
        <v>1.68926088008</v>
      </c>
      <c r="T550" s="82"/>
      <c r="U550" s="81">
        <v>3421929</v>
      </c>
      <c r="V550" s="81">
        <v>642</v>
      </c>
      <c r="W550" s="81">
        <v>200</v>
      </c>
      <c r="X550" s="81">
        <v>6886</v>
      </c>
      <c r="Y550" s="81">
        <v>10163</v>
      </c>
      <c r="Z550" s="81">
        <v>15951</v>
      </c>
      <c r="AA550" s="81">
        <v>4782</v>
      </c>
      <c r="AB550" s="81">
        <v>26633</v>
      </c>
      <c r="AC550" s="81">
        <v>0</v>
      </c>
      <c r="AD550" s="81">
        <v>1.68926088008</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17.222999999999999</v>
      </c>
      <c r="BJ550" s="81">
        <v>0</v>
      </c>
      <c r="BK550" s="81">
        <v>9.6490000000000009</v>
      </c>
      <c r="BL550" s="81">
        <v>0</v>
      </c>
      <c r="BM550" s="82"/>
      <c r="BN550" s="81">
        <v>0</v>
      </c>
      <c r="BO550" s="81">
        <v>0</v>
      </c>
      <c r="BP550" s="81">
        <v>1</v>
      </c>
      <c r="BQ550" s="81">
        <v>0</v>
      </c>
      <c r="BR550" s="81">
        <v>2</v>
      </c>
      <c r="BS550" s="81">
        <v>0</v>
      </c>
      <c r="BT550"/>
      <c r="BU550" s="80">
        <v>26.872</v>
      </c>
      <c r="BV550" s="80">
        <v>0</v>
      </c>
      <c r="BW550" s="80">
        <v>0</v>
      </c>
      <c r="BX550" s="80">
        <v>0</v>
      </c>
      <c r="BY550" s="80">
        <v>0</v>
      </c>
      <c r="BZ550" s="80">
        <v>0</v>
      </c>
      <c r="CA550" s="80">
        <v>0</v>
      </c>
      <c r="CB550" s="80">
        <v>0</v>
      </c>
      <c r="CC550" s="80">
        <v>0</v>
      </c>
    </row>
    <row r="551" spans="1:81">
      <c r="A551" s="80" t="s">
        <v>2306</v>
      </c>
      <c r="B551" s="80">
        <v>147</v>
      </c>
      <c r="C551" s="80">
        <v>11</v>
      </c>
      <c r="D551" s="80">
        <v>9</v>
      </c>
      <c r="E551" s="80">
        <v>2014</v>
      </c>
      <c r="F551" s="80" t="s">
        <v>90</v>
      </c>
      <c r="G551" s="80" t="s">
        <v>2295</v>
      </c>
      <c r="H551" s="80" t="s">
        <v>2296</v>
      </c>
      <c r="I551" s="177"/>
      <c r="J551" s="81">
        <v>49.332922634316702</v>
      </c>
      <c r="K551" s="81">
        <v>1.2694027893266888</v>
      </c>
      <c r="L551" s="81">
        <v>2.7044381605121792</v>
      </c>
      <c r="M551" s="81">
        <v>43.812728238474413</v>
      </c>
      <c r="N551" s="81">
        <v>47.291655301336633</v>
      </c>
      <c r="O551" s="81">
        <v>28.11895665322325</v>
      </c>
      <c r="P551" s="81">
        <v>23.911644893124002</v>
      </c>
      <c r="Q551" s="81">
        <v>1.9630393796039138</v>
      </c>
      <c r="R551" s="81">
        <v>0</v>
      </c>
      <c r="S551" s="81">
        <v>1.5276182905</v>
      </c>
      <c r="T551" s="82"/>
      <c r="U551" s="81">
        <v>3650495</v>
      </c>
      <c r="V551" s="81">
        <v>447</v>
      </c>
      <c r="W551" s="81">
        <v>61</v>
      </c>
      <c r="X551" s="81">
        <v>7015</v>
      </c>
      <c r="Y551" s="81">
        <v>10222</v>
      </c>
      <c r="Z551" s="81">
        <v>16181</v>
      </c>
      <c r="AA551" s="81">
        <v>4762</v>
      </c>
      <c r="AB551" s="81">
        <v>26449</v>
      </c>
      <c r="AC551" s="81">
        <v>0</v>
      </c>
      <c r="AD551" s="81">
        <v>1.5276182905</v>
      </c>
      <c r="AE551" s="82"/>
      <c r="AF551" s="81">
        <v>42639186.076710217</v>
      </c>
      <c r="AG551" s="81">
        <v>904370.60610059882</v>
      </c>
      <c r="AH551" s="81">
        <v>611216.61591441184</v>
      </c>
      <c r="AI551" s="81">
        <v>45097470.975518875</v>
      </c>
      <c r="AJ551" s="81">
        <v>60097265.175045073</v>
      </c>
      <c r="AK551" s="81">
        <v>0</v>
      </c>
      <c r="AL551" s="81">
        <v>0</v>
      </c>
      <c r="AM551" s="81">
        <v>3631052.4669073233</v>
      </c>
      <c r="AN551" s="81">
        <v>0</v>
      </c>
      <c r="AO551" s="81">
        <v>0</v>
      </c>
      <c r="AP551" s="82"/>
      <c r="AQ551" s="81">
        <v>566</v>
      </c>
      <c r="AR551" s="81">
        <v>127</v>
      </c>
      <c r="AS551" s="81">
        <v>0</v>
      </c>
      <c r="AT551" s="81">
        <v>0</v>
      </c>
      <c r="AU551" s="81">
        <v>0</v>
      </c>
      <c r="AV551" s="81">
        <v>0</v>
      </c>
      <c r="AW551" s="81" t="s">
        <v>564</v>
      </c>
      <c r="AX551" s="82"/>
      <c r="AY551" s="81">
        <v>2593.2440000000001</v>
      </c>
      <c r="AZ551" s="81">
        <v>6356.1</v>
      </c>
      <c r="BA551" s="81">
        <v>0</v>
      </c>
      <c r="BB551" s="81">
        <v>0</v>
      </c>
      <c r="BC551" s="81">
        <v>0</v>
      </c>
      <c r="BD551" s="81">
        <v>0</v>
      </c>
      <c r="BE551" s="81" t="s">
        <v>564</v>
      </c>
      <c r="BF551" s="82"/>
      <c r="BG551" s="81">
        <v>0</v>
      </c>
      <c r="BH551" s="81">
        <v>0</v>
      </c>
      <c r="BI551" s="81">
        <v>17.052</v>
      </c>
      <c r="BJ551" s="81">
        <v>0</v>
      </c>
      <c r="BK551" s="81">
        <v>6.008</v>
      </c>
      <c r="BL551" s="81">
        <v>0</v>
      </c>
      <c r="BM551" s="82"/>
      <c r="BN551" s="81">
        <v>0</v>
      </c>
      <c r="BO551" s="81">
        <v>0</v>
      </c>
      <c r="BP551" s="81">
        <v>1</v>
      </c>
      <c r="BQ551" s="81">
        <v>0</v>
      </c>
      <c r="BR551" s="81">
        <v>1</v>
      </c>
      <c r="BS551" s="81">
        <v>0</v>
      </c>
      <c r="BT551"/>
      <c r="BU551" s="80">
        <v>23.06</v>
      </c>
      <c r="BV551" s="80">
        <v>0</v>
      </c>
      <c r="BW551" s="80">
        <v>0</v>
      </c>
      <c r="BX551" s="80">
        <v>0</v>
      </c>
      <c r="BY551" s="80">
        <v>0</v>
      </c>
      <c r="BZ551" s="80">
        <v>0</v>
      </c>
      <c r="CA551" s="80">
        <v>0</v>
      </c>
      <c r="CB551" s="80">
        <v>0</v>
      </c>
      <c r="CC551" s="80">
        <v>0</v>
      </c>
    </row>
    <row r="552" spans="1:81">
      <c r="A552" s="80" t="s">
        <v>2307</v>
      </c>
      <c r="B552" s="80">
        <v>148</v>
      </c>
      <c r="C552" s="80">
        <v>12</v>
      </c>
      <c r="D552" s="80">
        <v>9</v>
      </c>
      <c r="E552" s="80">
        <v>2015</v>
      </c>
      <c r="F552" s="80" t="s">
        <v>91</v>
      </c>
      <c r="G552" s="80" t="s">
        <v>2295</v>
      </c>
      <c r="H552" s="80" t="s">
        <v>2296</v>
      </c>
      <c r="I552" s="177"/>
      <c r="J552" s="81">
        <v>46.831953324435929</v>
      </c>
      <c r="K552" s="81">
        <v>1.133041286650474</v>
      </c>
      <c r="L552" s="81">
        <v>2.6117627576560616</v>
      </c>
      <c r="M552" s="81">
        <v>39.890861427824291</v>
      </c>
      <c r="N552" s="81">
        <v>42.534095254801862</v>
      </c>
      <c r="O552" s="81">
        <v>27.738745029288701</v>
      </c>
      <c r="P552" s="81">
        <v>23.292246399954639</v>
      </c>
      <c r="Q552" s="81">
        <v>1.9150336109811084</v>
      </c>
      <c r="R552" s="81">
        <v>0</v>
      </c>
      <c r="S552" s="81">
        <v>2.5827611299999997</v>
      </c>
      <c r="T552" s="82"/>
      <c r="U552" s="81">
        <v>3560359</v>
      </c>
      <c r="V552" s="81">
        <v>447</v>
      </c>
      <c r="W552" s="81">
        <v>61</v>
      </c>
      <c r="X552" s="81">
        <v>7015</v>
      </c>
      <c r="Y552" s="81">
        <v>10350</v>
      </c>
      <c r="Z552" s="81">
        <v>16116</v>
      </c>
      <c r="AA552" s="81">
        <v>4635</v>
      </c>
      <c r="AB552" s="81">
        <v>26357</v>
      </c>
      <c r="AC552" s="81">
        <v>0</v>
      </c>
      <c r="AD552" s="81">
        <v>2.5827611299999997</v>
      </c>
      <c r="AE552" s="82"/>
      <c r="AF552" s="81">
        <v>41759824.059687063</v>
      </c>
      <c r="AG552" s="81">
        <v>766903.91260266514</v>
      </c>
      <c r="AH552" s="81">
        <v>478185.90151138999</v>
      </c>
      <c r="AI552" s="81">
        <v>42878314.768236414</v>
      </c>
      <c r="AJ552" s="81">
        <v>54685987.583825573</v>
      </c>
      <c r="AK552" s="81">
        <v>0</v>
      </c>
      <c r="AL552" s="81">
        <v>0</v>
      </c>
      <c r="AM552" s="81">
        <v>3612116.2865433707</v>
      </c>
      <c r="AN552" s="81">
        <v>0</v>
      </c>
      <c r="AO552" s="81">
        <v>0</v>
      </c>
      <c r="AP552" s="82"/>
      <c r="AQ552" s="81">
        <v>600</v>
      </c>
      <c r="AR552" s="81">
        <v>183</v>
      </c>
      <c r="AS552" s="81">
        <v>0</v>
      </c>
      <c r="AT552" s="81">
        <v>0</v>
      </c>
      <c r="AU552" s="81">
        <v>0</v>
      </c>
      <c r="AV552" s="81">
        <v>0</v>
      </c>
      <c r="AW552" s="81" t="s">
        <v>564</v>
      </c>
      <c r="AX552" s="82"/>
      <c r="AY552" s="81">
        <v>2778.1639999999998</v>
      </c>
      <c r="AZ552" s="81">
        <v>9863.7000000000007</v>
      </c>
      <c r="BA552" s="81">
        <v>0</v>
      </c>
      <c r="BB552" s="81">
        <v>0</v>
      </c>
      <c r="BC552" s="81">
        <v>0</v>
      </c>
      <c r="BD552" s="81">
        <v>0</v>
      </c>
      <c r="BE552" s="81" t="s">
        <v>564</v>
      </c>
      <c r="BF552" s="82"/>
      <c r="BG552" s="81">
        <v>0</v>
      </c>
      <c r="BH552" s="81">
        <v>0</v>
      </c>
      <c r="BI552" s="81">
        <v>16.492999999999999</v>
      </c>
      <c r="BJ552" s="81">
        <v>0</v>
      </c>
      <c r="BK552" s="81">
        <v>5.2949999999999999</v>
      </c>
      <c r="BL552" s="81">
        <v>0</v>
      </c>
      <c r="BM552" s="82"/>
      <c r="BN552" s="81">
        <v>0</v>
      </c>
      <c r="BO552" s="81">
        <v>0</v>
      </c>
      <c r="BP552" s="81">
        <v>1</v>
      </c>
      <c r="BQ552" s="81">
        <v>0</v>
      </c>
      <c r="BR552" s="81">
        <v>1</v>
      </c>
      <c r="BS552" s="81">
        <v>0</v>
      </c>
      <c r="BT552"/>
      <c r="BU552" s="80">
        <v>21.788</v>
      </c>
      <c r="BV552" s="80">
        <v>0</v>
      </c>
      <c r="BW552" s="80">
        <v>0</v>
      </c>
      <c r="BX552" s="80">
        <v>0</v>
      </c>
      <c r="BY552" s="80">
        <v>0</v>
      </c>
      <c r="BZ552" s="80">
        <v>0</v>
      </c>
      <c r="CA552" s="80">
        <v>0</v>
      </c>
      <c r="CB552" s="80">
        <v>0</v>
      </c>
      <c r="CC552" s="80">
        <v>0</v>
      </c>
    </row>
    <row r="553" spans="1:81">
      <c r="A553" s="80" t="s">
        <v>2308</v>
      </c>
      <c r="B553" s="80">
        <v>149</v>
      </c>
      <c r="C553" s="80">
        <v>13</v>
      </c>
      <c r="D553" s="80">
        <v>9</v>
      </c>
      <c r="E553" s="80">
        <v>2016</v>
      </c>
      <c r="F553" s="80" t="s">
        <v>92</v>
      </c>
      <c r="G553" s="80" t="s">
        <v>2295</v>
      </c>
      <c r="H553" s="80" t="s">
        <v>2296</v>
      </c>
      <c r="I553" s="177"/>
      <c r="J553" s="81">
        <v>41.919280547560476</v>
      </c>
      <c r="K553" s="81">
        <v>1.0748191705845085</v>
      </c>
      <c r="L553" s="81">
        <v>2.8177822805848489</v>
      </c>
      <c r="M553" s="81">
        <v>28.399294684727725</v>
      </c>
      <c r="N553" s="81">
        <v>35.88455154255827</v>
      </c>
      <c r="O553" s="81">
        <v>27.398500471816853</v>
      </c>
      <c r="P553" s="81">
        <v>22.515317442437372</v>
      </c>
      <c r="Q553" s="81">
        <v>1.8522542983726504</v>
      </c>
      <c r="R553" s="81">
        <v>0</v>
      </c>
      <c r="S553" s="81">
        <v>2.5953901470433003</v>
      </c>
      <c r="T553" s="82"/>
      <c r="U553" s="81">
        <v>3761068</v>
      </c>
      <c r="V553" s="81">
        <v>447</v>
      </c>
      <c r="W553" s="81">
        <v>61</v>
      </c>
      <c r="X553" s="81">
        <v>7015</v>
      </c>
      <c r="Y553" s="81">
        <v>10452</v>
      </c>
      <c r="Z553" s="81">
        <v>16114</v>
      </c>
      <c r="AA553" s="81">
        <v>4634</v>
      </c>
      <c r="AB553" s="81">
        <v>26224</v>
      </c>
      <c r="AC553" s="81">
        <v>0</v>
      </c>
      <c r="AD553" s="81">
        <v>2.5953901470432998</v>
      </c>
      <c r="AE553" s="82"/>
      <c r="AF553" s="81">
        <v>41558897.263851076</v>
      </c>
      <c r="AG553" s="81">
        <v>764517.80219478859</v>
      </c>
      <c r="AH553" s="81">
        <v>444894.96993268689</v>
      </c>
      <c r="AI553" s="81">
        <v>41309287.625237763</v>
      </c>
      <c r="AJ553" s="81">
        <v>59719533.178672813</v>
      </c>
      <c r="AK553" s="81">
        <v>0</v>
      </c>
      <c r="AL553" s="81">
        <v>0</v>
      </c>
      <c r="AM553" s="81">
        <v>3596681.2937322338</v>
      </c>
      <c r="AN553" s="81">
        <v>0</v>
      </c>
      <c r="AO553" s="81">
        <v>0</v>
      </c>
      <c r="AP553" s="82"/>
      <c r="AQ553" s="81">
        <v>639</v>
      </c>
      <c r="AR553" s="81">
        <v>205</v>
      </c>
      <c r="AS553" s="81">
        <v>0</v>
      </c>
      <c r="AT553" s="81">
        <v>0</v>
      </c>
      <c r="AU553" s="81">
        <v>0</v>
      </c>
      <c r="AV553" s="81">
        <v>0</v>
      </c>
      <c r="AW553" s="81" t="s">
        <v>564</v>
      </c>
      <c r="AX553" s="82"/>
      <c r="AY553" s="81">
        <v>2983.444</v>
      </c>
      <c r="AZ553" s="81">
        <v>10562.8</v>
      </c>
      <c r="BA553" s="81">
        <v>0</v>
      </c>
      <c r="BB553" s="81">
        <v>0</v>
      </c>
      <c r="BC553" s="81">
        <v>0</v>
      </c>
      <c r="BD553" s="81">
        <v>0</v>
      </c>
      <c r="BE553" s="81" t="s">
        <v>564</v>
      </c>
      <c r="BF553" s="82"/>
      <c r="BG553" s="81">
        <v>0</v>
      </c>
      <c r="BH553" s="81">
        <v>0</v>
      </c>
      <c r="BI553" s="81">
        <v>16.013000000000002</v>
      </c>
      <c r="BJ553" s="81">
        <v>0</v>
      </c>
      <c r="BK553" s="81">
        <v>4.8250000000000002</v>
      </c>
      <c r="BL553" s="81">
        <v>0</v>
      </c>
      <c r="BM553" s="82"/>
      <c r="BN553" s="81">
        <v>0</v>
      </c>
      <c r="BO553" s="81">
        <v>0</v>
      </c>
      <c r="BP553" s="81">
        <v>1</v>
      </c>
      <c r="BQ553" s="81">
        <v>0</v>
      </c>
      <c r="BR553" s="81">
        <v>1</v>
      </c>
      <c r="BS553" s="81">
        <v>0</v>
      </c>
      <c r="BT553"/>
      <c r="BU553" s="80">
        <v>20.838000000000001</v>
      </c>
      <c r="BV553" s="80">
        <v>0</v>
      </c>
      <c r="BW553" s="80">
        <v>0</v>
      </c>
      <c r="BX553" s="80">
        <v>0</v>
      </c>
      <c r="BY553" s="80">
        <v>0</v>
      </c>
      <c r="BZ553" s="80">
        <v>0</v>
      </c>
      <c r="CA553" s="80">
        <v>0</v>
      </c>
      <c r="CB553" s="80">
        <v>0</v>
      </c>
      <c r="CC553" s="80">
        <v>0</v>
      </c>
    </row>
    <row r="554" spans="1:81">
      <c r="A554" s="80" t="s">
        <v>2309</v>
      </c>
      <c r="B554" s="80">
        <v>150</v>
      </c>
      <c r="C554" s="80">
        <v>14</v>
      </c>
      <c r="D554" s="80">
        <v>9</v>
      </c>
      <c r="E554" s="80">
        <v>2017</v>
      </c>
      <c r="F554" s="80" t="s">
        <v>71</v>
      </c>
      <c r="G554" s="80" t="s">
        <v>2295</v>
      </c>
      <c r="H554" s="80" t="s">
        <v>2296</v>
      </c>
      <c r="I554" s="177"/>
      <c r="J554" s="81">
        <v>40.495182556683865</v>
      </c>
      <c r="K554" s="81">
        <v>1.0891996578852259</v>
      </c>
      <c r="L554" s="81">
        <v>2.6636521911504105</v>
      </c>
      <c r="M554" s="81">
        <v>28.72829975351468</v>
      </c>
      <c r="N554" s="81">
        <v>36.205939036611092</v>
      </c>
      <c r="O554" s="81">
        <v>27.128712208867583</v>
      </c>
      <c r="P554" s="81">
        <v>22.073358439101924</v>
      </c>
      <c r="Q554" s="81">
        <v>1.7847645168130659</v>
      </c>
      <c r="R554" s="81">
        <v>0</v>
      </c>
      <c r="S554" s="81">
        <v>1.96447660277</v>
      </c>
      <c r="T554" s="82"/>
      <c r="U554" s="81">
        <v>3646077</v>
      </c>
      <c r="V554" s="81">
        <v>447</v>
      </c>
      <c r="W554" s="81">
        <v>61</v>
      </c>
      <c r="X554" s="81">
        <v>7015</v>
      </c>
      <c r="Y554" s="81">
        <v>10579</v>
      </c>
      <c r="Z554" s="81">
        <v>16220</v>
      </c>
      <c r="AA554" s="81">
        <v>4572</v>
      </c>
      <c r="AB554" s="81">
        <v>26131</v>
      </c>
      <c r="AC554" s="81">
        <v>0</v>
      </c>
      <c r="AD554" s="81">
        <v>1.96447660277</v>
      </c>
      <c r="AE554" s="82"/>
      <c r="AF554" s="81">
        <v>41492142.776650243</v>
      </c>
      <c r="AG554" s="81">
        <v>779024.16144595726</v>
      </c>
      <c r="AH554" s="81">
        <v>555886.85860138095</v>
      </c>
      <c r="AI554" s="81">
        <v>42936411.959328838</v>
      </c>
      <c r="AJ554" s="81">
        <v>57164198.8568478</v>
      </c>
      <c r="AK554" s="81">
        <v>0</v>
      </c>
      <c r="AL554" s="81">
        <v>0</v>
      </c>
      <c r="AM554" s="81">
        <v>3589533.998126138</v>
      </c>
      <c r="AN554" s="81">
        <v>0</v>
      </c>
      <c r="AO554" s="81">
        <v>0</v>
      </c>
      <c r="AP554" s="82"/>
      <c r="AQ554" s="81">
        <v>674</v>
      </c>
      <c r="AR554" s="81">
        <v>231</v>
      </c>
      <c r="AS554" s="81">
        <v>0</v>
      </c>
      <c r="AT554" s="81">
        <v>0</v>
      </c>
      <c r="AU554" s="81">
        <v>0</v>
      </c>
      <c r="AV554" s="81">
        <v>0</v>
      </c>
      <c r="AW554" s="81" t="s">
        <v>564</v>
      </c>
      <c r="AX554" s="82"/>
      <c r="AY554" s="81">
        <v>3182.3939999999998</v>
      </c>
      <c r="AZ554" s="81">
        <v>11704.5</v>
      </c>
      <c r="BA554" s="81">
        <v>0</v>
      </c>
      <c r="BB554" s="81">
        <v>0</v>
      </c>
      <c r="BC554" s="81">
        <v>0</v>
      </c>
      <c r="BD554" s="81">
        <v>0</v>
      </c>
      <c r="BE554" s="81" t="s">
        <v>564</v>
      </c>
      <c r="BF554" s="82"/>
      <c r="BG554" s="81">
        <v>0</v>
      </c>
      <c r="BH554" s="81">
        <v>0</v>
      </c>
      <c r="BI554" s="81">
        <v>12.574999999999999</v>
      </c>
      <c r="BJ554" s="81">
        <v>0</v>
      </c>
      <c r="BK554" s="81">
        <v>3.4609999999999999</v>
      </c>
      <c r="BL554" s="81">
        <v>0</v>
      </c>
      <c r="BM554" s="82"/>
      <c r="BN554" s="81">
        <v>0</v>
      </c>
      <c r="BO554" s="81">
        <v>0</v>
      </c>
      <c r="BP554" s="81">
        <v>1</v>
      </c>
      <c r="BQ554" s="81">
        <v>0</v>
      </c>
      <c r="BR554" s="81">
        <v>1</v>
      </c>
      <c r="BS554" s="81">
        <v>0</v>
      </c>
      <c r="BT554"/>
      <c r="BU554" s="80">
        <v>16.036000000000001</v>
      </c>
      <c r="BV554" s="80">
        <v>0</v>
      </c>
      <c r="BW554" s="80">
        <v>0</v>
      </c>
      <c r="BX554" s="80">
        <v>0</v>
      </c>
      <c r="BY554" s="80">
        <v>0</v>
      </c>
      <c r="BZ554" s="80">
        <v>0</v>
      </c>
      <c r="CA554" s="80">
        <v>0</v>
      </c>
      <c r="CB554" s="80">
        <v>0</v>
      </c>
      <c r="CC554" s="80">
        <v>0</v>
      </c>
    </row>
    <row r="555" spans="1:81">
      <c r="A555" s="80" t="s">
        <v>2310</v>
      </c>
      <c r="B555" s="80">
        <v>151</v>
      </c>
      <c r="C555" s="80">
        <v>15</v>
      </c>
      <c r="D555" s="80">
        <v>9</v>
      </c>
      <c r="E555" s="80">
        <v>2018</v>
      </c>
      <c r="F555" s="80" t="s">
        <v>93</v>
      </c>
      <c r="G555" s="80" t="s">
        <v>2295</v>
      </c>
      <c r="H555" s="80" t="s">
        <v>2296</v>
      </c>
      <c r="I555" s="177"/>
      <c r="J555" s="81">
        <v>38.254205653720909</v>
      </c>
      <c r="K555" s="81">
        <v>1.0318847778701095</v>
      </c>
      <c r="L555" s="81">
        <v>2.4332177070857393</v>
      </c>
      <c r="M555" s="81">
        <v>28.419542896890679</v>
      </c>
      <c r="N555" s="81">
        <v>34.981729249892304</v>
      </c>
      <c r="O555" s="81">
        <v>26.786417508729649</v>
      </c>
      <c r="P555" s="81">
        <v>21.848855104766827</v>
      </c>
      <c r="Q555" s="81">
        <v>1.6457771532992373</v>
      </c>
      <c r="R555" s="81">
        <v>0</v>
      </c>
      <c r="S555" s="81">
        <v>2.3850032264999999</v>
      </c>
      <c r="T555" s="82"/>
      <c r="U555" s="81">
        <v>3702198</v>
      </c>
      <c r="V555" s="81">
        <v>447</v>
      </c>
      <c r="W555" s="81">
        <v>61</v>
      </c>
      <c r="X555" s="81">
        <v>7015</v>
      </c>
      <c r="Y555" s="81">
        <v>10640</v>
      </c>
      <c r="Z555" s="81">
        <v>16322</v>
      </c>
      <c r="AA555" s="81">
        <v>4571</v>
      </c>
      <c r="AB555" s="81">
        <v>25967</v>
      </c>
      <c r="AC555" s="81">
        <v>0</v>
      </c>
      <c r="AD555" s="81">
        <v>2.3850032264999999</v>
      </c>
      <c r="AE555" s="82"/>
      <c r="AF555" s="81">
        <v>41266544.986748897</v>
      </c>
      <c r="AG555" s="81">
        <v>694611.16398805473</v>
      </c>
      <c r="AH555" s="81">
        <v>512118.04885887093</v>
      </c>
      <c r="AI555" s="81">
        <v>40779236.224685557</v>
      </c>
      <c r="AJ555" s="81">
        <v>56552463.375798777</v>
      </c>
      <c r="AK555" s="81">
        <v>0</v>
      </c>
      <c r="AL555" s="81">
        <v>0</v>
      </c>
      <c r="AM555" s="81">
        <v>3574386.391849386</v>
      </c>
      <c r="AN555" s="81">
        <v>0</v>
      </c>
      <c r="AO555" s="81">
        <v>0</v>
      </c>
      <c r="AP555" s="82"/>
      <c r="AQ555" s="81">
        <v>724</v>
      </c>
      <c r="AR555" s="81">
        <v>262</v>
      </c>
      <c r="AS555" s="81">
        <v>0</v>
      </c>
      <c r="AT555" s="81">
        <v>0</v>
      </c>
      <c r="AU555" s="81">
        <v>0</v>
      </c>
      <c r="AV555" s="81">
        <v>0</v>
      </c>
      <c r="AW555" s="81" t="s">
        <v>564</v>
      </c>
      <c r="AX555" s="82"/>
      <c r="AY555" s="81">
        <v>3484.793999999999</v>
      </c>
      <c r="AZ555" s="81">
        <v>12693</v>
      </c>
      <c r="BA555" s="81">
        <v>0</v>
      </c>
      <c r="BB555" s="81">
        <v>0</v>
      </c>
      <c r="BC555" s="81">
        <v>0</v>
      </c>
      <c r="BD555" s="81">
        <v>0</v>
      </c>
      <c r="BE555" s="81" t="s">
        <v>564</v>
      </c>
      <c r="BF555" s="82"/>
      <c r="BG555" s="81">
        <v>0</v>
      </c>
      <c r="BH555" s="81">
        <v>0</v>
      </c>
      <c r="BI555" s="81">
        <v>12.933999999999999</v>
      </c>
      <c r="BJ555" s="81">
        <v>0</v>
      </c>
      <c r="BK555" s="81">
        <v>3.3010000000000002</v>
      </c>
      <c r="BL555" s="81">
        <v>0</v>
      </c>
      <c r="BM555" s="82"/>
      <c r="BN555" s="81">
        <v>0</v>
      </c>
      <c r="BO555" s="81">
        <v>0</v>
      </c>
      <c r="BP555" s="81">
        <v>1</v>
      </c>
      <c r="BQ555" s="81">
        <v>0</v>
      </c>
      <c r="BR555" s="81">
        <v>1</v>
      </c>
      <c r="BS555" s="81">
        <v>0</v>
      </c>
      <c r="BT555"/>
      <c r="BU555" s="80">
        <v>16.234999999999999</v>
      </c>
      <c r="BV555" s="80">
        <v>0</v>
      </c>
      <c r="BW555" s="80">
        <v>0</v>
      </c>
      <c r="BX555" s="80">
        <v>0</v>
      </c>
      <c r="BY555" s="80">
        <v>0</v>
      </c>
      <c r="BZ555" s="80">
        <v>0</v>
      </c>
      <c r="CA555" s="80">
        <v>0</v>
      </c>
      <c r="CB555" s="80">
        <v>0</v>
      </c>
      <c r="CC555" s="80">
        <v>0</v>
      </c>
    </row>
    <row r="556" spans="1:81">
      <c r="A556" s="80" t="s">
        <v>2311</v>
      </c>
      <c r="B556" s="80">
        <v>152</v>
      </c>
      <c r="C556" s="80">
        <v>16</v>
      </c>
      <c r="D556" s="80">
        <v>9</v>
      </c>
      <c r="E556" s="80">
        <v>2019</v>
      </c>
      <c r="F556" s="80" t="s">
        <v>73</v>
      </c>
      <c r="G556" s="80" t="s">
        <v>2295</v>
      </c>
      <c r="H556" s="80" t="s">
        <v>2296</v>
      </c>
      <c r="I556" s="177"/>
      <c r="J556" s="81">
        <v>31.180048483917602</v>
      </c>
      <c r="K556" s="81">
        <v>0.88213945009629036</v>
      </c>
      <c r="L556" s="81">
        <v>2.3953830059231507</v>
      </c>
      <c r="M556" s="81">
        <v>24.000607826157854</v>
      </c>
      <c r="N556" s="81">
        <v>27.69461789739832</v>
      </c>
      <c r="O556" s="81">
        <v>26.163270344778969</v>
      </c>
      <c r="P556" s="81">
        <v>21.830609538816361</v>
      </c>
      <c r="Q556" s="81">
        <v>1.5930124118052365</v>
      </c>
      <c r="R556" s="81">
        <v>0</v>
      </c>
      <c r="S556" s="81">
        <v>2.0111278213800001</v>
      </c>
      <c r="T556" s="82"/>
      <c r="U556" s="81">
        <v>3683981</v>
      </c>
      <c r="V556" s="81">
        <v>447</v>
      </c>
      <c r="W556" s="81">
        <v>61</v>
      </c>
      <c r="X556" s="81">
        <v>7015</v>
      </c>
      <c r="Y556" s="81">
        <v>10711</v>
      </c>
      <c r="Z556" s="81">
        <v>16380</v>
      </c>
      <c r="AA556" s="81">
        <v>4533</v>
      </c>
      <c r="AB556" s="81">
        <v>25815</v>
      </c>
      <c r="AC556" s="81">
        <v>0</v>
      </c>
      <c r="AD556" s="81">
        <v>2.0111278213800001</v>
      </c>
      <c r="AE556" s="82"/>
      <c r="AF556" s="81">
        <v>40344367.633290537</v>
      </c>
      <c r="AG556" s="81">
        <v>674986.30057789374</v>
      </c>
      <c r="AH556" s="81">
        <v>562982.10044491373</v>
      </c>
      <c r="AI556" s="81">
        <v>43051362.297878213</v>
      </c>
      <c r="AJ556" s="81">
        <v>52555510.945056856</v>
      </c>
      <c r="AK556" s="81">
        <v>0</v>
      </c>
      <c r="AL556" s="81">
        <v>0</v>
      </c>
      <c r="AM556" s="81">
        <v>3515808.6647840464</v>
      </c>
      <c r="AN556" s="81">
        <v>0</v>
      </c>
      <c r="AO556" s="81">
        <v>0</v>
      </c>
      <c r="AP556" s="82"/>
      <c r="AQ556" s="81">
        <v>767</v>
      </c>
      <c r="AR556" s="81">
        <v>298</v>
      </c>
      <c r="AS556" s="81">
        <v>0</v>
      </c>
      <c r="AT556" s="81">
        <v>0</v>
      </c>
      <c r="AU556" s="81">
        <v>0</v>
      </c>
      <c r="AV556" s="81">
        <v>0</v>
      </c>
      <c r="AW556" s="81" t="s">
        <v>564</v>
      </c>
      <c r="AX556" s="82"/>
      <c r="AY556" s="81">
        <v>3717.360000000001</v>
      </c>
      <c r="AZ556" s="81">
        <v>14466</v>
      </c>
      <c r="BA556" s="81">
        <v>0</v>
      </c>
      <c r="BB556" s="81">
        <v>0</v>
      </c>
      <c r="BC556" s="81">
        <v>0</v>
      </c>
      <c r="BD556" s="81">
        <v>0</v>
      </c>
      <c r="BE556" s="81" t="s">
        <v>564</v>
      </c>
      <c r="BF556" s="82"/>
      <c r="BG556" s="81">
        <v>0</v>
      </c>
      <c r="BH556" s="81">
        <v>0</v>
      </c>
      <c r="BI556" s="81">
        <v>12.68</v>
      </c>
      <c r="BJ556" s="81">
        <v>0</v>
      </c>
      <c r="BK556" s="81">
        <v>3.2589999999999999</v>
      </c>
      <c r="BL556" s="81">
        <v>0</v>
      </c>
      <c r="BM556" s="82"/>
      <c r="BN556" s="81">
        <v>0</v>
      </c>
      <c r="BO556" s="81">
        <v>0</v>
      </c>
      <c r="BP556" s="81">
        <v>1</v>
      </c>
      <c r="BQ556" s="81">
        <v>0</v>
      </c>
      <c r="BR556" s="81">
        <v>1</v>
      </c>
      <c r="BS556" s="81">
        <v>0</v>
      </c>
      <c r="BT556"/>
      <c r="BU556" s="80">
        <v>15.939</v>
      </c>
      <c r="BV556" s="80">
        <v>0</v>
      </c>
      <c r="BW556" s="80">
        <v>0</v>
      </c>
      <c r="BX556" s="80">
        <v>0</v>
      </c>
      <c r="BY556" s="80">
        <v>0</v>
      </c>
      <c r="BZ556" s="80">
        <v>0</v>
      </c>
      <c r="CA556" s="80">
        <v>0</v>
      </c>
      <c r="CB556" s="80">
        <v>0</v>
      </c>
      <c r="CC556" s="80">
        <v>0</v>
      </c>
    </row>
    <row r="557" spans="1:81">
      <c r="A557" s="80" t="s">
        <v>2312</v>
      </c>
      <c r="B557" s="80">
        <v>153</v>
      </c>
      <c r="C557" s="80">
        <v>17</v>
      </c>
      <c r="D557" s="80">
        <v>9</v>
      </c>
      <c r="E557" s="80">
        <v>2020</v>
      </c>
      <c r="F557" s="80" t="s">
        <v>218</v>
      </c>
      <c r="G557" s="80" t="s">
        <v>2295</v>
      </c>
      <c r="H557" s="80" t="s">
        <v>2296</v>
      </c>
      <c r="I557" s="177"/>
      <c r="J557" s="81">
        <v>37.023775693642321</v>
      </c>
      <c r="K557" s="81">
        <v>1.4772921707472184</v>
      </c>
      <c r="L557" s="81">
        <v>6.5851100221763099</v>
      </c>
      <c r="M557" s="81">
        <v>26.964579263410471</v>
      </c>
      <c r="N557" s="81">
        <v>40.750592937975604</v>
      </c>
      <c r="O557" s="81">
        <v>23.201214306664959</v>
      </c>
      <c r="P557" s="81">
        <v>20.053019187313222</v>
      </c>
      <c r="Q557" s="81">
        <v>1.5082779155152262</v>
      </c>
      <c r="R557" s="81">
        <v>0</v>
      </c>
      <c r="S557" s="81">
        <v>2.4524005489579999</v>
      </c>
      <c r="T557" s="82"/>
      <c r="U557" s="81">
        <v>3495869</v>
      </c>
      <c r="V557" s="81">
        <v>593</v>
      </c>
      <c r="W557" s="81">
        <v>162</v>
      </c>
      <c r="X557" s="81">
        <v>6784</v>
      </c>
      <c r="Y557" s="81">
        <v>10779</v>
      </c>
      <c r="Z557" s="81">
        <v>16579</v>
      </c>
      <c r="AA557" s="81">
        <v>4524</v>
      </c>
      <c r="AB557" s="81">
        <v>25580</v>
      </c>
      <c r="AC557" s="81">
        <v>0</v>
      </c>
      <c r="AD557" s="81">
        <v>2.4524005489579999</v>
      </c>
      <c r="AE557" s="82"/>
      <c r="AF557" s="81">
        <v>36911816.150467947</v>
      </c>
      <c r="AG557" s="81">
        <v>950402.72712615551</v>
      </c>
      <c r="AH557" s="81">
        <v>1648055.5734894464</v>
      </c>
      <c r="AI557" s="81">
        <v>37197501.011170991</v>
      </c>
      <c r="AJ557" s="81">
        <v>63373332.061034419</v>
      </c>
      <c r="AK557" s="81"/>
      <c r="AL557" s="81"/>
      <c r="AM557" s="81">
        <v>3338474.1997275664</v>
      </c>
      <c r="AN557" s="81"/>
      <c r="AO557" s="81"/>
      <c r="AP557" s="82"/>
      <c r="AQ557" s="81">
        <v>811</v>
      </c>
      <c r="AR557" s="81">
        <v>330</v>
      </c>
      <c r="AS557" s="81">
        <v>0</v>
      </c>
      <c r="AT557" s="81">
        <v>0</v>
      </c>
      <c r="AU557" s="81">
        <v>0</v>
      </c>
      <c r="AV557" s="81">
        <v>0</v>
      </c>
      <c r="AW557" s="81">
        <v>0</v>
      </c>
      <c r="AX557" s="82"/>
      <c r="AY557" s="81">
        <v>3963.2330000000002</v>
      </c>
      <c r="AZ557" s="81">
        <v>16262.7</v>
      </c>
      <c r="BA557" s="81">
        <v>0</v>
      </c>
      <c r="BB557" s="81">
        <v>0</v>
      </c>
      <c r="BC557" s="81">
        <v>0</v>
      </c>
      <c r="BD557" s="81">
        <v>0</v>
      </c>
      <c r="BE557" s="81">
        <v>0</v>
      </c>
      <c r="BF557" s="82"/>
      <c r="BG557" s="81">
        <v>0</v>
      </c>
      <c r="BH557" s="81">
        <v>0</v>
      </c>
      <c r="BI557" s="81">
        <v>10.9</v>
      </c>
      <c r="BJ557" s="81">
        <v>0</v>
      </c>
      <c r="BK557" s="81">
        <v>2.4900000000000002</v>
      </c>
      <c r="BL557" s="81">
        <v>0</v>
      </c>
      <c r="BM557" s="82"/>
      <c r="BN557" s="81">
        <v>0</v>
      </c>
      <c r="BO557" s="81">
        <v>0</v>
      </c>
      <c r="BP557" s="81">
        <v>1</v>
      </c>
      <c r="BQ557" s="81">
        <v>0</v>
      </c>
      <c r="BR557" s="81">
        <v>1</v>
      </c>
      <c r="BS557" s="81">
        <v>0</v>
      </c>
      <c r="BT557"/>
      <c r="BU557" s="80">
        <v>13.39</v>
      </c>
      <c r="BV557" s="80">
        <v>0</v>
      </c>
      <c r="BW557" s="80">
        <v>0</v>
      </c>
      <c r="BX557" s="80">
        <v>0</v>
      </c>
      <c r="BY557" s="80">
        <v>0</v>
      </c>
      <c r="BZ557" s="80">
        <v>0</v>
      </c>
      <c r="CA557" s="80">
        <v>0</v>
      </c>
      <c r="CB557" s="80">
        <v>0</v>
      </c>
      <c r="CC557" s="80">
        <v>0</v>
      </c>
    </row>
    <row r="558" spans="1:81">
      <c r="A558" s="80" t="s">
        <v>2313</v>
      </c>
      <c r="B558" s="80">
        <v>153</v>
      </c>
      <c r="C558" s="80">
        <v>18</v>
      </c>
      <c r="D558" s="80">
        <v>9</v>
      </c>
      <c r="E558" s="80">
        <v>2021</v>
      </c>
      <c r="F558" s="80" t="s">
        <v>75</v>
      </c>
      <c r="G558" s="174" t="s">
        <v>2295</v>
      </c>
      <c r="H558" s="80" t="s">
        <v>2296</v>
      </c>
      <c r="I558" s="177"/>
      <c r="J558" s="81">
        <v>31.107420656005498</v>
      </c>
      <c r="K558" s="81">
        <v>1.4640356124892209</v>
      </c>
      <c r="L558" s="81">
        <v>6.774964070312433</v>
      </c>
      <c r="M558" s="81">
        <v>28.579082050306205</v>
      </c>
      <c r="N558" s="81">
        <v>34.271403648204164</v>
      </c>
      <c r="O558" s="81">
        <v>22.528257975827223</v>
      </c>
      <c r="P558" s="81">
        <v>20.481085354483451</v>
      </c>
      <c r="Q558" s="81">
        <v>1.5102673637926911</v>
      </c>
      <c r="R558" s="81">
        <v>0</v>
      </c>
      <c r="S558" s="81">
        <v>1.8331981008</v>
      </c>
      <c r="T558" s="82"/>
      <c r="U558" s="81">
        <v>3450660</v>
      </c>
      <c r="V558" s="81">
        <v>593</v>
      </c>
      <c r="W558" s="81">
        <v>162</v>
      </c>
      <c r="X558" s="81">
        <v>6784</v>
      </c>
      <c r="Y558" s="81">
        <v>10753</v>
      </c>
      <c r="Z558" s="81">
        <v>16576</v>
      </c>
      <c r="AA558" s="81">
        <v>4506</v>
      </c>
      <c r="AB558" s="81">
        <v>25310</v>
      </c>
      <c r="AC558" s="81">
        <v>0</v>
      </c>
      <c r="AD558" s="81">
        <v>1.8331981008</v>
      </c>
      <c r="AE558" s="82"/>
      <c r="AF558" s="81">
        <v>33288261.232119091</v>
      </c>
      <c r="AG558" s="81">
        <v>969778.28034299973</v>
      </c>
      <c r="AH558" s="81">
        <v>1748940.6344227516</v>
      </c>
      <c r="AI558" s="81">
        <v>43393714.241090134</v>
      </c>
      <c r="AJ558" s="81">
        <v>58031008.994478919</v>
      </c>
      <c r="AK558" s="81">
        <v>0</v>
      </c>
      <c r="AL558" s="81">
        <v>0</v>
      </c>
      <c r="AM558" s="81">
        <v>3322289.0004154923</v>
      </c>
      <c r="AN558" s="81">
        <v>0</v>
      </c>
      <c r="AO558" s="81">
        <v>0</v>
      </c>
      <c r="AP558" s="82"/>
      <c r="AQ558" s="81">
        <v>845</v>
      </c>
      <c r="AR558" s="81">
        <v>344</v>
      </c>
      <c r="AS558" s="81">
        <v>0</v>
      </c>
      <c r="AT558" s="81">
        <v>0</v>
      </c>
      <c r="AU558" s="81">
        <v>0</v>
      </c>
      <c r="AV558" s="81">
        <v>0</v>
      </c>
      <c r="AW558" s="81"/>
      <c r="AX558" s="82"/>
      <c r="AY558" s="81">
        <v>4175.9100000000017</v>
      </c>
      <c r="AZ558" s="81">
        <v>16890.8</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2314</v>
      </c>
      <c r="B559" s="80">
        <v>153</v>
      </c>
      <c r="C559" s="80">
        <v>19</v>
      </c>
      <c r="D559" s="80">
        <v>9</v>
      </c>
      <c r="E559" s="80">
        <v>2022</v>
      </c>
      <c r="F559" s="80" t="s">
        <v>568</v>
      </c>
      <c r="G559" s="174" t="s">
        <v>2295</v>
      </c>
      <c r="H559" s="80" t="s">
        <v>2296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896</v>
      </c>
      <c r="AR559" s="81">
        <v>358</v>
      </c>
      <c r="AS559" s="81">
        <v>0</v>
      </c>
      <c r="AT559" s="81">
        <v>0</v>
      </c>
      <c r="AU559" s="81">
        <v>0</v>
      </c>
      <c r="AV559" s="81">
        <v>0</v>
      </c>
      <c r="AW559" s="81"/>
      <c r="AX559" s="82"/>
      <c r="AY559" s="81">
        <v>4524.9690000000037</v>
      </c>
      <c r="AZ559" s="81">
        <v>18090.299999999996</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2431</v>
      </c>
      <c r="B560" s="80">
        <v>511</v>
      </c>
      <c r="C560" s="80">
        <v>1</v>
      </c>
      <c r="D560" s="80">
        <v>31</v>
      </c>
      <c r="E560" s="80">
        <v>1990</v>
      </c>
      <c r="F560" s="80" t="s">
        <v>562</v>
      </c>
      <c r="G560" s="80" t="s">
        <v>2432</v>
      </c>
      <c r="H560" s="80" t="s">
        <v>2433</v>
      </c>
      <c r="I560" s="177"/>
      <c r="J560" s="81">
        <v>1567.5202146320564</v>
      </c>
      <c r="K560" s="81">
        <v>304.54680055376679</v>
      </c>
      <c r="L560" s="81">
        <v>1078.0809632760611</v>
      </c>
      <c r="M560" s="81">
        <v>1348.6528423168065</v>
      </c>
      <c r="N560" s="81">
        <v>1392.531075620311</v>
      </c>
      <c r="O560" s="81">
        <v>1159.1452595538028</v>
      </c>
      <c r="P560" s="81">
        <v>1876.6193652415695</v>
      </c>
      <c r="Q560" s="81">
        <v>110.72660814148897</v>
      </c>
      <c r="R560" s="81">
        <v>737.04243302263444</v>
      </c>
      <c r="S560" s="81">
        <v>88.450670000000002</v>
      </c>
      <c r="T560" s="82"/>
      <c r="U560" s="81">
        <v>163817914</v>
      </c>
      <c r="V560" s="81">
        <v>75770</v>
      </c>
      <c r="W560" s="81">
        <v>11892</v>
      </c>
      <c r="X560" s="81">
        <v>503693</v>
      </c>
      <c r="Y560" s="81">
        <v>659880</v>
      </c>
      <c r="Z560" s="81">
        <v>476770</v>
      </c>
      <c r="AA560" s="81">
        <v>455664</v>
      </c>
      <c r="AB560" s="81">
        <v>1797824</v>
      </c>
      <c r="AC560" s="81">
        <v>127657076</v>
      </c>
      <c r="AD560" s="81">
        <v>88.450670000000017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2434</v>
      </c>
      <c r="B561" s="80">
        <v>512</v>
      </c>
      <c r="C561" s="80">
        <v>2</v>
      </c>
      <c r="D561" s="80">
        <v>31</v>
      </c>
      <c r="E561" s="80">
        <v>2005</v>
      </c>
      <c r="F561" s="80" t="s">
        <v>565</v>
      </c>
      <c r="G561" s="80" t="s">
        <v>2432</v>
      </c>
      <c r="H561" s="80" t="s">
        <v>2433</v>
      </c>
      <c r="I561" s="177"/>
      <c r="J561" s="81">
        <v>1676.6375742181401</v>
      </c>
      <c r="K561" s="81">
        <v>177.74108146230571</v>
      </c>
      <c r="L561" s="81">
        <v>916.33754482853669</v>
      </c>
      <c r="M561" s="81">
        <v>2122.269441440691</v>
      </c>
      <c r="N561" s="81">
        <v>1925.2225752449108</v>
      </c>
      <c r="O561" s="81">
        <v>1840.7405142382929</v>
      </c>
      <c r="P561" s="81">
        <v>1997.8427537704235</v>
      </c>
      <c r="Q561" s="81">
        <v>103.6694329116625</v>
      </c>
      <c r="R561" s="81">
        <v>1000.6667893240814</v>
      </c>
      <c r="S561" s="81">
        <v>124.15968819203998</v>
      </c>
      <c r="T561" s="82"/>
      <c r="U561" s="81">
        <v>181046257</v>
      </c>
      <c r="V561" s="81">
        <v>66042</v>
      </c>
      <c r="W561" s="81">
        <v>9746</v>
      </c>
      <c r="X561" s="81">
        <v>454955</v>
      </c>
      <c r="Y561" s="81">
        <v>771145</v>
      </c>
      <c r="Z561" s="81">
        <v>876130</v>
      </c>
      <c r="AA561" s="81">
        <v>397291</v>
      </c>
      <c r="AB561" s="81">
        <v>1759650</v>
      </c>
      <c r="AC561" s="81">
        <v>176947202</v>
      </c>
      <c r="AD561" s="81">
        <v>124.15968819204001</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2435</v>
      </c>
      <c r="B562" s="80">
        <v>513</v>
      </c>
      <c r="C562" s="80">
        <v>3</v>
      </c>
      <c r="D562" s="80">
        <v>31</v>
      </c>
      <c r="E562" s="80">
        <v>2006</v>
      </c>
      <c r="F562" s="80" t="s">
        <v>566</v>
      </c>
      <c r="G562" s="80" t="s">
        <v>2432</v>
      </c>
      <c r="H562" s="80" t="s">
        <v>2433</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2436</v>
      </c>
      <c r="B563" s="80">
        <v>514</v>
      </c>
      <c r="C563" s="80">
        <v>4</v>
      </c>
      <c r="D563" s="80">
        <v>31</v>
      </c>
      <c r="E563" s="80">
        <v>2007</v>
      </c>
      <c r="F563" s="80" t="s">
        <v>567</v>
      </c>
      <c r="G563" s="80" t="s">
        <v>2432</v>
      </c>
      <c r="H563" s="80" t="s">
        <v>2433</v>
      </c>
      <c r="I563" s="177"/>
      <c r="J563" s="81">
        <v>1475.4006971353499</v>
      </c>
      <c r="K563" s="81">
        <v>163.62015682267449</v>
      </c>
      <c r="L563" s="81">
        <v>698.23337448089922</v>
      </c>
      <c r="M563" s="81">
        <v>2216.3656631188715</v>
      </c>
      <c r="N563" s="81">
        <v>1931.2820846764864</v>
      </c>
      <c r="O563" s="81">
        <v>1794.8072976064227</v>
      </c>
      <c r="P563" s="81">
        <v>1974.9955919829899</v>
      </c>
      <c r="Q563" s="81">
        <v>108.17830239925105</v>
      </c>
      <c r="R563" s="81">
        <v>970.44686458785645</v>
      </c>
      <c r="S563" s="81">
        <v>168.26156298750999</v>
      </c>
      <c r="T563" s="82"/>
      <c r="U563" s="81">
        <v>199029167</v>
      </c>
      <c r="V563" s="81">
        <v>62743</v>
      </c>
      <c r="W563" s="81">
        <v>9980</v>
      </c>
      <c r="X563" s="81">
        <v>556285</v>
      </c>
      <c r="Y563" s="81">
        <v>778579</v>
      </c>
      <c r="Z563" s="81">
        <v>888055</v>
      </c>
      <c r="AA563" s="81">
        <v>386761</v>
      </c>
      <c r="AB563" s="81">
        <v>1739075</v>
      </c>
      <c r="AC563" s="81">
        <v>176527178</v>
      </c>
      <c r="AD563" s="81">
        <v>168.26156298750996</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2437</v>
      </c>
      <c r="B564" s="80">
        <v>515</v>
      </c>
      <c r="C564" s="80">
        <v>5</v>
      </c>
      <c r="D564" s="80">
        <v>31</v>
      </c>
      <c r="E564" s="80">
        <v>2008</v>
      </c>
      <c r="F564" s="80" t="s">
        <v>84</v>
      </c>
      <c r="G564" s="80" t="s">
        <v>2432</v>
      </c>
      <c r="H564" s="80" t="s">
        <v>2433</v>
      </c>
      <c r="I564" s="177"/>
      <c r="J564" s="81">
        <v>1404.9676842329059</v>
      </c>
      <c r="K564" s="81">
        <v>127.63124876623496</v>
      </c>
      <c r="L564" s="81">
        <v>603.54361991771236</v>
      </c>
      <c r="M564" s="81">
        <v>2359.3784792988931</v>
      </c>
      <c r="N564" s="81">
        <v>1746.7995447886158</v>
      </c>
      <c r="O564" s="81">
        <v>1742.0790457977812</v>
      </c>
      <c r="P564" s="81">
        <v>1927.6088589510205</v>
      </c>
      <c r="Q564" s="81">
        <v>105.78556297937689</v>
      </c>
      <c r="R564" s="81">
        <v>966.0010389746601</v>
      </c>
      <c r="S564" s="81">
        <v>168.87716473217657</v>
      </c>
      <c r="T564" s="82"/>
      <c r="U564" s="81">
        <v>204983638</v>
      </c>
      <c r="V564" s="81">
        <v>62743</v>
      </c>
      <c r="W564" s="81">
        <v>9980</v>
      </c>
      <c r="X564" s="81">
        <v>556285</v>
      </c>
      <c r="Y564" s="81">
        <v>782188</v>
      </c>
      <c r="Z564" s="81">
        <v>892219</v>
      </c>
      <c r="AA564" s="81">
        <v>377912</v>
      </c>
      <c r="AB564" s="81">
        <v>1728554</v>
      </c>
      <c r="AC564" s="81">
        <v>182464305</v>
      </c>
      <c r="AD564" s="81">
        <v>168.87716473217657</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2438</v>
      </c>
      <c r="B565" s="80">
        <v>516</v>
      </c>
      <c r="C565" s="80">
        <v>6</v>
      </c>
      <c r="D565" s="80">
        <v>31</v>
      </c>
      <c r="E565" s="80">
        <v>2009</v>
      </c>
      <c r="F565" s="80" t="s">
        <v>85</v>
      </c>
      <c r="G565" s="80" t="s">
        <v>2432</v>
      </c>
      <c r="H565" s="80" t="s">
        <v>2433</v>
      </c>
      <c r="I565" s="177"/>
      <c r="J565" s="81">
        <v>1236.1793291275098</v>
      </c>
      <c r="K565" s="81">
        <v>130.47310708193135</v>
      </c>
      <c r="L565" s="81">
        <v>695.09280778103653</v>
      </c>
      <c r="M565" s="81">
        <v>2269.5409138642267</v>
      </c>
      <c r="N565" s="81">
        <v>1649.1312952518108</v>
      </c>
      <c r="O565" s="81">
        <v>1781.1305588736623</v>
      </c>
      <c r="P565" s="81">
        <v>1848.5640661696805</v>
      </c>
      <c r="Q565" s="81">
        <v>100.4131415847871</v>
      </c>
      <c r="R565" s="81">
        <v>997.17473901386495</v>
      </c>
      <c r="S565" s="81">
        <v>152.90749841826749</v>
      </c>
      <c r="T565" s="82"/>
      <c r="U565" s="81">
        <v>171445596</v>
      </c>
      <c r="V565" s="81">
        <v>60502</v>
      </c>
      <c r="W565" s="81">
        <v>16993</v>
      </c>
      <c r="X565" s="81">
        <v>596389</v>
      </c>
      <c r="Y565" s="81">
        <v>786259</v>
      </c>
      <c r="Z565" s="81">
        <v>900405</v>
      </c>
      <c r="AA565" s="81">
        <v>372060</v>
      </c>
      <c r="AB565" s="81">
        <v>1722405</v>
      </c>
      <c r="AC565" s="81">
        <v>183753047</v>
      </c>
      <c r="AD565" s="81">
        <v>152.90749841826744</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19.128999999999998</v>
      </c>
      <c r="BH565" s="81">
        <v>11.5</v>
      </c>
      <c r="BI565" s="81">
        <v>922.79900000000009</v>
      </c>
      <c r="BJ565" s="81">
        <v>51.238999999999997</v>
      </c>
      <c r="BK565" s="81">
        <v>251.68800000000002</v>
      </c>
      <c r="BL565" s="81">
        <v>0</v>
      </c>
      <c r="BM565" s="82"/>
      <c r="BN565" s="81">
        <v>3</v>
      </c>
      <c r="BO565" s="81">
        <v>1</v>
      </c>
      <c r="BP565" s="81">
        <v>57</v>
      </c>
      <c r="BQ565" s="81">
        <v>11</v>
      </c>
      <c r="BR565" s="81">
        <v>38</v>
      </c>
      <c r="BS565" s="81">
        <v>0</v>
      </c>
      <c r="BT565"/>
      <c r="BU565" s="80"/>
      <c r="BV565" s="80"/>
      <c r="BW565" s="80"/>
      <c r="BX565" s="80"/>
      <c r="BY565" s="80"/>
      <c r="BZ565" s="80"/>
      <c r="CA565" s="80"/>
      <c r="CB565" s="80"/>
      <c r="CC565" s="80"/>
    </row>
    <row r="566" spans="1:81">
      <c r="A566" s="80" t="s">
        <v>2439</v>
      </c>
      <c r="B566" s="80">
        <v>517</v>
      </c>
      <c r="C566" s="80">
        <v>7</v>
      </c>
      <c r="D566" s="80">
        <v>31</v>
      </c>
      <c r="E566" s="80">
        <v>2010</v>
      </c>
      <c r="F566" s="80" t="s">
        <v>86</v>
      </c>
      <c r="G566" s="80" t="s">
        <v>2432</v>
      </c>
      <c r="H566" s="80" t="s">
        <v>2433</v>
      </c>
      <c r="I566" s="177"/>
      <c r="J566" s="81">
        <v>1241.2339237444373</v>
      </c>
      <c r="K566" s="81">
        <v>138.6383630254949</v>
      </c>
      <c r="L566" s="81">
        <v>639.92423863582155</v>
      </c>
      <c r="M566" s="81">
        <v>2446.0893653853068</v>
      </c>
      <c r="N566" s="81">
        <v>1951.3595707864649</v>
      </c>
      <c r="O566" s="81">
        <v>1786.5984529363786</v>
      </c>
      <c r="P566" s="81">
        <v>1867.4422197563927</v>
      </c>
      <c r="Q566" s="81">
        <v>104.28096945660478</v>
      </c>
      <c r="R566" s="81">
        <v>1011.1784008401582</v>
      </c>
      <c r="S566" s="81">
        <v>179.28368013873921</v>
      </c>
      <c r="T566" s="82"/>
      <c r="U566" s="81">
        <v>181179844</v>
      </c>
      <c r="V566" s="81">
        <v>60502</v>
      </c>
      <c r="W566" s="81">
        <v>16993</v>
      </c>
      <c r="X566" s="81">
        <v>596389</v>
      </c>
      <c r="Y566" s="81">
        <v>789406</v>
      </c>
      <c r="Z566" s="81">
        <v>907366</v>
      </c>
      <c r="AA566" s="81">
        <v>366473</v>
      </c>
      <c r="AB566" s="81">
        <v>1713984</v>
      </c>
      <c r="AC566" s="81">
        <v>176580634</v>
      </c>
      <c r="AD566" s="81">
        <v>179.28368013873919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21.608000000000001</v>
      </c>
      <c r="BH566" s="81">
        <v>11.7</v>
      </c>
      <c r="BI566" s="81">
        <v>978.63499999999999</v>
      </c>
      <c r="BJ566" s="81">
        <v>61.856999999999999</v>
      </c>
      <c r="BK566" s="81">
        <v>317.30080000000004</v>
      </c>
      <c r="BL566" s="81">
        <v>0</v>
      </c>
      <c r="BM566" s="82"/>
      <c r="BN566" s="81">
        <v>3</v>
      </c>
      <c r="BO566" s="81">
        <v>1</v>
      </c>
      <c r="BP566" s="81">
        <v>58</v>
      </c>
      <c r="BQ566" s="81">
        <v>11</v>
      </c>
      <c r="BR566" s="81">
        <v>41</v>
      </c>
      <c r="BS566" s="81">
        <v>0</v>
      </c>
      <c r="BT566"/>
      <c r="BU566" s="80">
        <v>1135.3607999999999</v>
      </c>
      <c r="BV566" s="80">
        <v>163.047</v>
      </c>
      <c r="BW566" s="80">
        <v>0</v>
      </c>
      <c r="BX566" s="80">
        <v>2.6389999999999998</v>
      </c>
      <c r="BY566" s="80">
        <v>4.6070000000000002</v>
      </c>
      <c r="BZ566" s="80">
        <v>0</v>
      </c>
      <c r="CA566" s="80">
        <v>36.03</v>
      </c>
      <c r="CB566" s="80">
        <v>49.417000000000002</v>
      </c>
      <c r="CC566" s="80">
        <v>0</v>
      </c>
    </row>
    <row r="567" spans="1:81">
      <c r="A567" s="80" t="s">
        <v>2440</v>
      </c>
      <c r="B567" s="80">
        <v>518</v>
      </c>
      <c r="C567" s="80">
        <v>8</v>
      </c>
      <c r="D567" s="80">
        <v>31</v>
      </c>
      <c r="E567" s="80">
        <v>2011</v>
      </c>
      <c r="F567" s="80" t="s">
        <v>87</v>
      </c>
      <c r="G567" s="80" t="s">
        <v>2432</v>
      </c>
      <c r="H567" s="80" t="s">
        <v>2433</v>
      </c>
      <c r="I567" s="177"/>
      <c r="J567" s="81">
        <v>1484.0929926141018</v>
      </c>
      <c r="K567" s="81">
        <v>183.4062949691494</v>
      </c>
      <c r="L567" s="81">
        <v>861.02480598289549</v>
      </c>
      <c r="M567" s="81">
        <v>2911.5513280837445</v>
      </c>
      <c r="N567" s="81">
        <v>2413.0949438775888</v>
      </c>
      <c r="O567" s="81">
        <v>1772.9764952812372</v>
      </c>
      <c r="P567" s="81">
        <v>1799.3284193969953</v>
      </c>
      <c r="Q567" s="81">
        <v>119.72989114906213</v>
      </c>
      <c r="R567" s="81">
        <v>998.04003430219461</v>
      </c>
      <c r="S567" s="81">
        <v>182.12798578235771</v>
      </c>
      <c r="T567" s="82"/>
      <c r="U567" s="81">
        <v>182566398</v>
      </c>
      <c r="V567" s="81">
        <v>60502</v>
      </c>
      <c r="W567" s="81">
        <v>16993</v>
      </c>
      <c r="X567" s="81">
        <v>596389</v>
      </c>
      <c r="Y567" s="81">
        <v>792803</v>
      </c>
      <c r="Z567" s="81">
        <v>920010</v>
      </c>
      <c r="AA567" s="81">
        <v>363614</v>
      </c>
      <c r="AB567" s="81">
        <v>1706081</v>
      </c>
      <c r="AC567" s="81">
        <v>173998052</v>
      </c>
      <c r="AD567" s="81">
        <v>182.12798578235771</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21.782</v>
      </c>
      <c r="BH567" s="81">
        <v>11.906000000000001</v>
      </c>
      <c r="BI567" s="81">
        <v>954.62300000000005</v>
      </c>
      <c r="BJ567" s="81">
        <v>131.84899999999999</v>
      </c>
      <c r="BK567" s="81">
        <v>309.63100000000003</v>
      </c>
      <c r="BL567" s="81">
        <v>0</v>
      </c>
      <c r="BM567" s="82"/>
      <c r="BN567" s="81">
        <v>4</v>
      </c>
      <c r="BO567" s="81">
        <v>1</v>
      </c>
      <c r="BP567" s="81">
        <v>59</v>
      </c>
      <c r="BQ567" s="81">
        <v>12</v>
      </c>
      <c r="BR567" s="81">
        <v>43</v>
      </c>
      <c r="BS567" s="81">
        <v>0</v>
      </c>
      <c r="BT567"/>
      <c r="BU567" s="80">
        <v>1194.5309999999999</v>
      </c>
      <c r="BV567" s="80">
        <v>161.50399999999999</v>
      </c>
      <c r="BW567" s="80">
        <v>0</v>
      </c>
      <c r="BX567" s="80">
        <v>2.4910000000000001</v>
      </c>
      <c r="BY567" s="80">
        <v>3.4750000000000001</v>
      </c>
      <c r="BZ567" s="80">
        <v>0</v>
      </c>
      <c r="CA567" s="80">
        <v>24.39</v>
      </c>
      <c r="CB567" s="80">
        <v>43.4</v>
      </c>
      <c r="CC567" s="80">
        <v>0</v>
      </c>
    </row>
    <row r="568" spans="1:81">
      <c r="A568" s="80" t="s">
        <v>2441</v>
      </c>
      <c r="B568" s="80">
        <v>519</v>
      </c>
      <c r="C568" s="80">
        <v>9</v>
      </c>
      <c r="D568" s="80">
        <v>31</v>
      </c>
      <c r="E568" s="80">
        <v>2012</v>
      </c>
      <c r="F568" s="80" t="s">
        <v>88</v>
      </c>
      <c r="G568" s="80" t="s">
        <v>2432</v>
      </c>
      <c r="H568" s="80" t="s">
        <v>2433</v>
      </c>
      <c r="I568" s="177"/>
      <c r="J568" s="81">
        <v>1464.3708919723474</v>
      </c>
      <c r="K568" s="81">
        <v>187.83309255954291</v>
      </c>
      <c r="L568" s="81">
        <v>872.56503522748517</v>
      </c>
      <c r="M568" s="81">
        <v>3256.7630976752998</v>
      </c>
      <c r="N568" s="81">
        <v>2502.9442496719098</v>
      </c>
      <c r="O568" s="81">
        <v>1784.122934110542</v>
      </c>
      <c r="P568" s="81">
        <v>1784.3195686132494</v>
      </c>
      <c r="Q568" s="81">
        <v>129.72576124898055</v>
      </c>
      <c r="R568" s="81">
        <v>1025.4042614913833</v>
      </c>
      <c r="S568" s="81">
        <v>159.90066198815492</v>
      </c>
      <c r="T568" s="82"/>
      <c r="U568" s="81">
        <v>174871521</v>
      </c>
      <c r="V568" s="81">
        <v>60502</v>
      </c>
      <c r="W568" s="81">
        <v>16993</v>
      </c>
      <c r="X568" s="81">
        <v>596389</v>
      </c>
      <c r="Y568" s="81">
        <v>797800</v>
      </c>
      <c r="Z568" s="81">
        <v>933137</v>
      </c>
      <c r="AA568" s="81">
        <v>358541</v>
      </c>
      <c r="AB568" s="81">
        <v>1701387</v>
      </c>
      <c r="AC568" s="81">
        <v>174138470</v>
      </c>
      <c r="AD568" s="81">
        <v>159.90066198815492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21.736000000000001</v>
      </c>
      <c r="BH568" s="81">
        <v>15.087999999999999</v>
      </c>
      <c r="BI568" s="81">
        <v>1113.365</v>
      </c>
      <c r="BJ568" s="81">
        <v>210.864</v>
      </c>
      <c r="BK568" s="81">
        <v>339.00599999999997</v>
      </c>
      <c r="BL568" s="81">
        <v>0</v>
      </c>
      <c r="BM568" s="82"/>
      <c r="BN568" s="81">
        <v>4</v>
      </c>
      <c r="BO568" s="81">
        <v>1</v>
      </c>
      <c r="BP568" s="81">
        <v>62</v>
      </c>
      <c r="BQ568" s="81">
        <v>12</v>
      </c>
      <c r="BR568" s="81">
        <v>42</v>
      </c>
      <c r="BS568" s="81">
        <v>0</v>
      </c>
      <c r="BT568"/>
      <c r="BU568" s="80">
        <v>1508.944</v>
      </c>
      <c r="BV568" s="80">
        <v>149.46</v>
      </c>
      <c r="BW568" s="80">
        <v>0</v>
      </c>
      <c r="BX568" s="80">
        <v>0</v>
      </c>
      <c r="BY568" s="80">
        <v>0.115</v>
      </c>
      <c r="BZ568" s="80">
        <v>0</v>
      </c>
      <c r="CA568" s="80">
        <v>17.835999999999999</v>
      </c>
      <c r="CB568" s="80">
        <v>23.704000000000001</v>
      </c>
      <c r="CC568" s="80">
        <v>0</v>
      </c>
    </row>
    <row r="569" spans="1:81">
      <c r="A569" s="80" t="s">
        <v>2442</v>
      </c>
      <c r="B569" s="80">
        <v>520</v>
      </c>
      <c r="C569" s="80">
        <v>10</v>
      </c>
      <c r="D569" s="80">
        <v>31</v>
      </c>
      <c r="E569" s="80">
        <v>2013</v>
      </c>
      <c r="F569" s="80" t="s">
        <v>89</v>
      </c>
      <c r="G569" s="80" t="s">
        <v>2432</v>
      </c>
      <c r="H569" s="80" t="s">
        <v>2433</v>
      </c>
      <c r="I569" s="177"/>
      <c r="J569" s="81">
        <v>1679.2373444944858</v>
      </c>
      <c r="K569" s="81">
        <v>165.39760282793492</v>
      </c>
      <c r="L569" s="81">
        <v>798.64420818009739</v>
      </c>
      <c r="M569" s="81">
        <v>3262.0465206930626</v>
      </c>
      <c r="N569" s="81">
        <v>2703.0178430059386</v>
      </c>
      <c r="O569" s="81">
        <v>1730.8740475249447</v>
      </c>
      <c r="P569" s="81">
        <v>1767.6494046700168</v>
      </c>
      <c r="Q569" s="81">
        <v>131.72146777024031</v>
      </c>
      <c r="R569" s="81">
        <v>1072.2944467587126</v>
      </c>
      <c r="S569" s="81">
        <v>160.36147089384841</v>
      </c>
      <c r="T569" s="82"/>
      <c r="U569" s="81">
        <v>180209262</v>
      </c>
      <c r="V569" s="81">
        <v>60502</v>
      </c>
      <c r="W569" s="81">
        <v>16993</v>
      </c>
      <c r="X569" s="81">
        <v>596389</v>
      </c>
      <c r="Y569" s="81">
        <v>802845</v>
      </c>
      <c r="Z569" s="81">
        <v>945706</v>
      </c>
      <c r="AA569" s="81">
        <v>353858</v>
      </c>
      <c r="AB569" s="81">
        <v>1702791</v>
      </c>
      <c r="AC569" s="81">
        <v>177756191</v>
      </c>
      <c r="AD569" s="81">
        <v>160.36147089384841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22.186</v>
      </c>
      <c r="BH569" s="81">
        <v>17.725999999999999</v>
      </c>
      <c r="BI569" s="81">
        <v>1184.0340000000001</v>
      </c>
      <c r="BJ569" s="81">
        <v>197.00299999999999</v>
      </c>
      <c r="BK569" s="81">
        <v>382.08400000000006</v>
      </c>
      <c r="BL569" s="81">
        <v>0</v>
      </c>
      <c r="BM569" s="82"/>
      <c r="BN569" s="81">
        <v>4</v>
      </c>
      <c r="BO569" s="81">
        <v>1</v>
      </c>
      <c r="BP569" s="81">
        <v>62</v>
      </c>
      <c r="BQ569" s="81">
        <v>12</v>
      </c>
      <c r="BR569" s="81">
        <v>42</v>
      </c>
      <c r="BS569" s="81">
        <v>0</v>
      </c>
      <c r="BT569"/>
      <c r="BU569" s="80">
        <v>1604.3140000000001</v>
      </c>
      <c r="BV569" s="80">
        <v>152.72800000000001</v>
      </c>
      <c r="BW569" s="80">
        <v>0</v>
      </c>
      <c r="BX569" s="80">
        <v>0</v>
      </c>
      <c r="BY569" s="80">
        <v>0</v>
      </c>
      <c r="BZ569" s="80">
        <v>0</v>
      </c>
      <c r="CA569" s="80">
        <v>16.844999999999999</v>
      </c>
      <c r="CB569" s="80">
        <v>29.146000000000001</v>
      </c>
      <c r="CC569" s="80">
        <v>0</v>
      </c>
    </row>
    <row r="570" spans="1:81">
      <c r="A570" s="80" t="s">
        <v>2443</v>
      </c>
      <c r="B570" s="80">
        <v>521</v>
      </c>
      <c r="C570" s="80">
        <v>11</v>
      </c>
      <c r="D570" s="80">
        <v>31</v>
      </c>
      <c r="E570" s="80">
        <v>2014</v>
      </c>
      <c r="F570" s="80" t="s">
        <v>90</v>
      </c>
      <c r="G570" s="80" t="s">
        <v>2432</v>
      </c>
      <c r="H570" s="80" t="s">
        <v>2433</v>
      </c>
      <c r="I570" s="177"/>
      <c r="J570" s="81">
        <v>1533.2563244028058</v>
      </c>
      <c r="K570" s="81">
        <v>165.23616663511325</v>
      </c>
      <c r="L570" s="81">
        <v>694.86563033246728</v>
      </c>
      <c r="M570" s="81">
        <v>3018.9563066471983</v>
      </c>
      <c r="N570" s="81">
        <v>2595.111901533166</v>
      </c>
      <c r="O570" s="81">
        <v>1661.018622943599</v>
      </c>
      <c r="P570" s="81">
        <v>1752.800899378999</v>
      </c>
      <c r="Q570" s="81">
        <v>125.53736658192406</v>
      </c>
      <c r="R570" s="81">
        <v>1093.0928849629152</v>
      </c>
      <c r="S570" s="81">
        <v>155.51362735429632</v>
      </c>
      <c r="T570" s="82"/>
      <c r="U570" s="81">
        <v>191042935</v>
      </c>
      <c r="V570" s="81">
        <v>52771</v>
      </c>
      <c r="W570" s="81">
        <v>14874</v>
      </c>
      <c r="X570" s="81">
        <v>594637</v>
      </c>
      <c r="Y570" s="81">
        <v>804220</v>
      </c>
      <c r="Z570" s="81">
        <v>955830</v>
      </c>
      <c r="AA570" s="81">
        <v>349070</v>
      </c>
      <c r="AB570" s="81">
        <v>1691427</v>
      </c>
      <c r="AC570" s="81">
        <v>181773759</v>
      </c>
      <c r="AD570" s="81">
        <v>155.51362735429626</v>
      </c>
      <c r="AE570" s="82"/>
      <c r="AF570" s="81">
        <v>1841904889.8268082</v>
      </c>
      <c r="AG570" s="81">
        <v>134924298.65367776</v>
      </c>
      <c r="AH570" s="81">
        <v>146230257.04835916</v>
      </c>
      <c r="AI570" s="81">
        <v>3522030791.0885406</v>
      </c>
      <c r="AJ570" s="81">
        <v>3590624044.4231668</v>
      </c>
      <c r="AK570" s="81">
        <v>0</v>
      </c>
      <c r="AL570" s="81">
        <v>0</v>
      </c>
      <c r="AM570" s="81">
        <v>232207651.74273708</v>
      </c>
      <c r="AN570" s="81">
        <v>0</v>
      </c>
      <c r="AO570" s="81">
        <v>0</v>
      </c>
      <c r="AP570" s="82"/>
      <c r="AQ570" s="81">
        <v>39080</v>
      </c>
      <c r="AR570" s="81">
        <v>8836</v>
      </c>
      <c r="AS570" s="81">
        <v>26</v>
      </c>
      <c r="AT570" s="81">
        <v>7</v>
      </c>
      <c r="AU570" s="81">
        <v>1</v>
      </c>
      <c r="AV570" s="81">
        <v>3</v>
      </c>
      <c r="AW570" s="81" t="s">
        <v>564</v>
      </c>
      <c r="AX570" s="82"/>
      <c r="AY570" s="81">
        <v>173516.51399999997</v>
      </c>
      <c r="AZ570" s="81">
        <v>681692.8</v>
      </c>
      <c r="BA570" s="81">
        <v>253061.5</v>
      </c>
      <c r="BB570" s="81">
        <v>4089.9</v>
      </c>
      <c r="BC570" s="81">
        <v>1800</v>
      </c>
      <c r="BD570" s="81">
        <v>8530.7999999999993</v>
      </c>
      <c r="BE570" s="81" t="s">
        <v>564</v>
      </c>
      <c r="BF570" s="82"/>
      <c r="BG570" s="81">
        <v>23.936999999999998</v>
      </c>
      <c r="BH570" s="81">
        <v>17.829999999999998</v>
      </c>
      <c r="BI570" s="81">
        <v>1150.6559999999999</v>
      </c>
      <c r="BJ570" s="81">
        <v>179.51</v>
      </c>
      <c r="BK570" s="81">
        <v>354.28900000000004</v>
      </c>
      <c r="BL570" s="81">
        <v>0</v>
      </c>
      <c r="BM570" s="82"/>
      <c r="BN570" s="81">
        <v>4</v>
      </c>
      <c r="BO570" s="81">
        <v>1</v>
      </c>
      <c r="BP570" s="81">
        <v>61</v>
      </c>
      <c r="BQ570" s="81">
        <v>11</v>
      </c>
      <c r="BR570" s="81">
        <v>39</v>
      </c>
      <c r="BS570" s="81">
        <v>0</v>
      </c>
      <c r="BT570"/>
      <c r="BU570" s="80">
        <v>1531.242</v>
      </c>
      <c r="BV570" s="80">
        <v>154.37799999999999</v>
      </c>
      <c r="BW570" s="80">
        <v>0</v>
      </c>
      <c r="BX570" s="80">
        <v>0</v>
      </c>
      <c r="BY570" s="80">
        <v>0</v>
      </c>
      <c r="BZ570" s="80">
        <v>0</v>
      </c>
      <c r="CA570" s="80">
        <v>14.984999999999999</v>
      </c>
      <c r="CB570" s="80">
        <v>25.617000000000001</v>
      </c>
      <c r="CC570" s="80">
        <v>0</v>
      </c>
    </row>
    <row r="571" spans="1:81">
      <c r="A571" s="80" t="s">
        <v>2444</v>
      </c>
      <c r="B571" s="80">
        <v>522</v>
      </c>
      <c r="C571" s="80">
        <v>12</v>
      </c>
      <c r="D571" s="80">
        <v>31</v>
      </c>
      <c r="E571" s="80">
        <v>2015</v>
      </c>
      <c r="F571" s="80" t="s">
        <v>91</v>
      </c>
      <c r="G571" s="80" t="s">
        <v>2432</v>
      </c>
      <c r="H571" s="80" t="s">
        <v>2433</v>
      </c>
      <c r="I571" s="177"/>
      <c r="J571" s="81">
        <v>1432.407575110569</v>
      </c>
      <c r="K571" s="81">
        <v>138.16351584202658</v>
      </c>
      <c r="L571" s="81">
        <v>746.17746877098898</v>
      </c>
      <c r="M571" s="81">
        <v>3021.7553510647217</v>
      </c>
      <c r="N571" s="81">
        <v>2267.5590919832175</v>
      </c>
      <c r="O571" s="81">
        <v>1655.161070674179</v>
      </c>
      <c r="P571" s="81">
        <v>1733.6165218044341</v>
      </c>
      <c r="Q571" s="81">
        <v>122.02840914026606</v>
      </c>
      <c r="R571" s="81">
        <v>1036.9467719299</v>
      </c>
      <c r="S571" s="81">
        <v>155.10054662006183</v>
      </c>
      <c r="T571" s="82"/>
      <c r="U571" s="81">
        <v>205097155</v>
      </c>
      <c r="V571" s="81">
        <v>52771</v>
      </c>
      <c r="W571" s="81">
        <v>14874</v>
      </c>
      <c r="X571" s="81">
        <v>594637</v>
      </c>
      <c r="Y571" s="81">
        <v>805329</v>
      </c>
      <c r="Z571" s="81">
        <v>961636</v>
      </c>
      <c r="AA571" s="81">
        <v>344978</v>
      </c>
      <c r="AB571" s="81">
        <v>1679502</v>
      </c>
      <c r="AC571" s="81">
        <v>177631880</v>
      </c>
      <c r="AD571" s="81">
        <v>155.10054662006172</v>
      </c>
      <c r="AE571" s="82"/>
      <c r="AF571" s="81">
        <v>1938688118.8096926</v>
      </c>
      <c r="AG571" s="81">
        <v>118593034.81431666</v>
      </c>
      <c r="AH571" s="81">
        <v>124789496.38421611</v>
      </c>
      <c r="AI571" s="81">
        <v>3652558521.5031433</v>
      </c>
      <c r="AJ571" s="81">
        <v>3323521725.2515554</v>
      </c>
      <c r="AK571" s="81">
        <v>0</v>
      </c>
      <c r="AL571" s="81">
        <v>0</v>
      </c>
      <c r="AM571" s="81">
        <v>230168703.85408673</v>
      </c>
      <c r="AN571" s="81">
        <v>0</v>
      </c>
      <c r="AO571" s="81">
        <v>0</v>
      </c>
      <c r="AP571" s="82"/>
      <c r="AQ571" s="81">
        <v>42012</v>
      </c>
      <c r="AR571" s="81">
        <v>11216</v>
      </c>
      <c r="AS571" s="81">
        <v>27</v>
      </c>
      <c r="AT571" s="81">
        <v>10</v>
      </c>
      <c r="AU571" s="81">
        <v>1</v>
      </c>
      <c r="AV571" s="81">
        <v>7</v>
      </c>
      <c r="AW571" s="81" t="s">
        <v>564</v>
      </c>
      <c r="AX571" s="82"/>
      <c r="AY571" s="81">
        <v>191202.90599999993</v>
      </c>
      <c r="AZ571" s="81">
        <v>939067.99999999977</v>
      </c>
      <c r="BA571" s="81">
        <v>259961.5</v>
      </c>
      <c r="BB571" s="81">
        <v>6868.6</v>
      </c>
      <c r="BC571" s="81">
        <v>1410</v>
      </c>
      <c r="BD571" s="81">
        <v>42564.800000000003</v>
      </c>
      <c r="BE571" s="81" t="s">
        <v>564</v>
      </c>
      <c r="BF571" s="82"/>
      <c r="BG571" s="81">
        <v>25.204000000000001</v>
      </c>
      <c r="BH571" s="81">
        <v>17.209</v>
      </c>
      <c r="BI571" s="81">
        <v>1137.972</v>
      </c>
      <c r="BJ571" s="81">
        <v>111.377</v>
      </c>
      <c r="BK571" s="81">
        <v>332.37200000000001</v>
      </c>
      <c r="BL571" s="81">
        <v>0</v>
      </c>
      <c r="BM571" s="82"/>
      <c r="BN571" s="81">
        <v>5</v>
      </c>
      <c r="BO571" s="81">
        <v>1</v>
      </c>
      <c r="BP571" s="81">
        <v>62</v>
      </c>
      <c r="BQ571" s="81">
        <v>11</v>
      </c>
      <c r="BR571" s="81">
        <v>39</v>
      </c>
      <c r="BS571" s="81">
        <v>0</v>
      </c>
      <c r="BT571"/>
      <c r="BU571" s="80">
        <v>1406.779</v>
      </c>
      <c r="BV571" s="80">
        <v>149.25399999999999</v>
      </c>
      <c r="BW571" s="80">
        <v>0</v>
      </c>
      <c r="BX571" s="80">
        <v>0</v>
      </c>
      <c r="BY571" s="80">
        <v>0</v>
      </c>
      <c r="BZ571" s="80">
        <v>0</v>
      </c>
      <c r="CA571" s="80">
        <v>28.728999999999999</v>
      </c>
      <c r="CB571" s="80">
        <v>39.372</v>
      </c>
      <c r="CC571" s="80">
        <v>0</v>
      </c>
    </row>
    <row r="572" spans="1:81">
      <c r="A572" s="80" t="s">
        <v>2445</v>
      </c>
      <c r="B572" s="80">
        <v>523</v>
      </c>
      <c r="C572" s="80">
        <v>13</v>
      </c>
      <c r="D572" s="80">
        <v>31</v>
      </c>
      <c r="E572" s="80">
        <v>2016</v>
      </c>
      <c r="F572" s="80" t="s">
        <v>92</v>
      </c>
      <c r="G572" s="80" t="s">
        <v>2432</v>
      </c>
      <c r="H572" s="80" t="s">
        <v>2433</v>
      </c>
      <c r="I572" s="177"/>
      <c r="J572" s="81">
        <v>1275.7237652731847</v>
      </c>
      <c r="K572" s="81">
        <v>133.65624944604562</v>
      </c>
      <c r="L572" s="81">
        <v>658.75188460907941</v>
      </c>
      <c r="M572" s="81">
        <v>2348.3691838297541</v>
      </c>
      <c r="N572" s="81">
        <v>2089.2478827702607</v>
      </c>
      <c r="O572" s="81">
        <v>1647.3854245460971</v>
      </c>
      <c r="P572" s="81">
        <v>1706.2713926376402</v>
      </c>
      <c r="Q572" s="81">
        <v>117.81443435206208</v>
      </c>
      <c r="R572" s="81">
        <v>1064.2753970056347</v>
      </c>
      <c r="S572" s="81">
        <v>151.2058204496158</v>
      </c>
      <c r="T572" s="82"/>
      <c r="U572" s="81">
        <v>195756003</v>
      </c>
      <c r="V572" s="81">
        <v>52771</v>
      </c>
      <c r="W572" s="81">
        <v>14874</v>
      </c>
      <c r="X572" s="81">
        <v>594637</v>
      </c>
      <c r="Y572" s="81">
        <v>807169</v>
      </c>
      <c r="Z572" s="81">
        <v>968884</v>
      </c>
      <c r="AA572" s="81">
        <v>351177</v>
      </c>
      <c r="AB572" s="81">
        <v>1668003</v>
      </c>
      <c r="AC572" s="81">
        <v>181767761.634927</v>
      </c>
      <c r="AD572" s="81">
        <v>151.2058204496158</v>
      </c>
      <c r="AE572" s="82"/>
      <c r="AF572" s="81">
        <v>1780080299.933846</v>
      </c>
      <c r="AG572" s="81">
        <v>114284702.0212108</v>
      </c>
      <c r="AH572" s="81">
        <v>105164566.43715329</v>
      </c>
      <c r="AI572" s="81">
        <v>3676269914.1850328</v>
      </c>
      <c r="AJ572" s="81">
        <v>3388214121.972055</v>
      </c>
      <c r="AK572" s="81"/>
      <c r="AL572" s="81"/>
      <c r="AM572" s="81">
        <v>228770408.3278389</v>
      </c>
      <c r="AN572" s="81"/>
      <c r="AO572" s="81"/>
      <c r="AP572" s="82"/>
      <c r="AQ572" s="81">
        <v>44771</v>
      </c>
      <c r="AR572" s="81">
        <v>13209</v>
      </c>
      <c r="AS572" s="81">
        <v>32</v>
      </c>
      <c r="AT572" s="81">
        <v>12</v>
      </c>
      <c r="AU572" s="81">
        <v>1</v>
      </c>
      <c r="AV572" s="81">
        <v>7</v>
      </c>
      <c r="AW572" s="81" t="s">
        <v>564</v>
      </c>
      <c r="AX572" s="82"/>
      <c r="AY572" s="81">
        <v>207389.75599999999</v>
      </c>
      <c r="AZ572" s="81">
        <v>1141235.3</v>
      </c>
      <c r="BA572" s="81">
        <v>260056.7</v>
      </c>
      <c r="BB572" s="81">
        <v>9848.6</v>
      </c>
      <c r="BC572" s="81">
        <v>1410</v>
      </c>
      <c r="BD572" s="81">
        <v>42564.800000000003</v>
      </c>
      <c r="BE572" s="81" t="s">
        <v>564</v>
      </c>
      <c r="BF572" s="82"/>
      <c r="BG572" s="81">
        <v>21.599</v>
      </c>
      <c r="BH572" s="81">
        <v>15.863</v>
      </c>
      <c r="BI572" s="81">
        <v>1137.665</v>
      </c>
      <c r="BJ572" s="81">
        <v>54.863999999999997</v>
      </c>
      <c r="BK572" s="81">
        <v>329.05900000000003</v>
      </c>
      <c r="BL572" s="81">
        <v>0</v>
      </c>
      <c r="BM572" s="82"/>
      <c r="BN572" s="81">
        <v>5</v>
      </c>
      <c r="BO572" s="81">
        <v>1</v>
      </c>
      <c r="BP572" s="81">
        <v>63</v>
      </c>
      <c r="BQ572" s="81">
        <v>11</v>
      </c>
      <c r="BR572" s="81">
        <v>43</v>
      </c>
      <c r="BS572" s="81">
        <v>0</v>
      </c>
      <c r="BT572"/>
      <c r="BU572" s="80">
        <v>1344.2080000000001</v>
      </c>
      <c r="BV572" s="80">
        <v>144.001</v>
      </c>
      <c r="BW572" s="80">
        <v>0</v>
      </c>
      <c r="BX572" s="80">
        <v>0</v>
      </c>
      <c r="BY572" s="80">
        <v>0</v>
      </c>
      <c r="BZ572" s="80">
        <v>3.2149999999999999</v>
      </c>
      <c r="CA572" s="80">
        <v>42.709000000000003</v>
      </c>
      <c r="CB572" s="80">
        <v>24.917000000000002</v>
      </c>
      <c r="CC572" s="80">
        <v>0</v>
      </c>
    </row>
    <row r="573" spans="1:81">
      <c r="A573" s="80" t="s">
        <v>2446</v>
      </c>
      <c r="B573" s="80">
        <v>524</v>
      </c>
      <c r="C573" s="80">
        <v>14</v>
      </c>
      <c r="D573" s="80">
        <v>31</v>
      </c>
      <c r="E573" s="80">
        <v>2017</v>
      </c>
      <c r="F573" s="80" t="s">
        <v>71</v>
      </c>
      <c r="G573" s="80" t="s">
        <v>2432</v>
      </c>
      <c r="H573" s="80" t="s">
        <v>2433</v>
      </c>
      <c r="I573" s="177"/>
      <c r="J573" s="81">
        <v>1168.4579572292037</v>
      </c>
      <c r="K573" s="81">
        <v>138.66841507370467</v>
      </c>
      <c r="L573" s="81">
        <v>601.07681719328832</v>
      </c>
      <c r="M573" s="81">
        <v>2127.0133453886133</v>
      </c>
      <c r="N573" s="81">
        <v>2156.0290830109311</v>
      </c>
      <c r="O573" s="81">
        <v>1634.4513890805304</v>
      </c>
      <c r="P573" s="81">
        <v>1684.2281477429362</v>
      </c>
      <c r="Q573" s="81">
        <v>113.09824140739174</v>
      </c>
      <c r="R573" s="81">
        <v>1044.2177108387332</v>
      </c>
      <c r="S573" s="81">
        <v>164.73140438065266</v>
      </c>
      <c r="T573" s="82"/>
      <c r="U573" s="81">
        <v>206737995</v>
      </c>
      <c r="V573" s="81">
        <v>52771</v>
      </c>
      <c r="W573" s="81">
        <v>14874</v>
      </c>
      <c r="X573" s="81">
        <v>594637</v>
      </c>
      <c r="Y573" s="81">
        <v>807682</v>
      </c>
      <c r="Z573" s="81">
        <v>977223</v>
      </c>
      <c r="AA573" s="81">
        <v>348850</v>
      </c>
      <c r="AB573" s="81">
        <v>1655888</v>
      </c>
      <c r="AC573" s="81">
        <v>181880785</v>
      </c>
      <c r="AD573" s="81">
        <v>164.73140438065269</v>
      </c>
      <c r="AE573" s="82"/>
      <c r="AF573" s="81">
        <v>1748888401.882551</v>
      </c>
      <c r="AG573" s="81">
        <v>118842246.0865106</v>
      </c>
      <c r="AH573" s="81">
        <v>123685957.51305281</v>
      </c>
      <c r="AI573" s="81">
        <v>3513286300.737041</v>
      </c>
      <c r="AJ573" s="81">
        <v>3791446368.7669158</v>
      </c>
      <c r="AK573" s="81"/>
      <c r="AL573" s="81"/>
      <c r="AM573" s="81">
        <v>227464171.79170689</v>
      </c>
      <c r="AN573" s="81"/>
      <c r="AO573" s="81"/>
      <c r="AP573" s="82"/>
      <c r="AQ573" s="81">
        <v>47285</v>
      </c>
      <c r="AR573" s="81">
        <v>14506</v>
      </c>
      <c r="AS573" s="81">
        <v>41</v>
      </c>
      <c r="AT573" s="81">
        <v>16</v>
      </c>
      <c r="AU573" s="81">
        <v>2</v>
      </c>
      <c r="AV573" s="81">
        <v>7</v>
      </c>
      <c r="AW573" s="81" t="s">
        <v>564</v>
      </c>
      <c r="AX573" s="82"/>
      <c r="AY573" s="81">
        <v>221784.666</v>
      </c>
      <c r="AZ573" s="81">
        <v>1356313.6000000001</v>
      </c>
      <c r="BA573" s="81">
        <v>260221.1</v>
      </c>
      <c r="BB573" s="81">
        <v>11425.1</v>
      </c>
      <c r="BC573" s="81">
        <v>5410</v>
      </c>
      <c r="BD573" s="81">
        <v>42564.800000000003</v>
      </c>
      <c r="BE573" s="81" t="s">
        <v>564</v>
      </c>
      <c r="BF573" s="82"/>
      <c r="BG573" s="81">
        <v>22.421889999999998</v>
      </c>
      <c r="BH573" s="81">
        <v>13.923999999999999</v>
      </c>
      <c r="BI573" s="81">
        <v>1033.11446</v>
      </c>
      <c r="BJ573" s="81">
        <v>58.661999999999999</v>
      </c>
      <c r="BK573" s="81">
        <v>303.74099999999999</v>
      </c>
      <c r="BL573" s="81">
        <v>0</v>
      </c>
      <c r="BM573" s="82"/>
      <c r="BN573" s="81">
        <v>5</v>
      </c>
      <c r="BO573" s="81">
        <v>1</v>
      </c>
      <c r="BP573" s="81">
        <v>59</v>
      </c>
      <c r="BQ573" s="81">
        <v>11</v>
      </c>
      <c r="BR573" s="81">
        <v>40</v>
      </c>
      <c r="BS573" s="81">
        <v>0</v>
      </c>
      <c r="BT573"/>
      <c r="BU573" s="80">
        <v>1236.8710000000001</v>
      </c>
      <c r="BV573" s="80">
        <v>134.66800000000001</v>
      </c>
      <c r="BW573" s="80">
        <v>0</v>
      </c>
      <c r="BX573" s="80">
        <v>7.7512999999999996</v>
      </c>
      <c r="BY573" s="80">
        <v>4.4560500000000003</v>
      </c>
      <c r="BZ573" s="80">
        <v>0</v>
      </c>
      <c r="CA573" s="80">
        <v>23.838999999999999</v>
      </c>
      <c r="CB573" s="80">
        <v>24.277999999999999</v>
      </c>
      <c r="CC573" s="80">
        <v>0</v>
      </c>
    </row>
    <row r="574" spans="1:81">
      <c r="A574" s="80" t="s">
        <v>2447</v>
      </c>
      <c r="B574" s="80">
        <v>525</v>
      </c>
      <c r="C574" s="80">
        <v>15</v>
      </c>
      <c r="D574" s="80">
        <v>31</v>
      </c>
      <c r="E574" s="80">
        <v>2018</v>
      </c>
      <c r="F574" s="80" t="s">
        <v>93</v>
      </c>
      <c r="G574" s="80" t="s">
        <v>2432</v>
      </c>
      <c r="H574" s="80" t="s">
        <v>2433</v>
      </c>
      <c r="I574" s="177"/>
      <c r="J574" s="81">
        <v>1004.306614559831</v>
      </c>
      <c r="K574" s="81">
        <v>120.41726148253512</v>
      </c>
      <c r="L574" s="81">
        <v>534.438251759016</v>
      </c>
      <c r="M574" s="81">
        <v>1901.4481413033627</v>
      </c>
      <c r="N574" s="81">
        <v>1524.8831239494382</v>
      </c>
      <c r="O574" s="81">
        <v>1610.0340408923096</v>
      </c>
      <c r="P574" s="81">
        <v>1659.0073241342329</v>
      </c>
      <c r="Q574" s="81">
        <v>104.16032146519193</v>
      </c>
      <c r="R574" s="81">
        <v>988.742857502888</v>
      </c>
      <c r="S574" s="81">
        <v>148.58708849478637</v>
      </c>
      <c r="T574" s="82"/>
      <c r="U574" s="81">
        <v>206961574</v>
      </c>
      <c r="V574" s="81">
        <v>52771</v>
      </c>
      <c r="W574" s="81">
        <v>14874</v>
      </c>
      <c r="X574" s="81">
        <v>594637</v>
      </c>
      <c r="Y574" s="81">
        <v>808564</v>
      </c>
      <c r="Z574" s="81">
        <v>981056</v>
      </c>
      <c r="AA574" s="81">
        <v>347081</v>
      </c>
      <c r="AB574" s="81">
        <v>1643437</v>
      </c>
      <c r="AC574" s="81">
        <v>171543284</v>
      </c>
      <c r="AD574" s="81">
        <v>148.5870884947864</v>
      </c>
      <c r="AE574" s="82"/>
      <c r="AF574" s="81">
        <v>1784766901.6604259</v>
      </c>
      <c r="AG574" s="81">
        <v>108949830.9464661</v>
      </c>
      <c r="AH574" s="81">
        <v>109776575.19135471</v>
      </c>
      <c r="AI574" s="81">
        <v>3362562803.87497</v>
      </c>
      <c r="AJ574" s="81">
        <v>3621270811.4498048</v>
      </c>
      <c r="AK574" s="81"/>
      <c r="AL574" s="81"/>
      <c r="AM574" s="81">
        <v>226220928.43461999</v>
      </c>
      <c r="AN574" s="81"/>
      <c r="AO574" s="81"/>
      <c r="AP574" s="82"/>
      <c r="AQ574" s="81">
        <v>49836</v>
      </c>
      <c r="AR574" s="81">
        <v>15795</v>
      </c>
      <c r="AS574" s="81">
        <v>59</v>
      </c>
      <c r="AT574" s="81">
        <v>20</v>
      </c>
      <c r="AU574" s="81">
        <v>3</v>
      </c>
      <c r="AV574" s="81">
        <v>8</v>
      </c>
      <c r="AW574" s="81" t="s">
        <v>564</v>
      </c>
      <c r="AX574" s="82"/>
      <c r="AY574" s="81">
        <v>236014.45900000009</v>
      </c>
      <c r="AZ574" s="81">
        <v>1464652.8</v>
      </c>
      <c r="BA574" s="81">
        <v>260573</v>
      </c>
      <c r="BB574" s="81">
        <v>11915</v>
      </c>
      <c r="BC574" s="81">
        <v>6010</v>
      </c>
      <c r="BD574" s="81">
        <v>91704.8</v>
      </c>
      <c r="BE574" s="81" t="s">
        <v>564</v>
      </c>
      <c r="BF574" s="82"/>
      <c r="BG574" s="81">
        <v>32.224109999999996</v>
      </c>
      <c r="BH574" s="81">
        <v>13.295</v>
      </c>
      <c r="BI574" s="81">
        <v>994.38256000000001</v>
      </c>
      <c r="BJ574" s="81">
        <v>39.097000000000001</v>
      </c>
      <c r="BK574" s="81">
        <v>273.86399999999998</v>
      </c>
      <c r="BL574" s="81">
        <v>0</v>
      </c>
      <c r="BM574" s="82"/>
      <c r="BN574" s="81">
        <v>5</v>
      </c>
      <c r="BO574" s="81">
        <v>1</v>
      </c>
      <c r="BP574" s="81">
        <v>58</v>
      </c>
      <c r="BQ574" s="81">
        <v>11</v>
      </c>
      <c r="BR574" s="81">
        <v>37</v>
      </c>
      <c r="BS574" s="81">
        <v>0</v>
      </c>
      <c r="BT574"/>
      <c r="BU574" s="80">
        <v>1172.27</v>
      </c>
      <c r="BV574" s="80">
        <v>132.49799999999999</v>
      </c>
      <c r="BW574" s="80">
        <v>0</v>
      </c>
      <c r="BX574" s="80">
        <v>17.089490000000001</v>
      </c>
      <c r="BY574" s="80">
        <v>4.22018</v>
      </c>
      <c r="BZ574" s="80">
        <v>0</v>
      </c>
      <c r="CA574" s="80">
        <v>17.587</v>
      </c>
      <c r="CB574" s="80">
        <v>9.1980000000000004</v>
      </c>
      <c r="CC574" s="80">
        <v>0</v>
      </c>
    </row>
    <row r="575" spans="1:81">
      <c r="A575" s="80" t="s">
        <v>2448</v>
      </c>
      <c r="B575" s="80">
        <v>526</v>
      </c>
      <c r="C575" s="80">
        <v>16</v>
      </c>
      <c r="D575" s="80">
        <v>31</v>
      </c>
      <c r="E575" s="80">
        <v>2019</v>
      </c>
      <c r="F575" s="80" t="s">
        <v>73</v>
      </c>
      <c r="G575" s="80" t="s">
        <v>2432</v>
      </c>
      <c r="H575" s="80" t="s">
        <v>2433</v>
      </c>
      <c r="I575" s="177"/>
      <c r="J575" s="81">
        <v>1029.7881531822941</v>
      </c>
      <c r="K575" s="81">
        <v>115.06641868867449</v>
      </c>
      <c r="L575" s="81">
        <v>545.87032939341464</v>
      </c>
      <c r="M575" s="81">
        <v>2053.1113252014679</v>
      </c>
      <c r="N575" s="81">
        <v>1680.6116883151115</v>
      </c>
      <c r="O575" s="81">
        <v>1570.6028416589056</v>
      </c>
      <c r="P575" s="81">
        <v>1615.1665182281567</v>
      </c>
      <c r="Q575" s="81">
        <v>100.5943370542188</v>
      </c>
      <c r="R575" s="81">
        <v>976.93914503502799</v>
      </c>
      <c r="S575" s="81">
        <v>141.40523343923519</v>
      </c>
      <c r="T575" s="82"/>
      <c r="U575" s="81">
        <v>199375107</v>
      </c>
      <c r="V575" s="81">
        <v>52771</v>
      </c>
      <c r="W575" s="81">
        <v>14874</v>
      </c>
      <c r="X575" s="81">
        <v>594637</v>
      </c>
      <c r="Y575" s="81">
        <v>809530</v>
      </c>
      <c r="Z575" s="81">
        <v>983305</v>
      </c>
      <c r="AA575" s="81">
        <v>335380</v>
      </c>
      <c r="AB575" s="81">
        <v>1630146</v>
      </c>
      <c r="AC575" s="81">
        <v>172271515</v>
      </c>
      <c r="AD575" s="81">
        <v>141.40523343923519</v>
      </c>
      <c r="AE575" s="82"/>
      <c r="AF575" s="81">
        <v>1786509994.815814</v>
      </c>
      <c r="AG575" s="81">
        <v>106231141.659366</v>
      </c>
      <c r="AH575" s="81">
        <v>126977848.86252891</v>
      </c>
      <c r="AI575" s="81">
        <v>3397199762.4521618</v>
      </c>
      <c r="AJ575" s="81">
        <v>3657172583.9365501</v>
      </c>
      <c r="AK575" s="81">
        <v>0</v>
      </c>
      <c r="AL575" s="81">
        <v>0</v>
      </c>
      <c r="AM575" s="81">
        <v>222013613.46748224</v>
      </c>
      <c r="AN575" s="81">
        <v>0</v>
      </c>
      <c r="AO575" s="81">
        <v>0</v>
      </c>
      <c r="AP575" s="82"/>
      <c r="AQ575" s="81">
        <v>52718</v>
      </c>
      <c r="AR575" s="81">
        <v>17358</v>
      </c>
      <c r="AS575" s="81">
        <v>65</v>
      </c>
      <c r="AT575" s="81">
        <v>20</v>
      </c>
      <c r="AU575" s="81">
        <v>3</v>
      </c>
      <c r="AV575" s="81">
        <v>8</v>
      </c>
      <c r="AW575" s="81" t="s">
        <v>564</v>
      </c>
      <c r="AX575" s="82"/>
      <c r="AY575" s="81">
        <v>252146.42700000029</v>
      </c>
      <c r="AZ575" s="81">
        <v>1729812.5</v>
      </c>
      <c r="BA575" s="81">
        <v>260690</v>
      </c>
      <c r="BB575" s="81">
        <v>11897.2</v>
      </c>
      <c r="BC575" s="81">
        <v>6009.5</v>
      </c>
      <c r="BD575" s="81">
        <v>91704.8</v>
      </c>
      <c r="BE575" s="81" t="s">
        <v>564</v>
      </c>
      <c r="BF575" s="82"/>
      <c r="BG575" s="81">
        <v>9.1</v>
      </c>
      <c r="BH575" s="81">
        <v>0</v>
      </c>
      <c r="BI575" s="81">
        <v>870.57317</v>
      </c>
      <c r="BJ575" s="81">
        <v>33.988999999999997</v>
      </c>
      <c r="BK575" s="81">
        <v>258.13205389999996</v>
      </c>
      <c r="BL575" s="81">
        <v>0</v>
      </c>
      <c r="BM575" s="82"/>
      <c r="BN575" s="81">
        <v>3</v>
      </c>
      <c r="BO575" s="81">
        <v>0</v>
      </c>
      <c r="BP575" s="81">
        <v>63</v>
      </c>
      <c r="BQ575" s="81">
        <v>11</v>
      </c>
      <c r="BR575" s="81">
        <v>39</v>
      </c>
      <c r="BS575" s="81">
        <v>0</v>
      </c>
      <c r="BT575"/>
      <c r="BU575" s="80">
        <v>991.822</v>
      </c>
      <c r="BV575" s="80">
        <v>138.74505389999999</v>
      </c>
      <c r="BW575" s="80">
        <v>0</v>
      </c>
      <c r="BX575" s="80">
        <v>6.6317899999999996</v>
      </c>
      <c r="BY575" s="80">
        <v>1.1343799999999999</v>
      </c>
      <c r="BZ575" s="80">
        <v>0</v>
      </c>
      <c r="CA575" s="80">
        <v>25.481999999999999</v>
      </c>
      <c r="CB575" s="80">
        <v>7.9790000000000001</v>
      </c>
      <c r="CC575" s="80">
        <v>0</v>
      </c>
    </row>
    <row r="576" spans="1:81">
      <c r="A576" s="80" t="s">
        <v>2449</v>
      </c>
      <c r="B576" s="80">
        <v>527</v>
      </c>
      <c r="C576" s="80">
        <v>17</v>
      </c>
      <c r="D576" s="80">
        <v>31</v>
      </c>
      <c r="E576" s="80">
        <v>2020</v>
      </c>
      <c r="F576" s="80" t="s">
        <v>218</v>
      </c>
      <c r="G576" s="80" t="s">
        <v>2432</v>
      </c>
      <c r="H576" s="80" t="s">
        <v>2433</v>
      </c>
      <c r="I576" s="177"/>
      <c r="J576" s="81">
        <v>999.19627888978277</v>
      </c>
      <c r="K576" s="81">
        <v>126.82664666286996</v>
      </c>
      <c r="L576" s="81">
        <v>707.16778889060777</v>
      </c>
      <c r="M576" s="81">
        <v>1966.9044753356986</v>
      </c>
      <c r="N576" s="81">
        <v>1642.3905383821718</v>
      </c>
      <c r="O576" s="81">
        <v>1379.6892679903626</v>
      </c>
      <c r="P576" s="81">
        <v>1524.9603013015283</v>
      </c>
      <c r="Q576" s="81">
        <v>95.393566286798631</v>
      </c>
      <c r="R576" s="81">
        <v>968.15750208894713</v>
      </c>
      <c r="S576" s="81">
        <v>153.20745081880006</v>
      </c>
      <c r="T576" s="82"/>
      <c r="U576" s="81">
        <v>198283031</v>
      </c>
      <c r="V576" s="81">
        <v>51588</v>
      </c>
      <c r="W576" s="81">
        <v>16820</v>
      </c>
      <c r="X576" s="81">
        <v>582351</v>
      </c>
      <c r="Y576" s="81">
        <v>810817</v>
      </c>
      <c r="Z576" s="81">
        <v>985891</v>
      </c>
      <c r="AA576" s="81">
        <v>344034</v>
      </c>
      <c r="AB576" s="81">
        <v>1617850</v>
      </c>
      <c r="AC576" s="81">
        <v>171613627</v>
      </c>
      <c r="AD576" s="81">
        <v>153.20745081880006</v>
      </c>
      <c r="AE576" s="82"/>
      <c r="AF576" s="81">
        <v>1676090333.0628431</v>
      </c>
      <c r="AG576" s="81">
        <v>108819998.4973738</v>
      </c>
      <c r="AH576" s="81">
        <v>190581385.70973259</v>
      </c>
      <c r="AI576" s="81">
        <v>3135042914.1508822</v>
      </c>
      <c r="AJ576" s="81">
        <v>3377980768.974894</v>
      </c>
      <c r="AK576" s="81">
        <v>0</v>
      </c>
      <c r="AL576" s="81">
        <v>0</v>
      </c>
      <c r="AM576" s="81">
        <v>211147399.68839887</v>
      </c>
      <c r="AN576" s="81">
        <v>0</v>
      </c>
      <c r="AO576" s="81">
        <v>0</v>
      </c>
      <c r="AP576" s="82"/>
      <c r="AQ576" s="81">
        <v>54957</v>
      </c>
      <c r="AR576" s="81">
        <v>19114</v>
      </c>
      <c r="AS576" s="81">
        <v>67</v>
      </c>
      <c r="AT576" s="81">
        <v>21</v>
      </c>
      <c r="AU576" s="81">
        <v>3</v>
      </c>
      <c r="AV576" s="81">
        <v>9</v>
      </c>
      <c r="AW576" s="81">
        <v>67</v>
      </c>
      <c r="AX576" s="82"/>
      <c r="AY576" s="81">
        <v>264632.11800000042</v>
      </c>
      <c r="AZ576" s="81">
        <v>1960537.8</v>
      </c>
      <c r="BA576" s="81">
        <v>273590</v>
      </c>
      <c r="BB576" s="81">
        <v>12347.2</v>
      </c>
      <c r="BC576" s="81">
        <v>6009.5</v>
      </c>
      <c r="BD576" s="81">
        <v>93694.8</v>
      </c>
      <c r="BE576" s="81">
        <v>273590</v>
      </c>
      <c r="BF576" s="82"/>
      <c r="BG576" s="81">
        <v>25.3825</v>
      </c>
      <c r="BH576" s="81">
        <v>10.725</v>
      </c>
      <c r="BI576" s="81">
        <v>894.18858999999998</v>
      </c>
      <c r="BJ576" s="81">
        <v>61.335000000000001</v>
      </c>
      <c r="BK576" s="81">
        <v>252.77000000000004</v>
      </c>
      <c r="BL576" s="81">
        <v>0</v>
      </c>
      <c r="BM576" s="82"/>
      <c r="BN576" s="81">
        <v>5</v>
      </c>
      <c r="BO576" s="81">
        <v>1</v>
      </c>
      <c r="BP576" s="81">
        <v>62</v>
      </c>
      <c r="BQ576" s="81">
        <v>11</v>
      </c>
      <c r="BR576" s="81">
        <v>38</v>
      </c>
      <c r="BS576" s="81">
        <v>0</v>
      </c>
      <c r="BT576"/>
      <c r="BU576" s="80">
        <v>1060.7750000000001</v>
      </c>
      <c r="BV576" s="80">
        <v>129.203</v>
      </c>
      <c r="BW576" s="80">
        <v>0</v>
      </c>
      <c r="BX576" s="80">
        <v>11.224629999999999</v>
      </c>
      <c r="BY576" s="80">
        <v>1.1754599999999999</v>
      </c>
      <c r="BZ576" s="80">
        <v>0</v>
      </c>
      <c r="CA576" s="80">
        <v>30.245000000000001</v>
      </c>
      <c r="CB576" s="80">
        <v>11.778</v>
      </c>
      <c r="CC576" s="80">
        <v>0</v>
      </c>
    </row>
    <row r="577" spans="1:81">
      <c r="A577" s="80" t="s">
        <v>2450</v>
      </c>
      <c r="B577" s="80">
        <v>527</v>
      </c>
      <c r="C577" s="80">
        <v>18</v>
      </c>
      <c r="D577" s="80">
        <v>31</v>
      </c>
      <c r="E577" s="80">
        <v>2021</v>
      </c>
      <c r="F577" s="80" t="s">
        <v>75</v>
      </c>
      <c r="G577" s="174" t="s">
        <v>2432</v>
      </c>
      <c r="H577" s="80" t="s">
        <v>2433</v>
      </c>
      <c r="I577" s="177"/>
      <c r="J577" s="81">
        <v>856.37219134133954</v>
      </c>
      <c r="K577" s="81">
        <v>128.70593608652678</v>
      </c>
      <c r="L577" s="81">
        <v>618.86986940562963</v>
      </c>
      <c r="M577" s="81">
        <v>1841.4795792992672</v>
      </c>
      <c r="N577" s="81">
        <v>1366.3076555206862</v>
      </c>
      <c r="O577" s="81">
        <v>1341.2535983597029</v>
      </c>
      <c r="P577" s="81">
        <v>1562.8213539032645</v>
      </c>
      <c r="Q577" s="81">
        <v>95.796599008798822</v>
      </c>
      <c r="R577" s="81">
        <v>943.66934069978356</v>
      </c>
      <c r="S577" s="81">
        <v>142.78846224621898</v>
      </c>
      <c r="T577" s="82"/>
      <c r="U577" s="81">
        <v>220619863</v>
      </c>
      <c r="V577" s="81">
        <v>51588</v>
      </c>
      <c r="W577" s="81">
        <v>16820</v>
      </c>
      <c r="X577" s="81">
        <v>582351</v>
      </c>
      <c r="Y577" s="81">
        <v>810877</v>
      </c>
      <c r="Z577" s="81">
        <v>986877</v>
      </c>
      <c r="AA577" s="81">
        <v>343833</v>
      </c>
      <c r="AB577" s="81">
        <v>1605419</v>
      </c>
      <c r="AC577" s="81">
        <v>162131568.99999997</v>
      </c>
      <c r="AD577" s="81">
        <v>142.78846224621898</v>
      </c>
      <c r="AE577" s="82"/>
      <c r="AF577" s="81">
        <v>1641401004.889425</v>
      </c>
      <c r="AG577" s="81">
        <v>110396375.4586283</v>
      </c>
      <c r="AH577" s="81">
        <v>175856447.15122259</v>
      </c>
      <c r="AI577" s="81">
        <v>3496350122.655581</v>
      </c>
      <c r="AJ577" s="81">
        <v>3432539377.0645342</v>
      </c>
      <c r="AK577" s="81">
        <v>0</v>
      </c>
      <c r="AL577" s="81">
        <v>0</v>
      </c>
      <c r="AM577" s="81">
        <v>210733539.50051516</v>
      </c>
      <c r="AN577" s="81">
        <v>0</v>
      </c>
      <c r="AO577" s="81">
        <v>0</v>
      </c>
      <c r="AP577" s="82"/>
      <c r="AQ577" s="81">
        <v>57289</v>
      </c>
      <c r="AR577" s="81">
        <v>19863</v>
      </c>
      <c r="AS577" s="81">
        <v>60</v>
      </c>
      <c r="AT577" s="81">
        <v>29</v>
      </c>
      <c r="AU577" s="81">
        <v>3</v>
      </c>
      <c r="AV577" s="81">
        <v>11</v>
      </c>
      <c r="AW577" s="81"/>
      <c r="AX577" s="82"/>
      <c r="AY577" s="81">
        <v>278181.38999999128</v>
      </c>
      <c r="AZ577" s="81">
        <v>2029540.4999999499</v>
      </c>
      <c r="BA577" s="81">
        <v>273464.2</v>
      </c>
      <c r="BB577" s="81">
        <v>15500.5</v>
      </c>
      <c r="BC577" s="81">
        <v>6009.5</v>
      </c>
      <c r="BD577" s="81">
        <v>98396.911999999997</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2451</v>
      </c>
      <c r="B578" s="80">
        <v>527</v>
      </c>
      <c r="C578" s="80">
        <v>19</v>
      </c>
      <c r="D578" s="80">
        <v>31</v>
      </c>
      <c r="E578" s="80">
        <v>2022</v>
      </c>
      <c r="F578" s="80" t="s">
        <v>568</v>
      </c>
      <c r="G578" s="174" t="s">
        <v>2432</v>
      </c>
      <c r="H578" s="80" t="s">
        <v>2433</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60038</v>
      </c>
      <c r="AR578" s="81">
        <v>20463</v>
      </c>
      <c r="AS578" s="81">
        <v>63</v>
      </c>
      <c r="AT578" s="81">
        <v>32</v>
      </c>
      <c r="AU578" s="81">
        <v>4</v>
      </c>
      <c r="AV578" s="81">
        <v>11</v>
      </c>
      <c r="AW578" s="81"/>
      <c r="AX578" s="82"/>
      <c r="AY578" s="81">
        <v>294620.47299998789</v>
      </c>
      <c r="AZ578" s="81">
        <v>2144754.4999999502</v>
      </c>
      <c r="BA578" s="81">
        <v>273522.7</v>
      </c>
      <c r="BB578" s="81">
        <v>16036.3</v>
      </c>
      <c r="BC578" s="81">
        <v>6384.5</v>
      </c>
      <c r="BD578" s="81">
        <v>100319.86199999999</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1802</v>
      </c>
      <c r="B9" s="80">
        <v>1</v>
      </c>
      <c r="C9" s="80">
        <v>1</v>
      </c>
      <c r="D9" s="80">
        <v>1</v>
      </c>
      <c r="E9" s="80">
        <v>1990</v>
      </c>
      <c r="F9" s="80" t="s">
        <v>562</v>
      </c>
      <c r="G9" s="182" t="s">
        <v>1803</v>
      </c>
      <c r="H9" s="80" t="s">
        <v>1804</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1805</v>
      </c>
      <c r="B10" s="80">
        <v>2</v>
      </c>
      <c r="C10" s="80">
        <v>2</v>
      </c>
      <c r="D10" s="80">
        <v>1</v>
      </c>
      <c r="E10" s="80">
        <v>2005</v>
      </c>
      <c r="F10" s="80" t="s">
        <v>565</v>
      </c>
      <c r="G10" s="182" t="s">
        <v>1803</v>
      </c>
      <c r="H10" s="80" t="s">
        <v>1804</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1806</v>
      </c>
      <c r="B11" s="80">
        <v>3</v>
      </c>
      <c r="C11" s="80">
        <v>3</v>
      </c>
      <c r="D11" s="80">
        <v>1</v>
      </c>
      <c r="E11" s="80">
        <v>2006</v>
      </c>
      <c r="F11" s="80" t="s">
        <v>566</v>
      </c>
      <c r="G11" s="182" t="s">
        <v>1803</v>
      </c>
      <c r="H11" s="80" t="s">
        <v>1804</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1807</v>
      </c>
      <c r="B12" s="80">
        <v>4</v>
      </c>
      <c r="C12" s="80">
        <v>4</v>
      </c>
      <c r="D12" s="80">
        <v>1</v>
      </c>
      <c r="E12" s="80">
        <v>2007</v>
      </c>
      <c r="F12" s="80" t="s">
        <v>567</v>
      </c>
      <c r="G12" s="182" t="s">
        <v>1803</v>
      </c>
      <c r="H12" s="80" t="s">
        <v>1804</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1808</v>
      </c>
      <c r="B13" s="80">
        <v>5</v>
      </c>
      <c r="C13" s="80">
        <v>5</v>
      </c>
      <c r="D13" s="80">
        <v>1</v>
      </c>
      <c r="E13" s="80">
        <v>2008</v>
      </c>
      <c r="F13" s="80" t="s">
        <v>84</v>
      </c>
      <c r="G13" s="182" t="s">
        <v>1803</v>
      </c>
      <c r="H13" s="80" t="s">
        <v>1804</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1809</v>
      </c>
      <c r="B14" s="80">
        <v>6</v>
      </c>
      <c r="C14" s="80">
        <v>6</v>
      </c>
      <c r="D14" s="80">
        <v>1</v>
      </c>
      <c r="E14" s="80">
        <v>2009</v>
      </c>
      <c r="F14" s="80" t="s">
        <v>85</v>
      </c>
      <c r="G14" s="182" t="s">
        <v>1803</v>
      </c>
      <c r="H14" s="80" t="s">
        <v>1804</v>
      </c>
      <c r="I14" s="173"/>
      <c r="J14" s="83">
        <v>0</v>
      </c>
      <c r="K14" s="83">
        <v>0</v>
      </c>
      <c r="L14" s="83">
        <v>0</v>
      </c>
      <c r="M14" s="83">
        <v>0</v>
      </c>
      <c r="N14" s="83">
        <v>0</v>
      </c>
      <c r="O14" s="83">
        <v>0</v>
      </c>
      <c r="P14" s="83">
        <v>0</v>
      </c>
      <c r="Q14" s="83">
        <v>0</v>
      </c>
      <c r="R14" s="83">
        <v>6.0620000000000003</v>
      </c>
      <c r="S14" s="83">
        <v>6.22</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6.0620000000000003</v>
      </c>
      <c r="DT14" s="83">
        <v>6.22</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12.282</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12.282</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1</v>
      </c>
      <c r="JF14" s="81">
        <v>1</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1</v>
      </c>
      <c r="NG14" s="81">
        <v>1</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2</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2</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1810</v>
      </c>
      <c r="B15" s="80">
        <v>7</v>
      </c>
      <c r="C15" s="80">
        <v>7</v>
      </c>
      <c r="D15" s="80">
        <v>1</v>
      </c>
      <c r="E15" s="80">
        <v>2010</v>
      </c>
      <c r="F15" s="80" t="s">
        <v>86</v>
      </c>
      <c r="G15" s="182" t="s">
        <v>1803</v>
      </c>
      <c r="H15" s="80" t="s">
        <v>1804</v>
      </c>
      <c r="I15" s="173"/>
      <c r="J15" s="83">
        <v>0</v>
      </c>
      <c r="K15" s="83">
        <v>0</v>
      </c>
      <c r="L15" s="83">
        <v>0</v>
      </c>
      <c r="M15" s="83">
        <v>0</v>
      </c>
      <c r="N15" s="83">
        <v>0</v>
      </c>
      <c r="O15" s="83">
        <v>0</v>
      </c>
      <c r="P15" s="83">
        <v>0</v>
      </c>
      <c r="Q15" s="83">
        <v>0</v>
      </c>
      <c r="R15" s="83">
        <v>10.978999999999999</v>
      </c>
      <c r="S15" s="83">
        <v>7.0019999999999998</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10.978999999999999</v>
      </c>
      <c r="DT15" s="83">
        <v>7.0019999999999998</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17.981000000000002</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17.981000000000002</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2</v>
      </c>
      <c r="JF15" s="81">
        <v>1</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2</v>
      </c>
      <c r="NG15" s="81">
        <v>1</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3</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3</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1811</v>
      </c>
      <c r="B16" s="80">
        <v>8</v>
      </c>
      <c r="C16" s="80">
        <v>8</v>
      </c>
      <c r="D16" s="80">
        <v>1</v>
      </c>
      <c r="E16" s="80">
        <v>2011</v>
      </c>
      <c r="F16" s="80" t="s">
        <v>87</v>
      </c>
      <c r="G16" s="182" t="s">
        <v>1803</v>
      </c>
      <c r="H16" s="80" t="s">
        <v>1804</v>
      </c>
      <c r="I16" s="173"/>
      <c r="J16" s="83">
        <v>0</v>
      </c>
      <c r="K16" s="83">
        <v>0</v>
      </c>
      <c r="L16" s="83">
        <v>0</v>
      </c>
      <c r="M16" s="83">
        <v>0</v>
      </c>
      <c r="N16" s="83">
        <v>0</v>
      </c>
      <c r="O16" s="83">
        <v>0</v>
      </c>
      <c r="P16" s="83">
        <v>0</v>
      </c>
      <c r="Q16" s="83">
        <v>0</v>
      </c>
      <c r="R16" s="83">
        <v>11.462999999999999</v>
      </c>
      <c r="S16" s="83">
        <v>6.26</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11.462999999999999</v>
      </c>
      <c r="DT16" s="83">
        <v>6.26</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17.722999999999999</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17.722999999999999</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2</v>
      </c>
      <c r="JF16" s="81">
        <v>1</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2</v>
      </c>
      <c r="NG16" s="81">
        <v>1</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3</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3</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1812</v>
      </c>
      <c r="B17" s="80">
        <v>9</v>
      </c>
      <c r="C17" s="80">
        <v>9</v>
      </c>
      <c r="D17" s="80">
        <v>1</v>
      </c>
      <c r="E17" s="80">
        <v>2012</v>
      </c>
      <c r="F17" s="80" t="s">
        <v>88</v>
      </c>
      <c r="G17" s="182" t="s">
        <v>1803</v>
      </c>
      <c r="H17" s="80" t="s">
        <v>1804</v>
      </c>
      <c r="I17" s="173"/>
      <c r="J17" s="83">
        <v>0</v>
      </c>
      <c r="K17" s="83">
        <v>0</v>
      </c>
      <c r="L17" s="83">
        <v>0</v>
      </c>
      <c r="M17" s="83">
        <v>0</v>
      </c>
      <c r="N17" s="83">
        <v>0</v>
      </c>
      <c r="O17" s="83">
        <v>0</v>
      </c>
      <c r="P17" s="83">
        <v>0</v>
      </c>
      <c r="Q17" s="83">
        <v>0</v>
      </c>
      <c r="R17" s="83">
        <v>13.233000000000001</v>
      </c>
      <c r="S17" s="83">
        <v>8.9160000000000004</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13.233000000000001</v>
      </c>
      <c r="DT17" s="83">
        <v>8.9160000000000004</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22.149000000000001</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22.149000000000001</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2</v>
      </c>
      <c r="JF17" s="81">
        <v>1</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2</v>
      </c>
      <c r="NG17" s="81">
        <v>1</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3</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3</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1813</v>
      </c>
      <c r="B18" s="80">
        <v>10</v>
      </c>
      <c r="C18" s="80">
        <v>10</v>
      </c>
      <c r="D18" s="80">
        <v>1</v>
      </c>
      <c r="E18" s="80">
        <v>2013</v>
      </c>
      <c r="F18" s="80" t="s">
        <v>89</v>
      </c>
      <c r="G18" s="182" t="s">
        <v>1803</v>
      </c>
      <c r="H18" s="80" t="s">
        <v>1804</v>
      </c>
      <c r="I18" s="173"/>
      <c r="J18" s="83">
        <v>0</v>
      </c>
      <c r="K18" s="83">
        <v>0</v>
      </c>
      <c r="L18" s="83">
        <v>0</v>
      </c>
      <c r="M18" s="83">
        <v>0</v>
      </c>
      <c r="N18" s="83">
        <v>0</v>
      </c>
      <c r="O18" s="83">
        <v>0</v>
      </c>
      <c r="P18" s="83">
        <v>0</v>
      </c>
      <c r="Q18" s="83">
        <v>0</v>
      </c>
      <c r="R18" s="83">
        <v>14.128</v>
      </c>
      <c r="S18" s="83">
        <v>10.348000000000001</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14.128</v>
      </c>
      <c r="DT18" s="83">
        <v>10.348000000000001</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24.475999999999999</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24.475999999999999</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2</v>
      </c>
      <c r="JF18" s="81">
        <v>1</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2</v>
      </c>
      <c r="NG18" s="81">
        <v>1</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3</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3</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1814</v>
      </c>
      <c r="B19" s="80">
        <v>11</v>
      </c>
      <c r="C19" s="80">
        <v>11</v>
      </c>
      <c r="D19" s="80">
        <v>1</v>
      </c>
      <c r="E19" s="80">
        <v>2014</v>
      </c>
      <c r="F19" s="80" t="s">
        <v>90</v>
      </c>
      <c r="G19" s="182" t="s">
        <v>1803</v>
      </c>
      <c r="H19" s="80" t="s">
        <v>1804</v>
      </c>
      <c r="I19" s="173"/>
      <c r="J19" s="83">
        <v>0</v>
      </c>
      <c r="K19" s="83">
        <v>0</v>
      </c>
      <c r="L19" s="83">
        <v>0</v>
      </c>
      <c r="M19" s="83">
        <v>0</v>
      </c>
      <c r="N19" s="83">
        <v>0</v>
      </c>
      <c r="O19" s="83">
        <v>0</v>
      </c>
      <c r="P19" s="83">
        <v>0</v>
      </c>
      <c r="Q19" s="83">
        <v>0</v>
      </c>
      <c r="R19" s="83">
        <v>14.238</v>
      </c>
      <c r="S19" s="83">
        <v>10.842000000000001</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14.238</v>
      </c>
      <c r="DT19" s="83">
        <v>10.842000000000001</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25.08</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25.08</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2</v>
      </c>
      <c r="JF19" s="81">
        <v>1</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2</v>
      </c>
      <c r="NG19" s="81">
        <v>1</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3</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3</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1815</v>
      </c>
      <c r="B20" s="80">
        <v>12</v>
      </c>
      <c r="C20" s="80">
        <v>12</v>
      </c>
      <c r="D20" s="80">
        <v>1</v>
      </c>
      <c r="E20" s="80">
        <v>2015</v>
      </c>
      <c r="F20" s="80" t="s">
        <v>91</v>
      </c>
      <c r="G20" s="182" t="s">
        <v>1803</v>
      </c>
      <c r="H20" s="80" t="s">
        <v>1804</v>
      </c>
      <c r="I20" s="173"/>
      <c r="J20" s="83">
        <v>0</v>
      </c>
      <c r="K20" s="83">
        <v>0</v>
      </c>
      <c r="L20" s="83">
        <v>0</v>
      </c>
      <c r="M20" s="83">
        <v>0</v>
      </c>
      <c r="N20" s="83">
        <v>0</v>
      </c>
      <c r="O20" s="83">
        <v>0</v>
      </c>
      <c r="P20" s="83">
        <v>0</v>
      </c>
      <c r="Q20" s="83">
        <v>0</v>
      </c>
      <c r="R20" s="83">
        <v>18.741</v>
      </c>
      <c r="S20" s="83">
        <v>10.760999999999999</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18.741</v>
      </c>
      <c r="DT20" s="83">
        <v>10.760999999999999</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29.501999999999999</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29.501999999999999</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2</v>
      </c>
      <c r="JF20" s="81">
        <v>1</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2</v>
      </c>
      <c r="NG20" s="81">
        <v>1</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3</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3</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1816</v>
      </c>
      <c r="B21" s="80">
        <v>13</v>
      </c>
      <c r="C21" s="80">
        <v>13</v>
      </c>
      <c r="D21" s="80">
        <v>1</v>
      </c>
      <c r="E21" s="80">
        <v>2016</v>
      </c>
      <c r="F21" s="80" t="s">
        <v>92</v>
      </c>
      <c r="G21" s="182" t="s">
        <v>1803</v>
      </c>
      <c r="H21" s="80" t="s">
        <v>1804</v>
      </c>
      <c r="I21" s="173"/>
      <c r="J21" s="83">
        <v>0</v>
      </c>
      <c r="K21" s="83">
        <v>0</v>
      </c>
      <c r="L21" s="83">
        <v>0</v>
      </c>
      <c r="M21" s="83">
        <v>0</v>
      </c>
      <c r="N21" s="83">
        <v>0</v>
      </c>
      <c r="O21" s="83">
        <v>0</v>
      </c>
      <c r="P21" s="83">
        <v>0</v>
      </c>
      <c r="Q21" s="83">
        <v>0</v>
      </c>
      <c r="R21" s="83">
        <v>15.259</v>
      </c>
      <c r="S21" s="83">
        <v>7.7</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15.259</v>
      </c>
      <c r="DT21" s="83">
        <v>7.7</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22.959</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22.959</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2</v>
      </c>
      <c r="JF21" s="81">
        <v>1</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2</v>
      </c>
      <c r="NG21" s="81">
        <v>1</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3</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3</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1817</v>
      </c>
      <c r="B22" s="80">
        <v>14</v>
      </c>
      <c r="C22" s="80">
        <v>14</v>
      </c>
      <c r="D22" s="80">
        <v>1</v>
      </c>
      <c r="E22" s="80">
        <v>2017</v>
      </c>
      <c r="F22" s="80" t="s">
        <v>71</v>
      </c>
      <c r="G22" s="182" t="s">
        <v>1803</v>
      </c>
      <c r="H22" s="80" t="s">
        <v>1804</v>
      </c>
      <c r="I22" s="173"/>
      <c r="J22" s="83">
        <v>0</v>
      </c>
      <c r="K22" s="83">
        <v>0</v>
      </c>
      <c r="L22" s="83">
        <v>0</v>
      </c>
      <c r="M22" s="83">
        <v>0</v>
      </c>
      <c r="N22" s="83">
        <v>0</v>
      </c>
      <c r="O22" s="83">
        <v>0</v>
      </c>
      <c r="P22" s="83">
        <v>0</v>
      </c>
      <c r="Q22" s="83">
        <v>0</v>
      </c>
      <c r="R22" s="83">
        <v>16.04</v>
      </c>
      <c r="S22" s="83">
        <v>6.9610000000000003</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16.04</v>
      </c>
      <c r="DT22" s="83">
        <v>6.9610000000000003</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23.001000000000001</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23.001000000000001</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2</v>
      </c>
      <c r="JF22" s="81">
        <v>1</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2</v>
      </c>
      <c r="NG22" s="81">
        <v>1</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3</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3</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1818</v>
      </c>
      <c r="B23" s="80">
        <v>15</v>
      </c>
      <c r="C23" s="80">
        <v>15</v>
      </c>
      <c r="D23" s="80">
        <v>1</v>
      </c>
      <c r="E23" s="80">
        <v>2018</v>
      </c>
      <c r="F23" s="80" t="s">
        <v>93</v>
      </c>
      <c r="G23" s="182" t="s">
        <v>1803</v>
      </c>
      <c r="H23" s="80" t="s">
        <v>1804</v>
      </c>
      <c r="I23" s="173"/>
      <c r="J23" s="83">
        <v>0</v>
      </c>
      <c r="K23" s="83">
        <v>0</v>
      </c>
      <c r="L23" s="83">
        <v>0</v>
      </c>
      <c r="M23" s="83">
        <v>0</v>
      </c>
      <c r="N23" s="83">
        <v>0</v>
      </c>
      <c r="O23" s="83">
        <v>0</v>
      </c>
      <c r="P23" s="83">
        <v>0</v>
      </c>
      <c r="Q23" s="83">
        <v>0</v>
      </c>
      <c r="R23" s="83">
        <v>15.576000000000001</v>
      </c>
      <c r="S23" s="83">
        <v>6.952</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15.576000000000001</v>
      </c>
      <c r="DT23" s="83">
        <v>6.952</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22.527999999999999</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22.527999999999999</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2</v>
      </c>
      <c r="JF23" s="81">
        <v>1</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2</v>
      </c>
      <c r="NG23" s="81">
        <v>1</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3</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3</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1819</v>
      </c>
      <c r="B24" s="80">
        <v>16</v>
      </c>
      <c r="C24" s="80">
        <v>16</v>
      </c>
      <c r="D24" s="80">
        <v>1</v>
      </c>
      <c r="E24" s="80">
        <v>2019</v>
      </c>
      <c r="F24" s="80" t="s">
        <v>73</v>
      </c>
      <c r="G24" s="182" t="s">
        <v>1803</v>
      </c>
      <c r="H24" s="80" t="s">
        <v>1804</v>
      </c>
      <c r="I24" s="173"/>
      <c r="J24" s="83">
        <v>0</v>
      </c>
      <c r="K24" s="83">
        <v>0</v>
      </c>
      <c r="L24" s="83">
        <v>0</v>
      </c>
      <c r="M24" s="83">
        <v>0</v>
      </c>
      <c r="N24" s="83">
        <v>0</v>
      </c>
      <c r="O24" s="83">
        <v>0</v>
      </c>
      <c r="P24" s="83">
        <v>0</v>
      </c>
      <c r="Q24" s="83">
        <v>0</v>
      </c>
      <c r="R24" s="83">
        <v>12.856999999999999</v>
      </c>
      <c r="S24" s="83">
        <v>5.59</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12.856999999999999</v>
      </c>
      <c r="DT24" s="83">
        <v>5.59</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18.446999999999999</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18.446999999999999</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2</v>
      </c>
      <c r="JF24" s="81">
        <v>1</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2</v>
      </c>
      <c r="NG24" s="81">
        <v>1</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3</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3</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1820</v>
      </c>
      <c r="B25" s="80">
        <v>17</v>
      </c>
      <c r="C25" s="80">
        <v>17</v>
      </c>
      <c r="D25" s="80">
        <v>1</v>
      </c>
      <c r="E25" s="80">
        <v>2020</v>
      </c>
      <c r="F25" s="80" t="s">
        <v>218</v>
      </c>
      <c r="G25" s="182" t="s">
        <v>1803</v>
      </c>
      <c r="H25" s="80" t="s">
        <v>1804</v>
      </c>
      <c r="I25" s="173"/>
      <c r="J25" s="83">
        <v>0</v>
      </c>
      <c r="K25" s="83">
        <v>0</v>
      </c>
      <c r="L25" s="83">
        <v>0</v>
      </c>
      <c r="M25" s="83">
        <v>0</v>
      </c>
      <c r="N25" s="83">
        <v>0</v>
      </c>
      <c r="O25" s="83">
        <v>0</v>
      </c>
      <c r="P25" s="83">
        <v>0</v>
      </c>
      <c r="Q25" s="83">
        <v>0</v>
      </c>
      <c r="R25" s="83">
        <v>13.396000000000001</v>
      </c>
      <c r="S25" s="83">
        <v>6.508</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13.396000000000001</v>
      </c>
      <c r="DT25" s="83">
        <v>6.508</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19.904</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19.904</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2</v>
      </c>
      <c r="JF25" s="81">
        <v>1</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2</v>
      </c>
      <c r="NG25" s="81">
        <v>1</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3</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3</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1673</v>
      </c>
      <c r="B10" s="80">
        <v>2</v>
      </c>
      <c r="C10" s="80">
        <v>18</v>
      </c>
      <c r="D10" s="80">
        <v>2</v>
      </c>
      <c r="E10" s="80">
        <v>2022</v>
      </c>
      <c r="F10" s="80" t="s">
        <v>568</v>
      </c>
      <c r="G10" s="182" t="s">
        <v>1670</v>
      </c>
      <c r="H10" s="80" t="s">
        <v>1671</v>
      </c>
      <c r="I10" s="173"/>
      <c r="J10" s="83">
        <v>353120</v>
      </c>
      <c r="K10" s="81">
        <v>450092964</v>
      </c>
      <c r="L10" s="81">
        <v>419180</v>
      </c>
      <c r="M10" s="81">
        <v>533604314.00000006</v>
      </c>
      <c r="N10" s="81">
        <v>68200</v>
      </c>
      <c r="O10" s="81">
        <v>168588840.99999997</v>
      </c>
      <c r="P10" s="81">
        <v>3789</v>
      </c>
      <c r="Q10" s="81">
        <v>24048967</v>
      </c>
      <c r="R10" s="81">
        <v>0</v>
      </c>
      <c r="S10" s="81">
        <v>0</v>
      </c>
      <c r="T10" s="81">
        <v>8132.9999999999991</v>
      </c>
      <c r="U10" s="81">
        <v>892</v>
      </c>
      <c r="V10" s="81">
        <v>1062</v>
      </c>
      <c r="W10" s="81">
        <v>56961362</v>
      </c>
      <c r="X10" s="81">
        <v>5468272</v>
      </c>
      <c r="Y10" s="81">
        <v>6512675</v>
      </c>
      <c r="Z10" s="81">
        <v>1245277395</v>
      </c>
      <c r="AA10" s="81">
        <v>660729957</v>
      </c>
      <c r="AB10" s="81">
        <v>3082785547</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1701</v>
      </c>
      <c r="B11" s="80">
        <v>3</v>
      </c>
      <c r="C11" s="80">
        <v>18</v>
      </c>
      <c r="D11" s="80">
        <v>3</v>
      </c>
      <c r="E11" s="80">
        <v>2022</v>
      </c>
      <c r="F11" s="80" t="s">
        <v>568</v>
      </c>
      <c r="G11" s="182" t="s">
        <v>1698</v>
      </c>
      <c r="H11" s="80" t="s">
        <v>1699</v>
      </c>
      <c r="I11" s="173"/>
      <c r="J11" s="83">
        <v>161812</v>
      </c>
      <c r="K11" s="81">
        <v>210602011</v>
      </c>
      <c r="L11" s="81">
        <v>312571</v>
      </c>
      <c r="M11" s="81">
        <v>406939580.00000006</v>
      </c>
      <c r="N11" s="81">
        <v>70500</v>
      </c>
      <c r="O11" s="81">
        <v>179598111.00000003</v>
      </c>
      <c r="P11" s="81">
        <v>782</v>
      </c>
      <c r="Q11" s="81">
        <v>4957989</v>
      </c>
      <c r="R11" s="81">
        <v>0</v>
      </c>
      <c r="S11" s="81">
        <v>0</v>
      </c>
      <c r="T11" s="81">
        <v>0</v>
      </c>
      <c r="U11" s="81">
        <v>0</v>
      </c>
      <c r="V11" s="81">
        <v>0</v>
      </c>
      <c r="W11" s="81">
        <v>0</v>
      </c>
      <c r="X11" s="81">
        <v>0</v>
      </c>
      <c r="Y11" s="81">
        <v>0</v>
      </c>
      <c r="Z11" s="81">
        <v>802097691.00000012</v>
      </c>
      <c r="AA11" s="81">
        <v>211825552</v>
      </c>
      <c r="AB11" s="81">
        <v>1119647088</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2402</v>
      </c>
      <c r="B12" s="80">
        <v>4</v>
      </c>
      <c r="C12" s="80">
        <v>18</v>
      </c>
      <c r="D12" s="80">
        <v>4</v>
      </c>
      <c r="E12" s="80">
        <v>2022</v>
      </c>
      <c r="F12" s="80" t="s">
        <v>568</v>
      </c>
      <c r="G12" s="182" t="s">
        <v>2399</v>
      </c>
      <c r="H12" s="80" t="s">
        <v>2400</v>
      </c>
      <c r="I12" s="173"/>
      <c r="J12" s="83">
        <v>46838</v>
      </c>
      <c r="K12" s="81">
        <v>56667722.000000007</v>
      </c>
      <c r="L12" s="81">
        <v>741755</v>
      </c>
      <c r="M12" s="81">
        <v>904821573</v>
      </c>
      <c r="N12" s="81">
        <v>87600</v>
      </c>
      <c r="O12" s="81">
        <v>241299465</v>
      </c>
      <c r="P12" s="81">
        <v>0</v>
      </c>
      <c r="Q12" s="81">
        <v>0</v>
      </c>
      <c r="R12" s="81">
        <v>0</v>
      </c>
      <c r="S12" s="81">
        <v>0</v>
      </c>
      <c r="T12" s="81">
        <v>0</v>
      </c>
      <c r="U12" s="81">
        <v>0</v>
      </c>
      <c r="V12" s="81">
        <v>0</v>
      </c>
      <c r="W12" s="81">
        <v>0</v>
      </c>
      <c r="X12" s="81">
        <v>0</v>
      </c>
      <c r="Y12" s="81">
        <v>0</v>
      </c>
      <c r="Z12" s="81">
        <v>1202788760</v>
      </c>
      <c r="AA12" s="81">
        <v>23340734</v>
      </c>
      <c r="AB12" s="81">
        <v>277987818</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2430</v>
      </c>
      <c r="B13" s="80">
        <v>5</v>
      </c>
      <c r="C13" s="80">
        <v>18</v>
      </c>
      <c r="D13" s="80">
        <v>5</v>
      </c>
      <c r="E13" s="80">
        <v>2022</v>
      </c>
      <c r="F13" s="80" t="s">
        <v>568</v>
      </c>
      <c r="G13" s="182" t="s">
        <v>2427</v>
      </c>
      <c r="H13" s="80" t="s">
        <v>2428</v>
      </c>
      <c r="I13" s="173"/>
      <c r="J13" s="83">
        <v>157936</v>
      </c>
      <c r="K13" s="81">
        <v>159989825.00000003</v>
      </c>
      <c r="L13" s="81">
        <v>396004</v>
      </c>
      <c r="M13" s="81">
        <v>404372245.99999994</v>
      </c>
      <c r="N13" s="81">
        <v>488700</v>
      </c>
      <c r="O13" s="81">
        <v>1354513942</v>
      </c>
      <c r="P13" s="81">
        <v>0</v>
      </c>
      <c r="Q13" s="81">
        <v>0</v>
      </c>
      <c r="R13" s="81">
        <v>0</v>
      </c>
      <c r="S13" s="81">
        <v>0</v>
      </c>
      <c r="T13" s="81">
        <v>0</v>
      </c>
      <c r="U13" s="81">
        <v>0</v>
      </c>
      <c r="V13" s="81">
        <v>0</v>
      </c>
      <c r="W13" s="81">
        <v>0</v>
      </c>
      <c r="X13" s="81">
        <v>0</v>
      </c>
      <c r="Y13" s="81">
        <v>0</v>
      </c>
      <c r="Z13" s="81">
        <v>1918876013</v>
      </c>
      <c r="AA13" s="81">
        <v>241928698</v>
      </c>
      <c r="AB13" s="81">
        <v>1203422474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2322</v>
      </c>
      <c r="B14" s="80">
        <v>6</v>
      </c>
      <c r="C14" s="80">
        <v>18</v>
      </c>
      <c r="D14" s="80">
        <v>6</v>
      </c>
      <c r="E14" s="80">
        <v>2022</v>
      </c>
      <c r="F14" s="80" t="s">
        <v>568</v>
      </c>
      <c r="G14" s="182" t="s">
        <v>2319</v>
      </c>
      <c r="H14" s="80" t="s">
        <v>2320</v>
      </c>
      <c r="I14" s="173"/>
      <c r="J14" s="83">
        <v>273006</v>
      </c>
      <c r="K14" s="81">
        <v>354854527</v>
      </c>
      <c r="L14" s="81">
        <v>1203422</v>
      </c>
      <c r="M14" s="81">
        <v>1562811517</v>
      </c>
      <c r="N14" s="81">
        <v>566000</v>
      </c>
      <c r="O14" s="81">
        <v>1373693356</v>
      </c>
      <c r="P14" s="81">
        <v>15238</v>
      </c>
      <c r="Q14" s="81">
        <v>94464975.000000015</v>
      </c>
      <c r="R14" s="81">
        <v>26.316079999999999</v>
      </c>
      <c r="S14" s="81">
        <v>219160.30267</v>
      </c>
      <c r="T14" s="81">
        <v>0</v>
      </c>
      <c r="U14" s="81">
        <v>920</v>
      </c>
      <c r="V14" s="81">
        <v>3608</v>
      </c>
      <c r="W14" s="81">
        <v>0</v>
      </c>
      <c r="X14" s="81">
        <v>5642666</v>
      </c>
      <c r="Y14" s="81">
        <v>22124747</v>
      </c>
      <c r="Z14" s="81">
        <v>3413810948.30267</v>
      </c>
      <c r="AA14" s="81">
        <v>354576271</v>
      </c>
      <c r="AB14" s="81">
        <v>1789214783</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2410</v>
      </c>
      <c r="B15" s="80">
        <v>7</v>
      </c>
      <c r="C15" s="80">
        <v>18</v>
      </c>
      <c r="D15" s="80">
        <v>7</v>
      </c>
      <c r="E15" s="80">
        <v>2022</v>
      </c>
      <c r="F15" s="80" t="s">
        <v>568</v>
      </c>
      <c r="G15" s="182" t="s">
        <v>2407</v>
      </c>
      <c r="H15" s="80" t="s">
        <v>2408</v>
      </c>
      <c r="I15" s="173"/>
      <c r="J15" s="83">
        <v>379200</v>
      </c>
      <c r="K15" s="81">
        <v>494695183.00000006</v>
      </c>
      <c r="L15" s="81">
        <v>1269566</v>
      </c>
      <c r="M15" s="81">
        <v>1656251780</v>
      </c>
      <c r="N15" s="81">
        <v>357600</v>
      </c>
      <c r="O15" s="81">
        <v>880541313</v>
      </c>
      <c r="P15" s="81">
        <v>7365</v>
      </c>
      <c r="Q15" s="81">
        <v>46709531.999999993</v>
      </c>
      <c r="R15" s="81">
        <v>0</v>
      </c>
      <c r="S15" s="81">
        <v>0</v>
      </c>
      <c r="T15" s="81">
        <v>0</v>
      </c>
      <c r="U15" s="81">
        <v>0</v>
      </c>
      <c r="V15" s="81">
        <v>0</v>
      </c>
      <c r="W15" s="81">
        <v>0</v>
      </c>
      <c r="X15" s="81">
        <v>0</v>
      </c>
      <c r="Y15" s="81">
        <v>0</v>
      </c>
      <c r="Z15" s="81">
        <v>3078197807.9999995</v>
      </c>
      <c r="AA15" s="81">
        <v>699410048</v>
      </c>
      <c r="AB15" s="81">
        <v>3015688949</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2342</v>
      </c>
      <c r="B16" s="80">
        <v>8</v>
      </c>
      <c r="C16" s="80">
        <v>18</v>
      </c>
      <c r="D16" s="80">
        <v>8</v>
      </c>
      <c r="E16" s="80">
        <v>2022</v>
      </c>
      <c r="F16" s="80" t="s">
        <v>568</v>
      </c>
      <c r="G16" s="182" t="s">
        <v>2339</v>
      </c>
      <c r="H16" s="80" t="s">
        <v>2340</v>
      </c>
      <c r="I16" s="173"/>
      <c r="J16" s="83">
        <v>56773</v>
      </c>
      <c r="K16" s="81">
        <v>71290945.999999985</v>
      </c>
      <c r="L16" s="81">
        <v>830666</v>
      </c>
      <c r="M16" s="81">
        <v>1049029630</v>
      </c>
      <c r="N16" s="81">
        <v>28700</v>
      </c>
      <c r="O16" s="81">
        <v>92923329</v>
      </c>
      <c r="P16" s="81">
        <v>0</v>
      </c>
      <c r="Q16" s="81">
        <v>0</v>
      </c>
      <c r="R16" s="81">
        <v>0</v>
      </c>
      <c r="S16" s="81">
        <v>0</v>
      </c>
      <c r="T16" s="81">
        <v>0</v>
      </c>
      <c r="U16" s="81">
        <v>0</v>
      </c>
      <c r="V16" s="81">
        <v>0</v>
      </c>
      <c r="W16" s="81">
        <v>0</v>
      </c>
      <c r="X16" s="81">
        <v>0</v>
      </c>
      <c r="Y16" s="81">
        <v>0</v>
      </c>
      <c r="Z16" s="81">
        <v>1213243905</v>
      </c>
      <c r="AA16" s="81">
        <v>26586784.000000004</v>
      </c>
      <c r="AB16" s="81">
        <v>283106452</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1822</v>
      </c>
      <c r="B17" s="80">
        <v>9</v>
      </c>
      <c r="C17" s="80">
        <v>18</v>
      </c>
      <c r="D17" s="80">
        <v>9</v>
      </c>
      <c r="E17" s="80">
        <v>2022</v>
      </c>
      <c r="F17" s="80" t="s">
        <v>568</v>
      </c>
      <c r="G17" s="182" t="s">
        <v>1803</v>
      </c>
      <c r="H17" s="80" t="s">
        <v>1804</v>
      </c>
      <c r="I17" s="173"/>
      <c r="J17" s="83">
        <v>166000</v>
      </c>
      <c r="K17" s="81">
        <v>207089640</v>
      </c>
      <c r="L17" s="81">
        <v>197553</v>
      </c>
      <c r="M17" s="81">
        <v>246543815</v>
      </c>
      <c r="N17" s="81">
        <v>70200</v>
      </c>
      <c r="O17" s="81">
        <v>189576350.00000003</v>
      </c>
      <c r="P17" s="81">
        <v>2204</v>
      </c>
      <c r="Q17" s="81">
        <v>13610247</v>
      </c>
      <c r="R17" s="81">
        <v>0</v>
      </c>
      <c r="S17" s="81">
        <v>0</v>
      </c>
      <c r="T17" s="81">
        <v>0</v>
      </c>
      <c r="U17" s="81">
        <v>0</v>
      </c>
      <c r="V17" s="81">
        <v>0</v>
      </c>
      <c r="W17" s="81">
        <v>0</v>
      </c>
      <c r="X17" s="81">
        <v>0</v>
      </c>
      <c r="Y17" s="81">
        <v>0</v>
      </c>
      <c r="Z17" s="81">
        <v>656820052</v>
      </c>
      <c r="AA17" s="81">
        <v>256490056.99999997</v>
      </c>
      <c r="AB17" s="81">
        <v>1214598704</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2326</v>
      </c>
      <c r="B18" s="80">
        <v>10</v>
      </c>
      <c r="C18" s="80">
        <v>18</v>
      </c>
      <c r="D18" s="80">
        <v>10</v>
      </c>
      <c r="E18" s="80">
        <v>2022</v>
      </c>
      <c r="F18" s="80" t="s">
        <v>568</v>
      </c>
      <c r="G18" s="182" t="s">
        <v>2323</v>
      </c>
      <c r="H18" s="80" t="s">
        <v>2324</v>
      </c>
      <c r="I18" s="173"/>
      <c r="J18" s="83">
        <v>285220</v>
      </c>
      <c r="K18" s="81">
        <v>365901827.99999994</v>
      </c>
      <c r="L18" s="81">
        <v>964377</v>
      </c>
      <c r="M18" s="81">
        <v>1237333514</v>
      </c>
      <c r="N18" s="81">
        <v>77600</v>
      </c>
      <c r="O18" s="81">
        <v>183031858</v>
      </c>
      <c r="P18" s="81">
        <v>1124</v>
      </c>
      <c r="Q18" s="81">
        <v>6943648.0000000009</v>
      </c>
      <c r="R18" s="81">
        <v>0</v>
      </c>
      <c r="S18" s="81">
        <v>0</v>
      </c>
      <c r="T18" s="81">
        <v>19196</v>
      </c>
      <c r="U18" s="81">
        <v>2087</v>
      </c>
      <c r="V18" s="81">
        <v>2878</v>
      </c>
      <c r="W18" s="81">
        <v>133144269.00000001</v>
      </c>
      <c r="X18" s="81">
        <v>12798956</v>
      </c>
      <c r="Y18" s="81">
        <v>17650839</v>
      </c>
      <c r="Z18" s="81">
        <v>1956804912</v>
      </c>
      <c r="AA18" s="81">
        <v>533178370</v>
      </c>
      <c r="AB18" s="81">
        <v>2299444257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2366</v>
      </c>
      <c r="B19" s="80">
        <v>11</v>
      </c>
      <c r="C19" s="80">
        <v>18</v>
      </c>
      <c r="D19" s="80">
        <v>11</v>
      </c>
      <c r="E19" s="80">
        <v>2022</v>
      </c>
      <c r="F19" s="80" t="s">
        <v>568</v>
      </c>
      <c r="G19" s="182" t="s">
        <v>2363</v>
      </c>
      <c r="H19" s="80" t="s">
        <v>2364</v>
      </c>
      <c r="I19" s="173"/>
      <c r="J19" s="83">
        <v>15261</v>
      </c>
      <c r="K19" s="81">
        <v>17196034</v>
      </c>
      <c r="L19" s="81">
        <v>31509</v>
      </c>
      <c r="M19" s="81">
        <v>35696904</v>
      </c>
      <c r="N19" s="81">
        <v>242700</v>
      </c>
      <c r="O19" s="81">
        <v>719873054</v>
      </c>
      <c r="P19" s="81">
        <v>0</v>
      </c>
      <c r="Q19" s="81">
        <v>0</v>
      </c>
      <c r="R19" s="81">
        <v>0</v>
      </c>
      <c r="S19" s="81">
        <v>0</v>
      </c>
      <c r="T19" s="81">
        <v>0</v>
      </c>
      <c r="U19" s="81">
        <v>0</v>
      </c>
      <c r="V19" s="81">
        <v>0</v>
      </c>
      <c r="W19" s="81">
        <v>0</v>
      </c>
      <c r="X19" s="81">
        <v>0</v>
      </c>
      <c r="Y19" s="81">
        <v>0</v>
      </c>
      <c r="Z19" s="81">
        <v>772765992</v>
      </c>
      <c r="AA19" s="81">
        <v>7307520.0000000009</v>
      </c>
      <c r="AB19" s="81">
        <v>80316423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2418</v>
      </c>
      <c r="B20" s="80">
        <v>12</v>
      </c>
      <c r="C20" s="80">
        <v>18</v>
      </c>
      <c r="D20" s="80">
        <v>12</v>
      </c>
      <c r="E20" s="80">
        <v>2022</v>
      </c>
      <c r="F20" s="80" t="s">
        <v>568</v>
      </c>
      <c r="G20" s="182" t="s">
        <v>2415</v>
      </c>
      <c r="H20" s="80" t="s">
        <v>2416</v>
      </c>
      <c r="I20" s="173"/>
      <c r="J20" s="83">
        <v>154574</v>
      </c>
      <c r="K20" s="81">
        <v>207805835</v>
      </c>
      <c r="L20" s="81">
        <v>1316577</v>
      </c>
      <c r="M20" s="81">
        <v>1767387571.9999998</v>
      </c>
      <c r="N20" s="81">
        <v>5300</v>
      </c>
      <c r="O20" s="81">
        <v>8854199.0000000019</v>
      </c>
      <c r="P20" s="81">
        <v>174</v>
      </c>
      <c r="Q20" s="81">
        <v>1092258</v>
      </c>
      <c r="R20" s="81">
        <v>0</v>
      </c>
      <c r="S20" s="81">
        <v>0</v>
      </c>
      <c r="T20" s="81">
        <v>0</v>
      </c>
      <c r="U20" s="81">
        <v>0</v>
      </c>
      <c r="V20" s="81">
        <v>0</v>
      </c>
      <c r="W20" s="81">
        <v>0</v>
      </c>
      <c r="X20" s="81">
        <v>0</v>
      </c>
      <c r="Y20" s="81">
        <v>0</v>
      </c>
      <c r="Z20" s="81">
        <v>1985139863.9999998</v>
      </c>
      <c r="AA20" s="81">
        <v>57947264</v>
      </c>
      <c r="AB20" s="81">
        <v>600966009</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1661</v>
      </c>
      <c r="B21" s="80">
        <v>13</v>
      </c>
      <c r="C21" s="80">
        <v>18</v>
      </c>
      <c r="D21" s="80">
        <v>13</v>
      </c>
      <c r="E21" s="80">
        <v>2022</v>
      </c>
      <c r="F21" s="80" t="s">
        <v>568</v>
      </c>
      <c r="G21" s="182" t="s">
        <v>1658</v>
      </c>
      <c r="H21" s="80" t="s">
        <v>1659</v>
      </c>
      <c r="I21" s="173"/>
      <c r="J21" s="83">
        <v>1738950</v>
      </c>
      <c r="K21" s="81">
        <v>2180969352</v>
      </c>
      <c r="L21" s="81">
        <v>675113</v>
      </c>
      <c r="M21" s="81">
        <v>846057688</v>
      </c>
      <c r="N21" s="81">
        <v>103300</v>
      </c>
      <c r="O21" s="81">
        <v>217876312</v>
      </c>
      <c r="P21" s="81">
        <v>7177</v>
      </c>
      <c r="Q21" s="81">
        <v>44329995.000000007</v>
      </c>
      <c r="R21" s="81">
        <v>0</v>
      </c>
      <c r="S21" s="81">
        <v>0</v>
      </c>
      <c r="T21" s="81">
        <v>30998</v>
      </c>
      <c r="U21" s="81">
        <v>5087</v>
      </c>
      <c r="V21" s="81">
        <v>2110</v>
      </c>
      <c r="W21" s="81">
        <v>215221832</v>
      </c>
      <c r="X21" s="81">
        <v>31193239.000000004</v>
      </c>
      <c r="Y21" s="81">
        <v>12937783.999999998</v>
      </c>
      <c r="Z21" s="81">
        <v>3548586202.0000005</v>
      </c>
      <c r="AA21" s="81">
        <v>3627398247</v>
      </c>
      <c r="AB21" s="81">
        <v>14356323119.999998</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1665</v>
      </c>
      <c r="B22" s="80">
        <v>14</v>
      </c>
      <c r="C22" s="80">
        <v>18</v>
      </c>
      <c r="D22" s="80">
        <v>14</v>
      </c>
      <c r="E22" s="80">
        <v>2022</v>
      </c>
      <c r="F22" s="80" t="s">
        <v>568</v>
      </c>
      <c r="G22" s="182" t="s">
        <v>1662</v>
      </c>
      <c r="H22" s="80" t="s">
        <v>1663</v>
      </c>
      <c r="I22" s="173"/>
      <c r="J22" s="83">
        <v>726445</v>
      </c>
      <c r="K22" s="81">
        <v>967751060.99999988</v>
      </c>
      <c r="L22" s="81">
        <v>3165472</v>
      </c>
      <c r="M22" s="81">
        <v>4212472014.9999995</v>
      </c>
      <c r="N22" s="81">
        <v>177800</v>
      </c>
      <c r="O22" s="81">
        <v>418414310</v>
      </c>
      <c r="P22" s="81">
        <v>2706</v>
      </c>
      <c r="Q22" s="81">
        <v>17041683.000000004</v>
      </c>
      <c r="R22" s="81">
        <v>29.106729999999999</v>
      </c>
      <c r="S22" s="81">
        <v>242400.87929000001</v>
      </c>
      <c r="T22" s="81">
        <v>0</v>
      </c>
      <c r="U22" s="81">
        <v>0</v>
      </c>
      <c r="V22" s="81">
        <v>0</v>
      </c>
      <c r="W22" s="81">
        <v>0</v>
      </c>
      <c r="X22" s="81">
        <v>0</v>
      </c>
      <c r="Y22" s="81">
        <v>0</v>
      </c>
      <c r="Z22" s="81">
        <v>5615921469.8792896</v>
      </c>
      <c r="AA22" s="81">
        <v>924436468</v>
      </c>
      <c r="AB22" s="81">
        <v>4690546013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1685</v>
      </c>
      <c r="B23" s="80">
        <v>15</v>
      </c>
      <c r="C23" s="80">
        <v>18</v>
      </c>
      <c r="D23" s="80">
        <v>15</v>
      </c>
      <c r="E23" s="80">
        <v>2022</v>
      </c>
      <c r="F23" s="80" t="s">
        <v>568</v>
      </c>
      <c r="G23" s="182" t="s">
        <v>1682</v>
      </c>
      <c r="H23" s="80" t="s">
        <v>1683</v>
      </c>
      <c r="I23" s="173"/>
      <c r="J23" s="83">
        <v>59871</v>
      </c>
      <c r="K23" s="81">
        <v>70833123</v>
      </c>
      <c r="L23" s="81">
        <v>723240</v>
      </c>
      <c r="M23" s="81">
        <v>859480628</v>
      </c>
      <c r="N23" s="81">
        <v>33100</v>
      </c>
      <c r="O23" s="81">
        <v>92185265</v>
      </c>
      <c r="P23" s="81">
        <v>0</v>
      </c>
      <c r="Q23" s="81">
        <v>0</v>
      </c>
      <c r="R23" s="81">
        <v>0</v>
      </c>
      <c r="S23" s="81">
        <v>0</v>
      </c>
      <c r="T23" s="81">
        <v>0</v>
      </c>
      <c r="U23" s="81">
        <v>0</v>
      </c>
      <c r="V23" s="81">
        <v>0</v>
      </c>
      <c r="W23" s="81">
        <v>0</v>
      </c>
      <c r="X23" s="81">
        <v>0</v>
      </c>
      <c r="Y23" s="81">
        <v>0</v>
      </c>
      <c r="Z23" s="81">
        <v>1022499016</v>
      </c>
      <c r="AA23" s="81">
        <v>29351509.999999996</v>
      </c>
      <c r="AB23" s="81">
        <v>339612008</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2350</v>
      </c>
      <c r="B24" s="80">
        <v>16</v>
      </c>
      <c r="C24" s="80">
        <v>18</v>
      </c>
      <c r="D24" s="80">
        <v>16</v>
      </c>
      <c r="E24" s="80">
        <v>2022</v>
      </c>
      <c r="F24" s="80" t="s">
        <v>568</v>
      </c>
      <c r="G24" s="182" t="s">
        <v>2347</v>
      </c>
      <c r="H24" s="80" t="s">
        <v>2348</v>
      </c>
      <c r="I24" s="173"/>
      <c r="J24" s="83">
        <v>148594</v>
      </c>
      <c r="K24" s="81">
        <v>195708897.99999997</v>
      </c>
      <c r="L24" s="81">
        <v>619120</v>
      </c>
      <c r="M24" s="81">
        <v>814381329</v>
      </c>
      <c r="N24" s="81">
        <v>545400</v>
      </c>
      <c r="O24" s="81">
        <v>1423247835</v>
      </c>
      <c r="P24" s="81">
        <v>6180</v>
      </c>
      <c r="Q24" s="81">
        <v>38858178</v>
      </c>
      <c r="R24" s="81">
        <v>0</v>
      </c>
      <c r="S24" s="81">
        <v>0</v>
      </c>
      <c r="T24" s="81">
        <v>0</v>
      </c>
      <c r="U24" s="81">
        <v>0</v>
      </c>
      <c r="V24" s="81">
        <v>12</v>
      </c>
      <c r="W24" s="81">
        <v>0</v>
      </c>
      <c r="X24" s="81">
        <v>0</v>
      </c>
      <c r="Y24" s="81">
        <v>74564.999999999985</v>
      </c>
      <c r="Z24" s="81">
        <v>2472270804.9999995</v>
      </c>
      <c r="AA24" s="81">
        <v>77155981</v>
      </c>
      <c r="AB24" s="81">
        <v>746055142</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1709</v>
      </c>
      <c r="B25" s="80">
        <v>17</v>
      </c>
      <c r="C25" s="80">
        <v>18</v>
      </c>
      <c r="D25" s="80">
        <v>17</v>
      </c>
      <c r="E25" s="80">
        <v>2022</v>
      </c>
      <c r="F25" s="80" t="s">
        <v>568</v>
      </c>
      <c r="G25" s="182" t="s">
        <v>1706</v>
      </c>
      <c r="H25" s="80" t="s">
        <v>1707</v>
      </c>
      <c r="I25" s="173"/>
      <c r="J25" s="83">
        <v>712203</v>
      </c>
      <c r="K25" s="81">
        <v>927600312.99999988</v>
      </c>
      <c r="L25" s="81">
        <v>1670704</v>
      </c>
      <c r="M25" s="81">
        <v>2172587825</v>
      </c>
      <c r="N25" s="81">
        <v>394800</v>
      </c>
      <c r="O25" s="81">
        <v>983973283</v>
      </c>
      <c r="P25" s="81">
        <v>12606</v>
      </c>
      <c r="Q25" s="81">
        <v>80017719</v>
      </c>
      <c r="R25" s="81">
        <v>0</v>
      </c>
      <c r="S25" s="81">
        <v>0</v>
      </c>
      <c r="T25" s="81">
        <v>389067</v>
      </c>
      <c r="U25" s="81">
        <v>7579</v>
      </c>
      <c r="V25" s="81">
        <v>6862</v>
      </c>
      <c r="W25" s="81">
        <v>2721101937</v>
      </c>
      <c r="X25" s="81">
        <v>46476881</v>
      </c>
      <c r="Y25" s="81">
        <v>42078520</v>
      </c>
      <c r="Z25" s="81">
        <v>6973836477.999999</v>
      </c>
      <c r="AA25" s="81">
        <v>1186941962</v>
      </c>
      <c r="AB25" s="81">
        <v>5507146821</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1681</v>
      </c>
      <c r="B26" s="80">
        <v>18</v>
      </c>
      <c r="C26" s="80">
        <v>18</v>
      </c>
      <c r="D26" s="80">
        <v>18</v>
      </c>
      <c r="E26" s="80">
        <v>2022</v>
      </c>
      <c r="F26" s="80" t="s">
        <v>568</v>
      </c>
      <c r="G26" s="182" t="s">
        <v>1678</v>
      </c>
      <c r="H26" s="80" t="s">
        <v>1679</v>
      </c>
      <c r="I26" s="173"/>
      <c r="J26" s="83">
        <v>87005</v>
      </c>
      <c r="K26" s="81">
        <v>109819027</v>
      </c>
      <c r="L26" s="81">
        <v>406264</v>
      </c>
      <c r="M26" s="81">
        <v>512927600</v>
      </c>
      <c r="N26" s="81">
        <v>270400</v>
      </c>
      <c r="O26" s="81">
        <v>765760351</v>
      </c>
      <c r="P26" s="81">
        <v>1321</v>
      </c>
      <c r="Q26" s="81">
        <v>8305189</v>
      </c>
      <c r="R26" s="81">
        <v>0</v>
      </c>
      <c r="S26" s="81">
        <v>0</v>
      </c>
      <c r="T26" s="81">
        <v>0</v>
      </c>
      <c r="U26" s="81">
        <v>0</v>
      </c>
      <c r="V26" s="81">
        <v>0</v>
      </c>
      <c r="W26" s="81">
        <v>0</v>
      </c>
      <c r="X26" s="81">
        <v>0</v>
      </c>
      <c r="Y26" s="81">
        <v>0</v>
      </c>
      <c r="Z26" s="81">
        <v>1396812167</v>
      </c>
      <c r="AA26" s="81">
        <v>31374836</v>
      </c>
      <c r="AB26" s="81">
        <v>373034417</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2426</v>
      </c>
      <c r="B27" s="80">
        <v>19</v>
      </c>
      <c r="C27" s="80">
        <v>18</v>
      </c>
      <c r="D27" s="80">
        <v>19</v>
      </c>
      <c r="E27" s="80">
        <v>2022</v>
      </c>
      <c r="F27" s="80" t="s">
        <v>568</v>
      </c>
      <c r="G27" s="182" t="s">
        <v>2423</v>
      </c>
      <c r="H27" s="80" t="s">
        <v>2424</v>
      </c>
      <c r="I27" s="173"/>
      <c r="J27" s="83">
        <v>584307</v>
      </c>
      <c r="K27" s="81">
        <v>737802802</v>
      </c>
      <c r="L27" s="81">
        <v>1018104</v>
      </c>
      <c r="M27" s="81">
        <v>1285722846</v>
      </c>
      <c r="N27" s="81">
        <v>561100</v>
      </c>
      <c r="O27" s="81">
        <v>1425280523.0000002</v>
      </c>
      <c r="P27" s="81">
        <v>2235</v>
      </c>
      <c r="Q27" s="81">
        <v>13937515</v>
      </c>
      <c r="R27" s="81">
        <v>0</v>
      </c>
      <c r="S27" s="81">
        <v>0</v>
      </c>
      <c r="T27" s="81">
        <v>4664</v>
      </c>
      <c r="U27" s="81">
        <v>1070</v>
      </c>
      <c r="V27" s="81">
        <v>973</v>
      </c>
      <c r="W27" s="81">
        <v>32486479.000000004</v>
      </c>
      <c r="X27" s="81">
        <v>6563202</v>
      </c>
      <c r="Y27" s="81">
        <v>5969379</v>
      </c>
      <c r="Z27" s="81">
        <v>3507762746.0000005</v>
      </c>
      <c r="AA27" s="81">
        <v>1116122852</v>
      </c>
      <c r="AB27" s="81">
        <v>4939804914</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1697</v>
      </c>
      <c r="B28" s="80">
        <v>20</v>
      </c>
      <c r="C28" s="80">
        <v>18</v>
      </c>
      <c r="D28" s="80">
        <v>20</v>
      </c>
      <c r="E28" s="80">
        <v>2022</v>
      </c>
      <c r="F28" s="80" t="s">
        <v>568</v>
      </c>
      <c r="G28" s="182" t="s">
        <v>1694</v>
      </c>
      <c r="H28" s="80" t="s">
        <v>1695</v>
      </c>
      <c r="I28" s="173"/>
      <c r="J28" s="83">
        <v>214081</v>
      </c>
      <c r="K28" s="81">
        <v>273155451.99999994</v>
      </c>
      <c r="L28" s="81">
        <v>792951</v>
      </c>
      <c r="M28" s="81">
        <v>1011362806</v>
      </c>
      <c r="N28" s="81">
        <v>137500</v>
      </c>
      <c r="O28" s="81">
        <v>330350151.00000006</v>
      </c>
      <c r="P28" s="81">
        <v>1908</v>
      </c>
      <c r="Q28" s="81">
        <v>11991236</v>
      </c>
      <c r="R28" s="81">
        <v>0</v>
      </c>
      <c r="S28" s="81">
        <v>0</v>
      </c>
      <c r="T28" s="81">
        <v>0</v>
      </c>
      <c r="U28" s="81">
        <v>12</v>
      </c>
      <c r="V28" s="81">
        <v>737</v>
      </c>
      <c r="W28" s="81">
        <v>0</v>
      </c>
      <c r="X28" s="81">
        <v>76527</v>
      </c>
      <c r="Y28" s="81">
        <v>4521982</v>
      </c>
      <c r="Z28" s="81">
        <v>1631458154</v>
      </c>
      <c r="AA28" s="81">
        <v>128129011</v>
      </c>
      <c r="AB28" s="81">
        <v>1030080134</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2414</v>
      </c>
      <c r="B29" s="80">
        <v>21</v>
      </c>
      <c r="C29" s="80">
        <v>18</v>
      </c>
      <c r="D29" s="80">
        <v>21</v>
      </c>
      <c r="E29" s="80">
        <v>2022</v>
      </c>
      <c r="F29" s="80" t="s">
        <v>568</v>
      </c>
      <c r="G29" s="182" t="s">
        <v>2411</v>
      </c>
      <c r="H29" s="80" t="s">
        <v>2412</v>
      </c>
      <c r="I29" s="173"/>
      <c r="J29" s="83">
        <v>315684</v>
      </c>
      <c r="K29" s="81">
        <v>431706843</v>
      </c>
      <c r="L29" s="81">
        <v>2203279</v>
      </c>
      <c r="M29" s="81">
        <v>3007545864</v>
      </c>
      <c r="N29" s="81">
        <v>154600</v>
      </c>
      <c r="O29" s="81">
        <v>357454930</v>
      </c>
      <c r="P29" s="81">
        <v>376</v>
      </c>
      <c r="Q29" s="81">
        <v>2378759</v>
      </c>
      <c r="R29" s="81">
        <v>0</v>
      </c>
      <c r="S29" s="81">
        <v>0</v>
      </c>
      <c r="T29" s="81">
        <v>0</v>
      </c>
      <c r="U29" s="81">
        <v>0</v>
      </c>
      <c r="V29" s="81">
        <v>0</v>
      </c>
      <c r="W29" s="81">
        <v>0</v>
      </c>
      <c r="X29" s="81">
        <v>0</v>
      </c>
      <c r="Y29" s="81">
        <v>0</v>
      </c>
      <c r="Z29" s="81">
        <v>3799086396</v>
      </c>
      <c r="AA29" s="81">
        <v>312265625</v>
      </c>
      <c r="AB29" s="81">
        <v>1618181179.9999998</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2390</v>
      </c>
      <c r="B30" s="80">
        <v>22</v>
      </c>
      <c r="C30" s="80">
        <v>18</v>
      </c>
      <c r="D30" s="80">
        <v>22</v>
      </c>
      <c r="E30" s="80">
        <v>2022</v>
      </c>
      <c r="F30" s="80" t="s">
        <v>568</v>
      </c>
      <c r="G30" s="182" t="s">
        <v>2387</v>
      </c>
      <c r="H30" s="80" t="s">
        <v>2388</v>
      </c>
      <c r="I30" s="173"/>
      <c r="J30" s="83">
        <v>50667</v>
      </c>
      <c r="K30" s="81">
        <v>59820662</v>
      </c>
      <c r="L30" s="81">
        <v>65212.999999999993</v>
      </c>
      <c r="M30" s="81">
        <v>77439697</v>
      </c>
      <c r="N30" s="81">
        <v>444200</v>
      </c>
      <c r="O30" s="81">
        <v>1194125944</v>
      </c>
      <c r="P30" s="81">
        <v>0</v>
      </c>
      <c r="Q30" s="81">
        <v>0</v>
      </c>
      <c r="R30" s="81">
        <v>0</v>
      </c>
      <c r="S30" s="81">
        <v>0</v>
      </c>
      <c r="T30" s="81">
        <v>0</v>
      </c>
      <c r="U30" s="81">
        <v>0</v>
      </c>
      <c r="V30" s="81">
        <v>0</v>
      </c>
      <c r="W30" s="81">
        <v>0</v>
      </c>
      <c r="X30" s="81">
        <v>0</v>
      </c>
      <c r="Y30" s="81">
        <v>0</v>
      </c>
      <c r="Z30" s="81">
        <v>1331386302.9999998</v>
      </c>
      <c r="AA30" s="81">
        <v>37159070</v>
      </c>
      <c r="AB30" s="81">
        <v>410384433</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2422</v>
      </c>
      <c r="B31" s="80">
        <v>23</v>
      </c>
      <c r="C31" s="80">
        <v>18</v>
      </c>
      <c r="D31" s="80">
        <v>23</v>
      </c>
      <c r="E31" s="80">
        <v>2022</v>
      </c>
      <c r="F31" s="80" t="s">
        <v>568</v>
      </c>
      <c r="G31" s="182" t="s">
        <v>2419</v>
      </c>
      <c r="H31" s="80" t="s">
        <v>2420</v>
      </c>
      <c r="I31" s="173"/>
      <c r="J31" s="83">
        <v>440503</v>
      </c>
      <c r="K31" s="81">
        <v>590673816</v>
      </c>
      <c r="L31" s="81">
        <v>2610450</v>
      </c>
      <c r="M31" s="81">
        <v>3492441924</v>
      </c>
      <c r="N31" s="81">
        <v>166900</v>
      </c>
      <c r="O31" s="81">
        <v>371464788</v>
      </c>
      <c r="P31" s="81">
        <v>997</v>
      </c>
      <c r="Q31" s="81">
        <v>6707744</v>
      </c>
      <c r="R31" s="81">
        <v>0</v>
      </c>
      <c r="S31" s="81">
        <v>0</v>
      </c>
      <c r="T31" s="81">
        <v>0</v>
      </c>
      <c r="U31" s="81">
        <v>0</v>
      </c>
      <c r="V31" s="81">
        <v>0</v>
      </c>
      <c r="W31" s="81">
        <v>0</v>
      </c>
      <c r="X31" s="81">
        <v>0</v>
      </c>
      <c r="Y31" s="81">
        <v>0</v>
      </c>
      <c r="Z31" s="81">
        <v>4461288272.000001</v>
      </c>
      <c r="AA31" s="81">
        <v>383005182</v>
      </c>
      <c r="AB31" s="81">
        <v>2270882227</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2394</v>
      </c>
      <c r="B32" s="80">
        <v>24</v>
      </c>
      <c r="C32" s="80">
        <v>18</v>
      </c>
      <c r="D32" s="80">
        <v>24</v>
      </c>
      <c r="E32" s="80">
        <v>2022</v>
      </c>
      <c r="F32" s="80" t="s">
        <v>568</v>
      </c>
      <c r="G32" s="182" t="s">
        <v>2391</v>
      </c>
      <c r="H32" s="80" t="s">
        <v>2392</v>
      </c>
      <c r="I32" s="173"/>
      <c r="J32" s="83">
        <v>35574</v>
      </c>
      <c r="K32" s="81">
        <v>38545666</v>
      </c>
      <c r="L32" s="81">
        <v>59940</v>
      </c>
      <c r="M32" s="81">
        <v>65352537.999999993</v>
      </c>
      <c r="N32" s="81">
        <v>159100</v>
      </c>
      <c r="O32" s="81">
        <v>396853660</v>
      </c>
      <c r="P32" s="81">
        <v>0</v>
      </c>
      <c r="Q32" s="81">
        <v>0</v>
      </c>
      <c r="R32" s="81">
        <v>0</v>
      </c>
      <c r="S32" s="81">
        <v>0</v>
      </c>
      <c r="T32" s="81">
        <v>0</v>
      </c>
      <c r="U32" s="81">
        <v>0</v>
      </c>
      <c r="V32" s="81">
        <v>0</v>
      </c>
      <c r="W32" s="81">
        <v>0</v>
      </c>
      <c r="X32" s="81">
        <v>0</v>
      </c>
      <c r="Y32" s="81">
        <v>0</v>
      </c>
      <c r="Z32" s="81">
        <v>500751863.99999994</v>
      </c>
      <c r="AA32" s="81">
        <v>20553359</v>
      </c>
      <c r="AB32" s="81">
        <v>243552149.00000003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2354</v>
      </c>
      <c r="B33" s="80">
        <v>25</v>
      </c>
      <c r="C33" s="80">
        <v>18</v>
      </c>
      <c r="D33" s="80">
        <v>25</v>
      </c>
      <c r="E33" s="80">
        <v>2022</v>
      </c>
      <c r="F33" s="80" t="s">
        <v>568</v>
      </c>
      <c r="G33" s="182" t="s">
        <v>2351</v>
      </c>
      <c r="H33" s="80" t="s">
        <v>2352</v>
      </c>
      <c r="I33" s="173"/>
      <c r="J33" s="83">
        <v>118622</v>
      </c>
      <c r="K33" s="81">
        <v>151923441</v>
      </c>
      <c r="L33" s="81">
        <v>216859</v>
      </c>
      <c r="M33" s="81">
        <v>277460146</v>
      </c>
      <c r="N33" s="81">
        <v>322700</v>
      </c>
      <c r="O33" s="81">
        <v>792333540.00000012</v>
      </c>
      <c r="P33" s="81">
        <v>2879</v>
      </c>
      <c r="Q33" s="81">
        <v>18158510</v>
      </c>
      <c r="R33" s="81">
        <v>0</v>
      </c>
      <c r="S33" s="81">
        <v>0</v>
      </c>
      <c r="T33" s="81">
        <v>0</v>
      </c>
      <c r="U33" s="81">
        <v>0</v>
      </c>
      <c r="V33" s="81">
        <v>1</v>
      </c>
      <c r="W33" s="81">
        <v>0</v>
      </c>
      <c r="X33" s="81">
        <v>0</v>
      </c>
      <c r="Y33" s="81">
        <v>5641</v>
      </c>
      <c r="Z33" s="81">
        <v>1239881278.0000002</v>
      </c>
      <c r="AA33" s="81">
        <v>215420497</v>
      </c>
      <c r="AB33" s="81">
        <v>970643499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2398</v>
      </c>
      <c r="B34" s="80">
        <v>26</v>
      </c>
      <c r="C34" s="80">
        <v>18</v>
      </c>
      <c r="D34" s="80">
        <v>26</v>
      </c>
      <c r="E34" s="80">
        <v>2022</v>
      </c>
      <c r="F34" s="80" t="s">
        <v>568</v>
      </c>
      <c r="G34" s="182" t="s">
        <v>2395</v>
      </c>
      <c r="H34" s="80" t="s">
        <v>2396</v>
      </c>
      <c r="I34" s="173"/>
      <c r="J34" s="83">
        <v>46397</v>
      </c>
      <c r="K34" s="81">
        <v>59735249</v>
      </c>
      <c r="L34" s="81">
        <v>690083</v>
      </c>
      <c r="M34" s="81">
        <v>894238094</v>
      </c>
      <c r="N34" s="81">
        <v>75200</v>
      </c>
      <c r="O34" s="81">
        <v>243991653</v>
      </c>
      <c r="P34" s="81">
        <v>0</v>
      </c>
      <c r="Q34" s="81">
        <v>0</v>
      </c>
      <c r="R34" s="81">
        <v>0</v>
      </c>
      <c r="S34" s="81">
        <v>0</v>
      </c>
      <c r="T34" s="81">
        <v>0</v>
      </c>
      <c r="U34" s="81">
        <v>0</v>
      </c>
      <c r="V34" s="81">
        <v>0</v>
      </c>
      <c r="W34" s="81">
        <v>0</v>
      </c>
      <c r="X34" s="81">
        <v>0</v>
      </c>
      <c r="Y34" s="81">
        <v>0</v>
      </c>
      <c r="Z34" s="81">
        <v>1197964996</v>
      </c>
      <c r="AA34" s="81">
        <v>25398356</v>
      </c>
      <c r="AB34" s="81">
        <v>285582028</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2382</v>
      </c>
      <c r="B35" s="80">
        <v>27</v>
      </c>
      <c r="C35" s="80">
        <v>18</v>
      </c>
      <c r="D35" s="80">
        <v>27</v>
      </c>
      <c r="E35" s="80">
        <v>2022</v>
      </c>
      <c r="F35" s="80" t="s">
        <v>568</v>
      </c>
      <c r="G35" s="182" t="s">
        <v>2379</v>
      </c>
      <c r="H35" s="80" t="s">
        <v>2380</v>
      </c>
      <c r="I35" s="173"/>
      <c r="J35" s="83">
        <v>64556</v>
      </c>
      <c r="K35" s="81">
        <v>78728705</v>
      </c>
      <c r="L35" s="81">
        <v>740054</v>
      </c>
      <c r="M35" s="81">
        <v>909382806</v>
      </c>
      <c r="N35" s="81">
        <v>156600</v>
      </c>
      <c r="O35" s="81">
        <v>383850353</v>
      </c>
      <c r="P35" s="81">
        <v>0</v>
      </c>
      <c r="Q35" s="81">
        <v>0</v>
      </c>
      <c r="R35" s="81">
        <v>0</v>
      </c>
      <c r="S35" s="81">
        <v>0</v>
      </c>
      <c r="T35" s="81">
        <v>0</v>
      </c>
      <c r="U35" s="81">
        <v>0</v>
      </c>
      <c r="V35" s="81">
        <v>0</v>
      </c>
      <c r="W35" s="81">
        <v>0</v>
      </c>
      <c r="X35" s="81">
        <v>0</v>
      </c>
      <c r="Y35" s="81">
        <v>0</v>
      </c>
      <c r="Z35" s="81">
        <v>1371961863.9999998</v>
      </c>
      <c r="AA35" s="81">
        <v>43431981</v>
      </c>
      <c r="AB35" s="81">
        <v>502581163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2374</v>
      </c>
      <c r="B36" s="80">
        <v>28</v>
      </c>
      <c r="C36" s="80">
        <v>18</v>
      </c>
      <c r="D36" s="80">
        <v>28</v>
      </c>
      <c r="E36" s="80">
        <v>2022</v>
      </c>
      <c r="F36" s="80" t="s">
        <v>568</v>
      </c>
      <c r="G36" s="182" t="s">
        <v>2371</v>
      </c>
      <c r="H36" s="80" t="s">
        <v>2372</v>
      </c>
      <c r="I36" s="173"/>
      <c r="J36" s="83">
        <v>7185</v>
      </c>
      <c r="K36" s="81">
        <v>7390271.9999999991</v>
      </c>
      <c r="L36" s="81">
        <v>11630</v>
      </c>
      <c r="M36" s="81">
        <v>12050863.999999998</v>
      </c>
      <c r="N36" s="81">
        <v>345600</v>
      </c>
      <c r="O36" s="81">
        <v>1045759622.9999999</v>
      </c>
      <c r="P36" s="81">
        <v>0</v>
      </c>
      <c r="Q36" s="81">
        <v>0</v>
      </c>
      <c r="R36" s="81">
        <v>0</v>
      </c>
      <c r="S36" s="81">
        <v>0</v>
      </c>
      <c r="T36" s="81">
        <v>0</v>
      </c>
      <c r="U36" s="81">
        <v>0</v>
      </c>
      <c r="V36" s="81">
        <v>0</v>
      </c>
      <c r="W36" s="81">
        <v>0</v>
      </c>
      <c r="X36" s="81">
        <v>0</v>
      </c>
      <c r="Y36" s="81">
        <v>0</v>
      </c>
      <c r="Z36" s="81">
        <v>1065200758.9999999</v>
      </c>
      <c r="AA36" s="81">
        <v>3247959.9999999995</v>
      </c>
      <c r="AB36" s="81">
        <v>27324723</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1713</v>
      </c>
      <c r="B37" s="80">
        <v>29</v>
      </c>
      <c r="C37" s="80">
        <v>18</v>
      </c>
      <c r="D37" s="80">
        <v>29</v>
      </c>
      <c r="E37" s="80">
        <v>2022</v>
      </c>
      <c r="F37" s="80" t="s">
        <v>568</v>
      </c>
      <c r="G37" s="182" t="s">
        <v>1710</v>
      </c>
      <c r="H37" s="80" t="s">
        <v>1711</v>
      </c>
      <c r="I37" s="173"/>
      <c r="J37" s="83">
        <v>101388</v>
      </c>
      <c r="K37" s="81">
        <v>131194666.99999999</v>
      </c>
      <c r="L37" s="81">
        <v>371760</v>
      </c>
      <c r="M37" s="81">
        <v>481159562</v>
      </c>
      <c r="N37" s="81">
        <v>30700</v>
      </c>
      <c r="O37" s="81">
        <v>65475055.999999993</v>
      </c>
      <c r="P37" s="81">
        <v>1396</v>
      </c>
      <c r="Q37" s="81">
        <v>8856061</v>
      </c>
      <c r="R37" s="81">
        <v>0</v>
      </c>
      <c r="S37" s="81">
        <v>0</v>
      </c>
      <c r="T37" s="81">
        <v>0</v>
      </c>
      <c r="U37" s="81">
        <v>0</v>
      </c>
      <c r="V37" s="81">
        <v>0</v>
      </c>
      <c r="W37" s="81">
        <v>0</v>
      </c>
      <c r="X37" s="81">
        <v>0</v>
      </c>
      <c r="Y37" s="81">
        <v>0</v>
      </c>
      <c r="Z37" s="81">
        <v>686685346</v>
      </c>
      <c r="AA37" s="81">
        <v>39524841</v>
      </c>
      <c r="AB37" s="81">
        <v>460257483</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2318</v>
      </c>
      <c r="B38" s="80">
        <v>30</v>
      </c>
      <c r="C38" s="80">
        <v>18</v>
      </c>
      <c r="D38" s="80">
        <v>30</v>
      </c>
      <c r="E38" s="80">
        <v>2022</v>
      </c>
      <c r="F38" s="80" t="s">
        <v>568</v>
      </c>
      <c r="G38" s="182" t="s">
        <v>2315</v>
      </c>
      <c r="H38" s="80" t="s">
        <v>2316</v>
      </c>
      <c r="I38" s="173"/>
      <c r="J38" s="83">
        <v>74716</v>
      </c>
      <c r="K38" s="81">
        <v>92545268</v>
      </c>
      <c r="L38" s="81">
        <v>1115720</v>
      </c>
      <c r="M38" s="81">
        <v>1385661336</v>
      </c>
      <c r="N38" s="81">
        <v>38800</v>
      </c>
      <c r="O38" s="81">
        <v>97178941.999999985</v>
      </c>
      <c r="P38" s="81">
        <v>0</v>
      </c>
      <c r="Q38" s="81">
        <v>0</v>
      </c>
      <c r="R38" s="81">
        <v>0</v>
      </c>
      <c r="S38" s="81">
        <v>0</v>
      </c>
      <c r="T38" s="81">
        <v>0</v>
      </c>
      <c r="U38" s="81">
        <v>0</v>
      </c>
      <c r="V38" s="81">
        <v>285</v>
      </c>
      <c r="W38" s="81">
        <v>0</v>
      </c>
      <c r="X38" s="81">
        <v>0</v>
      </c>
      <c r="Y38" s="81">
        <v>1747129</v>
      </c>
      <c r="Z38" s="81">
        <v>1577132675</v>
      </c>
      <c r="AA38" s="81">
        <v>34000856</v>
      </c>
      <c r="AB38" s="81">
        <v>363244443</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2406</v>
      </c>
      <c r="B39" s="80">
        <v>31</v>
      </c>
      <c r="C39" s="80">
        <v>18</v>
      </c>
      <c r="D39" s="80">
        <v>31</v>
      </c>
      <c r="E39" s="80">
        <v>2022</v>
      </c>
      <c r="F39" s="80" t="s">
        <v>568</v>
      </c>
      <c r="G39" s="182" t="s">
        <v>2403</v>
      </c>
      <c r="H39" s="80" t="s">
        <v>2404</v>
      </c>
      <c r="I39" s="173"/>
      <c r="J39" s="83">
        <v>113226</v>
      </c>
      <c r="K39" s="81">
        <v>140628543</v>
      </c>
      <c r="L39" s="81">
        <v>985958</v>
      </c>
      <c r="M39" s="81">
        <v>1227098530</v>
      </c>
      <c r="N39" s="81">
        <v>292300</v>
      </c>
      <c r="O39" s="81">
        <v>807944052</v>
      </c>
      <c r="P39" s="81">
        <v>0</v>
      </c>
      <c r="Q39" s="81">
        <v>0</v>
      </c>
      <c r="R39" s="81">
        <v>0</v>
      </c>
      <c r="S39" s="81">
        <v>0</v>
      </c>
      <c r="T39" s="81">
        <v>0</v>
      </c>
      <c r="U39" s="81">
        <v>0</v>
      </c>
      <c r="V39" s="81">
        <v>0</v>
      </c>
      <c r="W39" s="81">
        <v>0</v>
      </c>
      <c r="X39" s="81">
        <v>0</v>
      </c>
      <c r="Y39" s="81">
        <v>0</v>
      </c>
      <c r="Z39" s="81">
        <v>2175671125</v>
      </c>
      <c r="AA39" s="81">
        <v>129913258</v>
      </c>
      <c r="AB39" s="81">
        <v>713994852</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2330</v>
      </c>
      <c r="B40" s="80">
        <v>32</v>
      </c>
      <c r="C40" s="80">
        <v>18</v>
      </c>
      <c r="D40" s="80">
        <v>32</v>
      </c>
      <c r="E40" s="80">
        <v>2022</v>
      </c>
      <c r="F40" s="80" t="s">
        <v>568</v>
      </c>
      <c r="G40" s="182" t="s">
        <v>2327</v>
      </c>
      <c r="H40" s="80" t="s">
        <v>2328</v>
      </c>
      <c r="I40" s="173"/>
      <c r="J40" s="83">
        <v>321449</v>
      </c>
      <c r="K40" s="81">
        <v>422789793.00000006</v>
      </c>
      <c r="L40" s="81">
        <v>786379</v>
      </c>
      <c r="M40" s="81">
        <v>1034023584.9999999</v>
      </c>
      <c r="N40" s="81">
        <v>47800</v>
      </c>
      <c r="O40" s="81">
        <v>115790482</v>
      </c>
      <c r="P40" s="81">
        <v>3863</v>
      </c>
      <c r="Q40" s="81">
        <v>23856391</v>
      </c>
      <c r="R40" s="81">
        <v>0</v>
      </c>
      <c r="S40" s="81">
        <v>0</v>
      </c>
      <c r="T40" s="81">
        <v>0</v>
      </c>
      <c r="U40" s="81">
        <v>0</v>
      </c>
      <c r="V40" s="81">
        <v>0</v>
      </c>
      <c r="W40" s="81">
        <v>0</v>
      </c>
      <c r="X40" s="81">
        <v>0</v>
      </c>
      <c r="Y40" s="81">
        <v>0</v>
      </c>
      <c r="Z40" s="81">
        <v>1596460250.9999998</v>
      </c>
      <c r="AA40" s="81">
        <v>343498194</v>
      </c>
      <c r="AB40" s="81">
        <v>2088320546</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2334</v>
      </c>
      <c r="B41" s="80">
        <v>33</v>
      </c>
      <c r="C41" s="80">
        <v>18</v>
      </c>
      <c r="D41" s="80">
        <v>33</v>
      </c>
      <c r="E41" s="80">
        <v>2022</v>
      </c>
      <c r="F41" s="80" t="s">
        <v>568</v>
      </c>
      <c r="G41" s="182" t="s">
        <v>2331</v>
      </c>
      <c r="H41" s="80" t="s">
        <v>2332</v>
      </c>
      <c r="I41" s="173"/>
      <c r="J41" s="83">
        <v>58864</v>
      </c>
      <c r="K41" s="81">
        <v>78677823</v>
      </c>
      <c r="L41" s="81">
        <v>454392</v>
      </c>
      <c r="M41" s="81">
        <v>606522697</v>
      </c>
      <c r="N41" s="81">
        <v>2600</v>
      </c>
      <c r="O41" s="81">
        <v>4701588</v>
      </c>
      <c r="P41" s="81">
        <v>0</v>
      </c>
      <c r="Q41" s="81">
        <v>0</v>
      </c>
      <c r="R41" s="81">
        <v>0</v>
      </c>
      <c r="S41" s="81">
        <v>0</v>
      </c>
      <c r="T41" s="81">
        <v>0</v>
      </c>
      <c r="U41" s="81">
        <v>0</v>
      </c>
      <c r="V41" s="81">
        <v>0</v>
      </c>
      <c r="W41" s="81">
        <v>0</v>
      </c>
      <c r="X41" s="81">
        <v>0</v>
      </c>
      <c r="Y41" s="81">
        <v>0</v>
      </c>
      <c r="Z41" s="81">
        <v>689902108</v>
      </c>
      <c r="AA41" s="81">
        <v>26071032</v>
      </c>
      <c r="AB41" s="81">
        <v>294651317</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1717</v>
      </c>
      <c r="B42" s="80">
        <v>34</v>
      </c>
      <c r="C42" s="80">
        <v>18</v>
      </c>
      <c r="D42" s="80">
        <v>34</v>
      </c>
      <c r="E42" s="80">
        <v>2022</v>
      </c>
      <c r="F42" s="80" t="s">
        <v>568</v>
      </c>
      <c r="G42" s="182" t="s">
        <v>1714</v>
      </c>
      <c r="H42" s="80" t="s">
        <v>1715</v>
      </c>
      <c r="I42" s="173"/>
      <c r="J42" s="83">
        <v>151125</v>
      </c>
      <c r="K42" s="81">
        <v>194899981</v>
      </c>
      <c r="L42" s="81">
        <v>444084</v>
      </c>
      <c r="M42" s="81">
        <v>573036471</v>
      </c>
      <c r="N42" s="81">
        <v>30900</v>
      </c>
      <c r="O42" s="81">
        <v>87988385</v>
      </c>
      <c r="P42" s="81">
        <v>251</v>
      </c>
      <c r="Q42" s="81">
        <v>1551171</v>
      </c>
      <c r="R42" s="81">
        <v>0</v>
      </c>
      <c r="S42" s="81">
        <v>0</v>
      </c>
      <c r="T42" s="81">
        <v>0</v>
      </c>
      <c r="U42" s="81">
        <v>0</v>
      </c>
      <c r="V42" s="81">
        <v>0</v>
      </c>
      <c r="W42" s="81">
        <v>0</v>
      </c>
      <c r="X42" s="81">
        <v>0</v>
      </c>
      <c r="Y42" s="81">
        <v>0</v>
      </c>
      <c r="Z42" s="81">
        <v>857476008</v>
      </c>
      <c r="AA42" s="81">
        <v>235242385</v>
      </c>
      <c r="AB42" s="81">
        <v>1037241347</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2378</v>
      </c>
      <c r="B43" s="80">
        <v>35</v>
      </c>
      <c r="C43" s="80">
        <v>18</v>
      </c>
      <c r="D43" s="80">
        <v>35</v>
      </c>
      <c r="E43" s="80">
        <v>2022</v>
      </c>
      <c r="F43" s="80" t="s">
        <v>568</v>
      </c>
      <c r="G43" s="182" t="s">
        <v>2375</v>
      </c>
      <c r="H43" s="80" t="s">
        <v>2376</v>
      </c>
      <c r="I43" s="173"/>
      <c r="J43" s="83">
        <v>3879</v>
      </c>
      <c r="K43" s="81">
        <v>4414383</v>
      </c>
      <c r="L43" s="81">
        <v>7359</v>
      </c>
      <c r="M43" s="81">
        <v>8400683</v>
      </c>
      <c r="N43" s="81">
        <v>93200</v>
      </c>
      <c r="O43" s="81">
        <v>276967373</v>
      </c>
      <c r="P43" s="81">
        <v>0</v>
      </c>
      <c r="Q43" s="81">
        <v>0</v>
      </c>
      <c r="R43" s="81">
        <v>0</v>
      </c>
      <c r="S43" s="81">
        <v>0</v>
      </c>
      <c r="T43" s="81">
        <v>31428</v>
      </c>
      <c r="U43" s="81">
        <v>1112</v>
      </c>
      <c r="V43" s="81">
        <v>323</v>
      </c>
      <c r="W43" s="81">
        <v>219316772</v>
      </c>
      <c r="X43" s="81">
        <v>6817067</v>
      </c>
      <c r="Y43" s="81">
        <v>1977693</v>
      </c>
      <c r="Z43" s="81">
        <v>517893970.99999994</v>
      </c>
      <c r="AA43" s="81">
        <v>1856247</v>
      </c>
      <c r="AB43" s="81">
        <v>17382187</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2338</v>
      </c>
      <c r="B44" s="80">
        <v>36</v>
      </c>
      <c r="C44" s="80">
        <v>18</v>
      </c>
      <c r="D44" s="80">
        <v>36</v>
      </c>
      <c r="E44" s="80">
        <v>2022</v>
      </c>
      <c r="F44" s="80" t="s">
        <v>568</v>
      </c>
      <c r="G44" s="182" t="s">
        <v>2335</v>
      </c>
      <c r="H44" s="80" t="s">
        <v>2336</v>
      </c>
      <c r="I44" s="173"/>
      <c r="J44" s="83">
        <v>83388</v>
      </c>
      <c r="K44" s="81">
        <v>104611224</v>
      </c>
      <c r="L44" s="81">
        <v>305705</v>
      </c>
      <c r="M44" s="81">
        <v>383688771.00000006</v>
      </c>
      <c r="N44" s="81">
        <v>325600</v>
      </c>
      <c r="O44" s="81">
        <v>940370610</v>
      </c>
      <c r="P44" s="81">
        <v>3709</v>
      </c>
      <c r="Q44" s="81">
        <v>23320860</v>
      </c>
      <c r="R44" s="81">
        <v>0</v>
      </c>
      <c r="S44" s="81">
        <v>0</v>
      </c>
      <c r="T44" s="81">
        <v>0</v>
      </c>
      <c r="U44" s="81">
        <v>0</v>
      </c>
      <c r="V44" s="81">
        <v>0</v>
      </c>
      <c r="W44" s="81">
        <v>0</v>
      </c>
      <c r="X44" s="81">
        <v>0</v>
      </c>
      <c r="Y44" s="81">
        <v>0</v>
      </c>
      <c r="Z44" s="81">
        <v>1451991465</v>
      </c>
      <c r="AA44" s="81">
        <v>31882218</v>
      </c>
      <c r="AB44" s="81">
        <v>366025810</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1689</v>
      </c>
      <c r="B45" s="80">
        <v>37</v>
      </c>
      <c r="C45" s="80">
        <v>18</v>
      </c>
      <c r="D45" s="80">
        <v>37</v>
      </c>
      <c r="E45" s="80">
        <v>2022</v>
      </c>
      <c r="F45" s="80" t="s">
        <v>568</v>
      </c>
      <c r="G45" s="182" t="s">
        <v>1686</v>
      </c>
      <c r="H45" s="80" t="s">
        <v>1687</v>
      </c>
      <c r="I45" s="173"/>
      <c r="J45" s="83">
        <v>361539</v>
      </c>
      <c r="K45" s="81">
        <v>465232015</v>
      </c>
      <c r="L45" s="81">
        <v>2822719</v>
      </c>
      <c r="M45" s="81">
        <v>3632093679</v>
      </c>
      <c r="N45" s="81">
        <v>189900</v>
      </c>
      <c r="O45" s="81">
        <v>479953644</v>
      </c>
      <c r="P45" s="81">
        <v>12295</v>
      </c>
      <c r="Q45" s="81">
        <v>75928538</v>
      </c>
      <c r="R45" s="81">
        <v>0</v>
      </c>
      <c r="S45" s="81">
        <v>0</v>
      </c>
      <c r="T45" s="81">
        <v>0</v>
      </c>
      <c r="U45" s="81">
        <v>0</v>
      </c>
      <c r="V45" s="81">
        <v>10</v>
      </c>
      <c r="W45" s="81">
        <v>0</v>
      </c>
      <c r="X45" s="81">
        <v>0</v>
      </c>
      <c r="Y45" s="81">
        <v>60094</v>
      </c>
      <c r="Z45" s="81">
        <v>4653267970.000001</v>
      </c>
      <c r="AA45" s="81">
        <v>245599356</v>
      </c>
      <c r="AB45" s="81">
        <v>1772968349</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1693</v>
      </c>
      <c r="B46" s="80">
        <v>38</v>
      </c>
      <c r="C46" s="80">
        <v>18</v>
      </c>
      <c r="D46" s="80">
        <v>38</v>
      </c>
      <c r="E46" s="80">
        <v>2022</v>
      </c>
      <c r="F46" s="80" t="s">
        <v>568</v>
      </c>
      <c r="G46" s="182" t="s">
        <v>1690</v>
      </c>
      <c r="H46" s="80" t="s">
        <v>1691</v>
      </c>
      <c r="I46" s="173"/>
      <c r="J46" s="83">
        <v>273919</v>
      </c>
      <c r="K46" s="81">
        <v>337884197</v>
      </c>
      <c r="L46" s="81">
        <v>988088</v>
      </c>
      <c r="M46" s="81">
        <v>1220570321</v>
      </c>
      <c r="N46" s="81">
        <v>219000</v>
      </c>
      <c r="O46" s="81">
        <v>534477329.99999994</v>
      </c>
      <c r="P46" s="81">
        <v>1270</v>
      </c>
      <c r="Q46" s="81">
        <v>7845455</v>
      </c>
      <c r="R46" s="81">
        <v>0</v>
      </c>
      <c r="S46" s="81">
        <v>0</v>
      </c>
      <c r="T46" s="81">
        <v>0</v>
      </c>
      <c r="U46" s="81">
        <v>0</v>
      </c>
      <c r="V46" s="81">
        <v>0</v>
      </c>
      <c r="W46" s="81">
        <v>0</v>
      </c>
      <c r="X46" s="81">
        <v>0</v>
      </c>
      <c r="Y46" s="81">
        <v>0</v>
      </c>
      <c r="Z46" s="81">
        <v>2100777303.0000002</v>
      </c>
      <c r="AA46" s="81">
        <v>409309555</v>
      </c>
      <c r="AB46" s="81">
        <v>2065769962</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2358</v>
      </c>
      <c r="B47" s="80">
        <v>39</v>
      </c>
      <c r="C47" s="80">
        <v>18</v>
      </c>
      <c r="D47" s="80">
        <v>39</v>
      </c>
      <c r="E47" s="80">
        <v>2022</v>
      </c>
      <c r="F47" s="80" t="s">
        <v>568</v>
      </c>
      <c r="G47" s="182" t="s">
        <v>2355</v>
      </c>
      <c r="H47" s="80" t="s">
        <v>2356</v>
      </c>
      <c r="I47" s="173"/>
      <c r="J47" s="83">
        <v>50955</v>
      </c>
      <c r="K47" s="81">
        <v>61014995.000000007</v>
      </c>
      <c r="L47" s="81">
        <v>674352</v>
      </c>
      <c r="M47" s="81">
        <v>809534746</v>
      </c>
      <c r="N47" s="81">
        <v>120100</v>
      </c>
      <c r="O47" s="81">
        <v>319815005</v>
      </c>
      <c r="P47" s="81">
        <v>0</v>
      </c>
      <c r="Q47" s="81">
        <v>0</v>
      </c>
      <c r="R47" s="81">
        <v>0</v>
      </c>
      <c r="S47" s="81">
        <v>0</v>
      </c>
      <c r="T47" s="81">
        <v>0</v>
      </c>
      <c r="U47" s="81">
        <v>0</v>
      </c>
      <c r="V47" s="81">
        <v>0</v>
      </c>
      <c r="W47" s="81">
        <v>0</v>
      </c>
      <c r="X47" s="81">
        <v>0</v>
      </c>
      <c r="Y47" s="81">
        <v>0</v>
      </c>
      <c r="Z47" s="81">
        <v>1190364746</v>
      </c>
      <c r="AA47" s="81">
        <v>23614460</v>
      </c>
      <c r="AB47" s="81">
        <v>257536113</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1705</v>
      </c>
      <c r="B48" s="80">
        <v>40</v>
      </c>
      <c r="C48" s="80">
        <v>18</v>
      </c>
      <c r="D48" s="80">
        <v>40</v>
      </c>
      <c r="E48" s="80">
        <v>2022</v>
      </c>
      <c r="F48" s="80" t="s">
        <v>568</v>
      </c>
      <c r="G48" s="182" t="s">
        <v>1702</v>
      </c>
      <c r="H48" s="80" t="s">
        <v>1703</v>
      </c>
      <c r="I48" s="173"/>
      <c r="J48" s="83">
        <v>89019</v>
      </c>
      <c r="K48" s="81">
        <v>98027043</v>
      </c>
      <c r="L48" s="81">
        <v>236492</v>
      </c>
      <c r="M48" s="81">
        <v>261458411</v>
      </c>
      <c r="N48" s="81">
        <v>667300</v>
      </c>
      <c r="O48" s="81">
        <v>1578813625</v>
      </c>
      <c r="P48" s="81">
        <v>0</v>
      </c>
      <c r="Q48" s="81">
        <v>0</v>
      </c>
      <c r="R48" s="81">
        <v>0</v>
      </c>
      <c r="S48" s="81">
        <v>0</v>
      </c>
      <c r="T48" s="81">
        <v>0</v>
      </c>
      <c r="U48" s="81">
        <v>0</v>
      </c>
      <c r="V48" s="81">
        <v>318</v>
      </c>
      <c r="W48" s="81">
        <v>0</v>
      </c>
      <c r="X48" s="81">
        <v>0</v>
      </c>
      <c r="Y48" s="81">
        <v>1948750</v>
      </c>
      <c r="Z48" s="81">
        <v>1940247829</v>
      </c>
      <c r="AA48" s="81">
        <v>51152922</v>
      </c>
      <c r="AB48" s="81">
        <v>565072342</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2370</v>
      </c>
      <c r="B49" s="80">
        <v>41</v>
      </c>
      <c r="C49" s="80">
        <v>18</v>
      </c>
      <c r="D49" s="80">
        <v>41</v>
      </c>
      <c r="E49" s="80">
        <v>2022</v>
      </c>
      <c r="F49" s="80" t="s">
        <v>568</v>
      </c>
      <c r="G49" s="182" t="s">
        <v>2367</v>
      </c>
      <c r="H49" s="80" t="s">
        <v>2368</v>
      </c>
      <c r="I49" s="173"/>
      <c r="J49" s="83">
        <v>10441</v>
      </c>
      <c r="K49" s="81">
        <v>11195662</v>
      </c>
      <c r="L49" s="81">
        <v>25587</v>
      </c>
      <c r="M49" s="81">
        <v>27677760</v>
      </c>
      <c r="N49" s="81">
        <v>330400</v>
      </c>
      <c r="O49" s="81">
        <v>939388125</v>
      </c>
      <c r="P49" s="81">
        <v>0</v>
      </c>
      <c r="Q49" s="81">
        <v>0</v>
      </c>
      <c r="R49" s="81">
        <v>0</v>
      </c>
      <c r="S49" s="81">
        <v>0</v>
      </c>
      <c r="T49" s="81">
        <v>0</v>
      </c>
      <c r="U49" s="81">
        <v>0</v>
      </c>
      <c r="V49" s="81">
        <v>0</v>
      </c>
      <c r="W49" s="81">
        <v>0</v>
      </c>
      <c r="X49" s="81">
        <v>0</v>
      </c>
      <c r="Y49" s="81">
        <v>0</v>
      </c>
      <c r="Z49" s="81">
        <v>978261546.99999988</v>
      </c>
      <c r="AA49" s="81">
        <v>5895692</v>
      </c>
      <c r="AB49" s="81">
        <v>73405251</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2386</v>
      </c>
      <c r="B50" s="80">
        <v>42</v>
      </c>
      <c r="C50" s="80">
        <v>18</v>
      </c>
      <c r="D50" s="80">
        <v>42</v>
      </c>
      <c r="E50" s="80">
        <v>2022</v>
      </c>
      <c r="F50" s="80" t="s">
        <v>568</v>
      </c>
      <c r="G50" s="182" t="s">
        <v>2383</v>
      </c>
      <c r="H50" s="80" t="s">
        <v>2384</v>
      </c>
      <c r="I50" s="173"/>
      <c r="J50" s="83">
        <v>105081</v>
      </c>
      <c r="K50" s="81">
        <v>137442959</v>
      </c>
      <c r="L50" s="81">
        <v>451723</v>
      </c>
      <c r="M50" s="81">
        <v>590061061</v>
      </c>
      <c r="N50" s="81">
        <v>123900</v>
      </c>
      <c r="O50" s="81">
        <v>248513248</v>
      </c>
      <c r="P50" s="81">
        <v>1950</v>
      </c>
      <c r="Q50" s="81">
        <v>12150040</v>
      </c>
      <c r="R50" s="81">
        <v>0</v>
      </c>
      <c r="S50" s="81">
        <v>0</v>
      </c>
      <c r="T50" s="81">
        <v>101280</v>
      </c>
      <c r="U50" s="81">
        <v>3152</v>
      </c>
      <c r="V50" s="81">
        <v>2891</v>
      </c>
      <c r="W50" s="81">
        <v>709009393</v>
      </c>
      <c r="X50" s="81">
        <v>19330517</v>
      </c>
      <c r="Y50" s="81">
        <v>17728348</v>
      </c>
      <c r="Z50" s="81">
        <v>1734235566</v>
      </c>
      <c r="AA50" s="81">
        <v>52384131</v>
      </c>
      <c r="AB50" s="81">
        <v>520505087</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2362</v>
      </c>
      <c r="B51" s="80">
        <v>43</v>
      </c>
      <c r="C51" s="80">
        <v>18</v>
      </c>
      <c r="D51" s="80">
        <v>43</v>
      </c>
      <c r="E51" s="80">
        <v>2022</v>
      </c>
      <c r="F51" s="80" t="s">
        <v>568</v>
      </c>
      <c r="G51" s="182" t="s">
        <v>2359</v>
      </c>
      <c r="H51" s="80" t="s">
        <v>2360</v>
      </c>
      <c r="I51" s="173"/>
      <c r="J51" s="83">
        <v>41397</v>
      </c>
      <c r="K51" s="81">
        <v>51869973</v>
      </c>
      <c r="L51" s="81">
        <v>326133</v>
      </c>
      <c r="M51" s="81">
        <v>410431172</v>
      </c>
      <c r="N51" s="81">
        <v>0</v>
      </c>
      <c r="O51" s="81">
        <v>0</v>
      </c>
      <c r="P51" s="81">
        <v>0</v>
      </c>
      <c r="Q51" s="81">
        <v>0</v>
      </c>
      <c r="R51" s="81">
        <v>0</v>
      </c>
      <c r="S51" s="81">
        <v>0</v>
      </c>
      <c r="T51" s="81">
        <v>0</v>
      </c>
      <c r="U51" s="81">
        <v>0</v>
      </c>
      <c r="V51" s="81">
        <v>0</v>
      </c>
      <c r="W51" s="81">
        <v>0</v>
      </c>
      <c r="X51" s="81">
        <v>0</v>
      </c>
      <c r="Y51" s="81">
        <v>0</v>
      </c>
      <c r="Z51" s="81">
        <v>462301145</v>
      </c>
      <c r="AA51" s="81">
        <v>19354377</v>
      </c>
      <c r="AB51" s="81">
        <v>221457723.00000003</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2346</v>
      </c>
      <c r="B52" s="80">
        <v>44</v>
      </c>
      <c r="C52" s="80">
        <v>18</v>
      </c>
      <c r="D52" s="80">
        <v>44</v>
      </c>
      <c r="E52" s="80">
        <v>2022</v>
      </c>
      <c r="F52" s="80" t="s">
        <v>568</v>
      </c>
      <c r="G52" s="182" t="s">
        <v>2343</v>
      </c>
      <c r="H52" s="80" t="s">
        <v>2344</v>
      </c>
      <c r="I52" s="173"/>
      <c r="J52" s="83">
        <v>54839</v>
      </c>
      <c r="K52" s="81">
        <v>68421743</v>
      </c>
      <c r="L52" s="81">
        <v>780317</v>
      </c>
      <c r="M52" s="81">
        <v>978280712.00000012</v>
      </c>
      <c r="N52" s="81">
        <v>6200</v>
      </c>
      <c r="O52" s="81">
        <v>18338203</v>
      </c>
      <c r="P52" s="81">
        <v>0</v>
      </c>
      <c r="Q52" s="81">
        <v>0</v>
      </c>
      <c r="R52" s="81">
        <v>0</v>
      </c>
      <c r="S52" s="81">
        <v>0</v>
      </c>
      <c r="T52" s="81">
        <v>0</v>
      </c>
      <c r="U52" s="81">
        <v>0</v>
      </c>
      <c r="V52" s="81">
        <v>0</v>
      </c>
      <c r="W52" s="81">
        <v>0</v>
      </c>
      <c r="X52" s="81">
        <v>0</v>
      </c>
      <c r="Y52" s="81">
        <v>0</v>
      </c>
      <c r="Z52" s="81">
        <v>1065040658</v>
      </c>
      <c r="AA52" s="81">
        <v>26388123.000000004</v>
      </c>
      <c r="AB52" s="81">
        <v>293098226</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1599</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1672</v>
      </c>
      <c r="B190" s="80">
        <v>182</v>
      </c>
      <c r="C190" s="80">
        <v>16</v>
      </c>
      <c r="D190" s="80">
        <v>2</v>
      </c>
      <c r="E190" s="80">
        <v>2021</v>
      </c>
      <c r="F190" s="80" t="s">
        <v>75</v>
      </c>
      <c r="G190" s="182" t="s">
        <v>1670</v>
      </c>
      <c r="H190" s="80" t="s">
        <v>1671</v>
      </c>
      <c r="I190" s="173"/>
      <c r="J190" s="83"/>
      <c r="K190" s="81"/>
      <c r="L190" s="81"/>
      <c r="M190" s="81"/>
      <c r="N190" s="81"/>
      <c r="O190" s="81"/>
      <c r="P190" s="81"/>
      <c r="Q190" s="81"/>
      <c r="R190" s="81"/>
      <c r="S190" s="81"/>
      <c r="T190" s="81"/>
      <c r="U190" s="81"/>
      <c r="V190" s="81"/>
      <c r="W190" s="81"/>
      <c r="X190" s="81"/>
      <c r="Y190" s="81"/>
      <c r="Z190" s="81"/>
      <c r="AA190" s="81"/>
      <c r="AB190" s="81"/>
      <c r="AC190" s="82"/>
      <c r="AD190" s="81">
        <v>34669837.591819644</v>
      </c>
      <c r="AE190" s="81">
        <v>3417519.8031989881</v>
      </c>
      <c r="AF190" s="81">
        <v>2697441.3415585868</v>
      </c>
      <c r="AG190" s="81">
        <v>142369379.39237985</v>
      </c>
      <c r="AH190" s="81">
        <v>159089103.36443052</v>
      </c>
      <c r="AI190" s="81">
        <v>0</v>
      </c>
      <c r="AJ190" s="81">
        <v>0</v>
      </c>
      <c r="AK190" s="81">
        <v>10225981.915779078</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1700</v>
      </c>
      <c r="B191" s="80">
        <v>183</v>
      </c>
      <c r="C191" s="80">
        <v>16</v>
      </c>
      <c r="D191" s="80">
        <v>3</v>
      </c>
      <c r="E191" s="80">
        <v>2021</v>
      </c>
      <c r="F191" s="80" t="s">
        <v>75</v>
      </c>
      <c r="G191" s="182" t="s">
        <v>1698</v>
      </c>
      <c r="H191" s="80" t="s">
        <v>1699</v>
      </c>
      <c r="I191" s="173"/>
      <c r="J191" s="83"/>
      <c r="K191" s="81"/>
      <c r="L191" s="81"/>
      <c r="M191" s="81"/>
      <c r="N191" s="81"/>
      <c r="O191" s="81"/>
      <c r="P191" s="81"/>
      <c r="Q191" s="81"/>
      <c r="R191" s="81"/>
      <c r="S191" s="81"/>
      <c r="T191" s="81"/>
      <c r="U191" s="81"/>
      <c r="V191" s="81"/>
      <c r="W191" s="81"/>
      <c r="X191" s="81"/>
      <c r="Y191" s="81"/>
      <c r="Z191" s="81"/>
      <c r="AA191" s="81"/>
      <c r="AB191" s="81"/>
      <c r="AC191" s="82"/>
      <c r="AD191" s="81">
        <v>41057958.213679418</v>
      </c>
      <c r="AE191" s="81">
        <v>1174839.3061717248</v>
      </c>
      <c r="AF191" s="81">
        <v>3157470.0974833071</v>
      </c>
      <c r="AG191" s="81">
        <v>38586766.809548572</v>
      </c>
      <c r="AH191" s="81">
        <v>41920584.072639972</v>
      </c>
      <c r="AI191" s="81">
        <v>0</v>
      </c>
      <c r="AJ191" s="81">
        <v>0</v>
      </c>
      <c r="AK191" s="81">
        <v>2535230.7291199057</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2401</v>
      </c>
      <c r="B192" s="80">
        <v>184</v>
      </c>
      <c r="C192" s="80">
        <v>16</v>
      </c>
      <c r="D192" s="80">
        <v>4</v>
      </c>
      <c r="E192" s="80">
        <v>2021</v>
      </c>
      <c r="F192" s="80" t="s">
        <v>75</v>
      </c>
      <c r="G192" s="182" t="s">
        <v>2399</v>
      </c>
      <c r="H192" s="80" t="s">
        <v>2400</v>
      </c>
      <c r="I192" s="173"/>
      <c r="J192" s="83"/>
      <c r="K192" s="81"/>
      <c r="L192" s="81"/>
      <c r="M192" s="81"/>
      <c r="N192" s="81"/>
      <c r="O192" s="81"/>
      <c r="P192" s="81"/>
      <c r="Q192" s="81"/>
      <c r="R192" s="81"/>
      <c r="S192" s="81"/>
      <c r="T192" s="81"/>
      <c r="U192" s="81"/>
      <c r="V192" s="81"/>
      <c r="W192" s="81"/>
      <c r="X192" s="81"/>
      <c r="Y192" s="81"/>
      <c r="Z192" s="81"/>
      <c r="AA192" s="81"/>
      <c r="AB192" s="81"/>
      <c r="AC192" s="82"/>
      <c r="AD192" s="81">
        <v>315944.96581495169</v>
      </c>
      <c r="AE192" s="81">
        <v>543550.42580622598</v>
      </c>
      <c r="AF192" s="81">
        <v>439118.35792814201</v>
      </c>
      <c r="AG192" s="81">
        <v>9576146.4230947495</v>
      </c>
      <c r="AH192" s="81">
        <v>12927947.46620645</v>
      </c>
      <c r="AI192" s="81">
        <v>0</v>
      </c>
      <c r="AJ192" s="81">
        <v>0</v>
      </c>
      <c r="AK192" s="81">
        <v>747416.57717762992</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2429</v>
      </c>
      <c r="B193" s="80">
        <v>185</v>
      </c>
      <c r="C193" s="80">
        <v>16</v>
      </c>
      <c r="D193" s="80">
        <v>5</v>
      </c>
      <c r="E193" s="80">
        <v>2021</v>
      </c>
      <c r="F193" s="80" t="s">
        <v>75</v>
      </c>
      <c r="G193" s="182" t="s">
        <v>2427</v>
      </c>
      <c r="H193" s="80" t="s">
        <v>2428</v>
      </c>
      <c r="I193" s="173"/>
      <c r="J193" s="83"/>
      <c r="K193" s="81"/>
      <c r="L193" s="81"/>
      <c r="M193" s="81"/>
      <c r="N193" s="81"/>
      <c r="O193" s="81"/>
      <c r="P193" s="81"/>
      <c r="Q193" s="81"/>
      <c r="R193" s="81"/>
      <c r="S193" s="81"/>
      <c r="T193" s="81"/>
      <c r="U193" s="81"/>
      <c r="V193" s="81"/>
      <c r="W193" s="81"/>
      <c r="X193" s="81"/>
      <c r="Y193" s="81"/>
      <c r="Z193" s="81"/>
      <c r="AA193" s="81"/>
      <c r="AB193" s="81"/>
      <c r="AC193" s="82"/>
      <c r="AD193" s="81">
        <v>3462835.9864121759</v>
      </c>
      <c r="AE193" s="81">
        <v>3629376.0715250373</v>
      </c>
      <c r="AF193" s="81">
        <v>1338265.4717810042</v>
      </c>
      <c r="AG193" s="81">
        <v>101537171.35258836</v>
      </c>
      <c r="AH193" s="81">
        <v>100261439.3376227</v>
      </c>
      <c r="AI193" s="81">
        <v>0</v>
      </c>
      <c r="AJ193" s="81">
        <v>0</v>
      </c>
      <c r="AK193" s="81">
        <v>5533691.7183135478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2321</v>
      </c>
      <c r="B194" s="80">
        <v>186</v>
      </c>
      <c r="C194" s="80">
        <v>16</v>
      </c>
      <c r="D194" s="80">
        <v>6</v>
      </c>
      <c r="E194" s="80">
        <v>2021</v>
      </c>
      <c r="F194" s="80" t="s">
        <v>75</v>
      </c>
      <c r="G194" s="182" t="s">
        <v>2319</v>
      </c>
      <c r="H194" s="80" t="s">
        <v>2320</v>
      </c>
      <c r="I194" s="173"/>
      <c r="J194" s="83"/>
      <c r="K194" s="81"/>
      <c r="L194" s="81"/>
      <c r="M194" s="81"/>
      <c r="N194" s="81"/>
      <c r="O194" s="81"/>
      <c r="P194" s="81"/>
      <c r="Q194" s="81"/>
      <c r="R194" s="81"/>
      <c r="S194" s="81"/>
      <c r="T194" s="81"/>
      <c r="U194" s="81"/>
      <c r="V194" s="81"/>
      <c r="W194" s="81"/>
      <c r="X194" s="81"/>
      <c r="Y194" s="81"/>
      <c r="Z194" s="81"/>
      <c r="AA194" s="81"/>
      <c r="AB194" s="81"/>
      <c r="AC194" s="82"/>
      <c r="AD194" s="81">
        <v>55491887.534643427</v>
      </c>
      <c r="AE194" s="81">
        <v>1778308.6765550151</v>
      </c>
      <c r="AF194" s="81">
        <v>6848155.3438793579</v>
      </c>
      <c r="AG194" s="81">
        <v>42183075.090071298</v>
      </c>
      <c r="AH194" s="81">
        <v>54962825.76988361</v>
      </c>
      <c r="AI194" s="81">
        <v>0</v>
      </c>
      <c r="AJ194" s="81">
        <v>0</v>
      </c>
      <c r="AK194" s="81">
        <v>3217146.6262814417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2409</v>
      </c>
      <c r="B195" s="80">
        <v>187</v>
      </c>
      <c r="C195" s="80">
        <v>16</v>
      </c>
      <c r="D195" s="80">
        <v>7</v>
      </c>
      <c r="E195" s="80">
        <v>2021</v>
      </c>
      <c r="F195" s="80" t="s">
        <v>75</v>
      </c>
      <c r="G195" s="182" t="s">
        <v>2407</v>
      </c>
      <c r="H195" s="80" t="s">
        <v>2408</v>
      </c>
      <c r="I195" s="173"/>
      <c r="J195" s="83"/>
      <c r="K195" s="81"/>
      <c r="L195" s="81"/>
      <c r="M195" s="81"/>
      <c r="N195" s="81"/>
      <c r="O195" s="81"/>
      <c r="P195" s="81"/>
      <c r="Q195" s="81"/>
      <c r="R195" s="81"/>
      <c r="S195" s="81"/>
      <c r="T195" s="81"/>
      <c r="U195" s="81"/>
      <c r="V195" s="81"/>
      <c r="W195" s="81"/>
      <c r="X195" s="81"/>
      <c r="Y195" s="81"/>
      <c r="Z195" s="81"/>
      <c r="AA195" s="81"/>
      <c r="AB195" s="81"/>
      <c r="AC195" s="82"/>
      <c r="AD195" s="81">
        <v>74370934.713319406</v>
      </c>
      <c r="AE195" s="81">
        <v>3199243.6479539685</v>
      </c>
      <c r="AF195" s="81">
        <v>8949650.3425354641</v>
      </c>
      <c r="AG195" s="81">
        <v>94482643.423349276</v>
      </c>
      <c r="AH195" s="81">
        <v>107969950.25313087</v>
      </c>
      <c r="AI195" s="81">
        <v>0</v>
      </c>
      <c r="AJ195" s="81">
        <v>0</v>
      </c>
      <c r="AK195" s="81">
        <v>6910518.637529592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2341</v>
      </c>
      <c r="B196" s="80">
        <v>188</v>
      </c>
      <c r="C196" s="80">
        <v>16</v>
      </c>
      <c r="D196" s="80">
        <v>8</v>
      </c>
      <c r="E196" s="80">
        <v>2021</v>
      </c>
      <c r="F196" s="80" t="s">
        <v>75</v>
      </c>
      <c r="G196" s="182" t="s">
        <v>2339</v>
      </c>
      <c r="H196" s="80" t="s">
        <v>2340</v>
      </c>
      <c r="I196" s="173"/>
      <c r="J196" s="83"/>
      <c r="K196" s="81"/>
      <c r="L196" s="81"/>
      <c r="M196" s="81"/>
      <c r="N196" s="81"/>
      <c r="O196" s="81"/>
      <c r="P196" s="81"/>
      <c r="Q196" s="81"/>
      <c r="R196" s="81"/>
      <c r="S196" s="81"/>
      <c r="T196" s="81"/>
      <c r="U196" s="81"/>
      <c r="V196" s="81"/>
      <c r="W196" s="81"/>
      <c r="X196" s="81"/>
      <c r="Y196" s="81"/>
      <c r="Z196" s="81"/>
      <c r="AA196" s="81"/>
      <c r="AB196" s="81"/>
      <c r="AC196" s="82"/>
      <c r="AD196" s="81">
        <v>1553699.8799290722</v>
      </c>
      <c r="AE196" s="81">
        <v>577789.82270740566</v>
      </c>
      <c r="AF196" s="81">
        <v>543670.34791103296</v>
      </c>
      <c r="AG196" s="81">
        <v>8825664.7284948491</v>
      </c>
      <c r="AH196" s="81">
        <v>14777820.761141688</v>
      </c>
      <c r="AI196" s="81">
        <v>0</v>
      </c>
      <c r="AJ196" s="81">
        <v>0</v>
      </c>
      <c r="AK196" s="81">
        <v>850983.78465798625</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1821</v>
      </c>
      <c r="B197" s="80">
        <v>189</v>
      </c>
      <c r="C197" s="80">
        <v>16</v>
      </c>
      <c r="D197" s="80">
        <v>9</v>
      </c>
      <c r="E197" s="80">
        <v>2021</v>
      </c>
      <c r="F197" s="80" t="s">
        <v>75</v>
      </c>
      <c r="G197" s="182" t="s">
        <v>1803</v>
      </c>
      <c r="H197" s="80" t="s">
        <v>1804</v>
      </c>
      <c r="I197" s="173"/>
      <c r="J197" s="83"/>
      <c r="K197" s="81"/>
      <c r="L197" s="81"/>
      <c r="M197" s="81"/>
      <c r="N197" s="81"/>
      <c r="O197" s="81"/>
      <c r="P197" s="81"/>
      <c r="Q197" s="81"/>
      <c r="R197" s="81"/>
      <c r="S197" s="81"/>
      <c r="T197" s="81"/>
      <c r="U197" s="81"/>
      <c r="V197" s="81"/>
      <c r="W197" s="81"/>
      <c r="X197" s="81"/>
      <c r="Y197" s="81"/>
      <c r="Z197" s="81"/>
      <c r="AA197" s="81"/>
      <c r="AB197" s="81"/>
      <c r="AC197" s="82"/>
      <c r="AD197" s="81">
        <v>61228089.876359805</v>
      </c>
      <c r="AE197" s="81">
        <v>1675590.4858514762</v>
      </c>
      <c r="AF197" s="81">
        <v>3147014.8984850179</v>
      </c>
      <c r="AG197" s="81">
        <v>46890096.278601885</v>
      </c>
      <c r="AH197" s="81">
        <v>55415769.574364327</v>
      </c>
      <c r="AI197" s="81">
        <v>0</v>
      </c>
      <c r="AJ197" s="81">
        <v>0</v>
      </c>
      <c r="AK197" s="81">
        <v>3517872.193249118</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2325</v>
      </c>
      <c r="B198" s="80">
        <v>190</v>
      </c>
      <c r="C198" s="80">
        <v>16</v>
      </c>
      <c r="D198" s="80">
        <v>10</v>
      </c>
      <c r="E198" s="80">
        <v>2021</v>
      </c>
      <c r="F198" s="80" t="s">
        <v>75</v>
      </c>
      <c r="G198" s="182" t="s">
        <v>2323</v>
      </c>
      <c r="H198" s="80" t="s">
        <v>2324</v>
      </c>
      <c r="I198" s="173"/>
      <c r="J198" s="83"/>
      <c r="K198" s="81"/>
      <c r="L198" s="81"/>
      <c r="M198" s="81"/>
      <c r="N198" s="81"/>
      <c r="O198" s="81"/>
      <c r="P198" s="81"/>
      <c r="Q198" s="81"/>
      <c r="R198" s="81"/>
      <c r="S198" s="81"/>
      <c r="T198" s="81"/>
      <c r="U198" s="81"/>
      <c r="V198" s="81"/>
      <c r="W198" s="81"/>
      <c r="X198" s="81"/>
      <c r="Y198" s="81"/>
      <c r="Z198" s="81"/>
      <c r="AA198" s="81"/>
      <c r="AB198" s="81"/>
      <c r="AC198" s="82"/>
      <c r="AD198" s="81">
        <v>20705093.910642482</v>
      </c>
      <c r="AE198" s="81">
        <v>2289759.6677663852</v>
      </c>
      <c r="AF198" s="81">
        <v>6335850.5929631917</v>
      </c>
      <c r="AG198" s="81">
        <v>83447560.585952312</v>
      </c>
      <c r="AH198" s="81">
        <v>84256013.872748256</v>
      </c>
      <c r="AI198" s="81">
        <v>0</v>
      </c>
      <c r="AJ198" s="81">
        <v>0</v>
      </c>
      <c r="AK198" s="81">
        <v>5137406.0410217904</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2365</v>
      </c>
      <c r="B199" s="80">
        <v>191</v>
      </c>
      <c r="C199" s="80">
        <v>16</v>
      </c>
      <c r="D199" s="80">
        <v>11</v>
      </c>
      <c r="E199" s="80">
        <v>2021</v>
      </c>
      <c r="F199" s="80" t="s">
        <v>75</v>
      </c>
      <c r="G199" s="182" t="s">
        <v>2363</v>
      </c>
      <c r="H199" s="80" t="s">
        <v>2364</v>
      </c>
      <c r="I199" s="173"/>
      <c r="J199" s="83"/>
      <c r="K199" s="81"/>
      <c r="L199" s="81"/>
      <c r="M199" s="81"/>
      <c r="N199" s="81"/>
      <c r="O199" s="81"/>
      <c r="P199" s="81"/>
      <c r="Q199" s="81"/>
      <c r="R199" s="81"/>
      <c r="S199" s="81"/>
      <c r="T199" s="81"/>
      <c r="U199" s="81"/>
      <c r="V199" s="81"/>
      <c r="W199" s="81"/>
      <c r="X199" s="81"/>
      <c r="Y199" s="81"/>
      <c r="Z199" s="81"/>
      <c r="AA199" s="81"/>
      <c r="AB199" s="81"/>
      <c r="AC199" s="82"/>
      <c r="AD199" s="81">
        <v>1627638.1145230767</v>
      </c>
      <c r="AE199" s="81">
        <v>235395.85369560969</v>
      </c>
      <c r="AF199" s="81">
        <v>836415.91986312764</v>
      </c>
      <c r="AG199" s="81">
        <v>3031946.0461836047</v>
      </c>
      <c r="AH199" s="81">
        <v>4025696.8043098669</v>
      </c>
      <c r="AI199" s="81">
        <v>0</v>
      </c>
      <c r="AJ199" s="81">
        <v>0</v>
      </c>
      <c r="AK199" s="81">
        <v>218816.90097560745</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2417</v>
      </c>
      <c r="B200" s="80">
        <v>192</v>
      </c>
      <c r="C200" s="80">
        <v>16</v>
      </c>
      <c r="D200" s="80">
        <v>12</v>
      </c>
      <c r="E200" s="80">
        <v>2021</v>
      </c>
      <c r="F200" s="80" t="s">
        <v>75</v>
      </c>
      <c r="G200" s="182" t="s">
        <v>2415</v>
      </c>
      <c r="H200" s="80" t="s">
        <v>2416</v>
      </c>
      <c r="I200" s="173"/>
      <c r="J200" s="83"/>
      <c r="K200" s="81"/>
      <c r="L200" s="81"/>
      <c r="M200" s="81"/>
      <c r="N200" s="81"/>
      <c r="O200" s="81"/>
      <c r="P200" s="81"/>
      <c r="Q200" s="81"/>
      <c r="R200" s="81"/>
      <c r="S200" s="81"/>
      <c r="T200" s="81"/>
      <c r="U200" s="81"/>
      <c r="V200" s="81"/>
      <c r="W200" s="81"/>
      <c r="X200" s="81"/>
      <c r="Y200" s="81"/>
      <c r="Z200" s="81"/>
      <c r="AA200" s="81"/>
      <c r="AB200" s="81"/>
      <c r="AC200" s="82"/>
      <c r="AD200" s="81">
        <v>24273822.721866138</v>
      </c>
      <c r="AE200" s="81">
        <v>1380275.6875788022</v>
      </c>
      <c r="AF200" s="81">
        <v>9430589.4964567646</v>
      </c>
      <c r="AG200" s="81">
        <v>15363861.251849195</v>
      </c>
      <c r="AH200" s="81">
        <v>27862393.655065771</v>
      </c>
      <c r="AI200" s="81">
        <v>0</v>
      </c>
      <c r="AJ200" s="81">
        <v>0</v>
      </c>
      <c r="AK200" s="81">
        <v>1633972.8754315309</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1660</v>
      </c>
      <c r="B201" s="80">
        <v>193</v>
      </c>
      <c r="C201" s="80">
        <v>16</v>
      </c>
      <c r="D201" s="80">
        <v>13</v>
      </c>
      <c r="E201" s="80">
        <v>2021</v>
      </c>
      <c r="F201" s="80" t="s">
        <v>75</v>
      </c>
      <c r="G201" s="182" t="s">
        <v>1658</v>
      </c>
      <c r="H201" s="80" t="s">
        <v>1659</v>
      </c>
      <c r="I201" s="173"/>
      <c r="J201" s="83"/>
      <c r="K201" s="81"/>
      <c r="L201" s="81"/>
      <c r="M201" s="81"/>
      <c r="N201" s="81"/>
      <c r="O201" s="81"/>
      <c r="P201" s="81"/>
      <c r="Q201" s="81"/>
      <c r="R201" s="81"/>
      <c r="S201" s="81"/>
      <c r="T201" s="81"/>
      <c r="U201" s="81"/>
      <c r="V201" s="81"/>
      <c r="W201" s="81"/>
      <c r="X201" s="81"/>
      <c r="Y201" s="81"/>
      <c r="Z201" s="81"/>
      <c r="AA201" s="81"/>
      <c r="AB201" s="81"/>
      <c r="AC201" s="82"/>
      <c r="AD201" s="81">
        <v>277217564.86111701</v>
      </c>
      <c r="AE201" s="81">
        <v>42486811.62975122</v>
      </c>
      <c r="AF201" s="81">
        <v>13393109.916808331</v>
      </c>
      <c r="AG201" s="81">
        <v>1555706525.9306996</v>
      </c>
      <c r="AH201" s="81">
        <v>1272657796.3597596</v>
      </c>
      <c r="AI201" s="81">
        <v>0</v>
      </c>
      <c r="AJ201" s="81">
        <v>0</v>
      </c>
      <c r="AK201" s="81">
        <v>78800074.601004645</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1664</v>
      </c>
      <c r="B202" s="80">
        <v>194</v>
      </c>
      <c r="C202" s="80">
        <v>16</v>
      </c>
      <c r="D202" s="80">
        <v>14</v>
      </c>
      <c r="E202" s="80">
        <v>2021</v>
      </c>
      <c r="F202" s="80" t="s">
        <v>75</v>
      </c>
      <c r="G202" s="182" t="s">
        <v>1662</v>
      </c>
      <c r="H202" s="80" t="s">
        <v>1663</v>
      </c>
      <c r="I202" s="173"/>
      <c r="J202" s="83"/>
      <c r="K202" s="81"/>
      <c r="L202" s="81"/>
      <c r="M202" s="81"/>
      <c r="N202" s="81"/>
      <c r="O202" s="81"/>
      <c r="P202" s="81"/>
      <c r="Q202" s="81"/>
      <c r="R202" s="81"/>
      <c r="S202" s="81"/>
      <c r="T202" s="81"/>
      <c r="U202" s="81"/>
      <c r="V202" s="81"/>
      <c r="W202" s="81"/>
      <c r="X202" s="81"/>
      <c r="Y202" s="81"/>
      <c r="Z202" s="81"/>
      <c r="AA202" s="81"/>
      <c r="AB202" s="81"/>
      <c r="AC202" s="82"/>
      <c r="AD202" s="81">
        <v>56523421.882599704</v>
      </c>
      <c r="AE202" s="81">
        <v>6424166.8435838204</v>
      </c>
      <c r="AF202" s="81">
        <v>17355630.337159902</v>
      </c>
      <c r="AG202" s="81">
        <v>213917302.2287561</v>
      </c>
      <c r="AH202" s="81">
        <v>216257384.48136508</v>
      </c>
      <c r="AI202" s="81">
        <v>0</v>
      </c>
      <c r="AJ202" s="81">
        <v>0</v>
      </c>
      <c r="AK202" s="81">
        <v>13326172.418023769</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1684</v>
      </c>
      <c r="B203" s="80">
        <v>195</v>
      </c>
      <c r="C203" s="80">
        <v>16</v>
      </c>
      <c r="D203" s="80">
        <v>15</v>
      </c>
      <c r="E203" s="80">
        <v>2021</v>
      </c>
      <c r="F203" s="80" t="s">
        <v>75</v>
      </c>
      <c r="G203" s="182" t="s">
        <v>1682</v>
      </c>
      <c r="H203" s="80" t="s">
        <v>1683</v>
      </c>
      <c r="I203" s="173"/>
      <c r="J203" s="83"/>
      <c r="K203" s="81"/>
      <c r="L203" s="81"/>
      <c r="M203" s="81"/>
      <c r="N203" s="81"/>
      <c r="O203" s="81"/>
      <c r="P203" s="81"/>
      <c r="Q203" s="81"/>
      <c r="R203" s="81"/>
      <c r="S203" s="81"/>
      <c r="T203" s="81"/>
      <c r="U203" s="81"/>
      <c r="V203" s="81"/>
      <c r="W203" s="81"/>
      <c r="X203" s="81"/>
      <c r="Y203" s="81"/>
      <c r="Z203" s="81"/>
      <c r="AA203" s="81"/>
      <c r="AB203" s="81"/>
      <c r="AC203" s="82"/>
      <c r="AD203" s="81">
        <v>1263519.4649693267</v>
      </c>
      <c r="AE203" s="81">
        <v>609889.25730226154</v>
      </c>
      <c r="AF203" s="81">
        <v>1306899.8747861369</v>
      </c>
      <c r="AG203" s="81">
        <v>11995699.406484837</v>
      </c>
      <c r="AH203" s="81">
        <v>15853033.156824872</v>
      </c>
      <c r="AI203" s="81">
        <v>0</v>
      </c>
      <c r="AJ203" s="81">
        <v>0</v>
      </c>
      <c r="AK203" s="81">
        <v>885637.45103924628</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2349</v>
      </c>
      <c r="B204" s="80">
        <v>196</v>
      </c>
      <c r="C204" s="80">
        <v>16</v>
      </c>
      <c r="D204" s="80">
        <v>16</v>
      </c>
      <c r="E204" s="80">
        <v>2021</v>
      </c>
      <c r="F204" s="80" t="s">
        <v>75</v>
      </c>
      <c r="G204" s="182" t="s">
        <v>2347</v>
      </c>
      <c r="H204" s="80" t="s">
        <v>2348</v>
      </c>
      <c r="I204" s="173"/>
      <c r="J204" s="83"/>
      <c r="K204" s="81"/>
      <c r="L204" s="81"/>
      <c r="M204" s="81"/>
      <c r="N204" s="81"/>
      <c r="O204" s="81"/>
      <c r="P204" s="81"/>
      <c r="Q204" s="81"/>
      <c r="R204" s="81"/>
      <c r="S204" s="81"/>
      <c r="T204" s="81"/>
      <c r="U204" s="81"/>
      <c r="V204" s="81"/>
      <c r="W204" s="81"/>
      <c r="X204" s="81"/>
      <c r="Y204" s="81"/>
      <c r="Z204" s="81"/>
      <c r="AA204" s="81"/>
      <c r="AB204" s="81"/>
      <c r="AC204" s="82"/>
      <c r="AD204" s="81">
        <v>14199317.901192695</v>
      </c>
      <c r="AE204" s="81">
        <v>962983.03784567607</v>
      </c>
      <c r="AF204" s="81">
        <v>4119348.405325904</v>
      </c>
      <c r="AG204" s="81">
        <v>24219545.248128038</v>
      </c>
      <c r="AH204" s="81">
        <v>32743180.632320531</v>
      </c>
      <c r="AI204" s="81">
        <v>0</v>
      </c>
      <c r="AJ204" s="81">
        <v>0</v>
      </c>
      <c r="AK204" s="81">
        <v>1909627.039827917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1708</v>
      </c>
      <c r="B205" s="80">
        <v>197</v>
      </c>
      <c r="C205" s="80">
        <v>16</v>
      </c>
      <c r="D205" s="80">
        <v>17</v>
      </c>
      <c r="E205" s="80">
        <v>2021</v>
      </c>
      <c r="F205" s="80" t="s">
        <v>75</v>
      </c>
      <c r="G205" s="182" t="s">
        <v>1706</v>
      </c>
      <c r="H205" s="80" t="s">
        <v>1707</v>
      </c>
      <c r="I205" s="173"/>
      <c r="J205" s="83"/>
      <c r="K205" s="81"/>
      <c r="L205" s="81"/>
      <c r="M205" s="81"/>
      <c r="N205" s="81"/>
      <c r="O205" s="81"/>
      <c r="P205" s="81"/>
      <c r="Q205" s="81"/>
      <c r="R205" s="81"/>
      <c r="S205" s="81"/>
      <c r="T205" s="81"/>
      <c r="U205" s="81"/>
      <c r="V205" s="81"/>
      <c r="W205" s="81"/>
      <c r="X205" s="81"/>
      <c r="Y205" s="81"/>
      <c r="Z205" s="81"/>
      <c r="AA205" s="81"/>
      <c r="AB205" s="81"/>
      <c r="AC205" s="82"/>
      <c r="AD205" s="81">
        <v>271143878.89498746</v>
      </c>
      <c r="AE205" s="81">
        <v>7151754.0277338866</v>
      </c>
      <c r="AF205" s="81">
        <v>7224542.5078177648</v>
      </c>
      <c r="AG205" s="81">
        <v>251867660.56128398</v>
      </c>
      <c r="AH205" s="81">
        <v>262068205.52893749</v>
      </c>
      <c r="AI205" s="81">
        <v>0</v>
      </c>
      <c r="AJ205" s="81">
        <v>0</v>
      </c>
      <c r="AK205" s="81">
        <v>16385146.059496809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1680</v>
      </c>
      <c r="B206" s="80">
        <v>198</v>
      </c>
      <c r="C206" s="80">
        <v>16</v>
      </c>
      <c r="D206" s="80">
        <v>18</v>
      </c>
      <c r="E206" s="80">
        <v>2021</v>
      </c>
      <c r="F206" s="80" t="s">
        <v>75</v>
      </c>
      <c r="G206" s="182" t="s">
        <v>1678</v>
      </c>
      <c r="H206" s="80" t="s">
        <v>1679</v>
      </c>
      <c r="I206" s="173"/>
      <c r="J206" s="83"/>
      <c r="K206" s="81"/>
      <c r="L206" s="81"/>
      <c r="M206" s="81"/>
      <c r="N206" s="81"/>
      <c r="O206" s="81"/>
      <c r="P206" s="81"/>
      <c r="Q206" s="81"/>
      <c r="R206" s="81"/>
      <c r="S206" s="81"/>
      <c r="T206" s="81"/>
      <c r="U206" s="81"/>
      <c r="V206" s="81"/>
      <c r="W206" s="81"/>
      <c r="X206" s="81"/>
      <c r="Y206" s="81"/>
      <c r="Z206" s="81"/>
      <c r="AA206" s="81"/>
      <c r="AB206" s="81"/>
      <c r="AC206" s="82"/>
      <c r="AD206" s="81">
        <v>1927639.2650094961</v>
      </c>
      <c r="AE206" s="81">
        <v>528570.68966196</v>
      </c>
      <c r="AF206" s="81">
        <v>2969276.5155141032</v>
      </c>
      <c r="AG206" s="81">
        <v>11419329.46503211</v>
      </c>
      <c r="AH206" s="81">
        <v>15560947.899729835</v>
      </c>
      <c r="AI206" s="81">
        <v>0</v>
      </c>
      <c r="AJ206" s="81">
        <v>0</v>
      </c>
      <c r="AK206" s="81">
        <v>910840.11749834451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2425</v>
      </c>
      <c r="B207" s="80">
        <v>199</v>
      </c>
      <c r="C207" s="80">
        <v>16</v>
      </c>
      <c r="D207" s="80">
        <v>19</v>
      </c>
      <c r="E207" s="80">
        <v>2021</v>
      </c>
      <c r="F207" s="80" t="s">
        <v>75</v>
      </c>
      <c r="G207" s="182" t="s">
        <v>2423</v>
      </c>
      <c r="H207" s="80" t="s">
        <v>2424</v>
      </c>
      <c r="I207" s="173"/>
      <c r="J207" s="83"/>
      <c r="K207" s="81"/>
      <c r="L207" s="81"/>
      <c r="M207" s="81"/>
      <c r="N207" s="81"/>
      <c r="O207" s="81"/>
      <c r="P207" s="81"/>
      <c r="Q207" s="81"/>
      <c r="R207" s="81"/>
      <c r="S207" s="81"/>
      <c r="T207" s="81"/>
      <c r="U207" s="81"/>
      <c r="V207" s="81"/>
      <c r="W207" s="81"/>
      <c r="X207" s="81"/>
      <c r="Y207" s="81"/>
      <c r="Z207" s="81"/>
      <c r="AA207" s="81"/>
      <c r="AB207" s="81"/>
      <c r="AC207" s="82"/>
      <c r="AD207" s="81">
        <v>206290055.30164233</v>
      </c>
      <c r="AE207" s="81">
        <v>8985701.7242533192</v>
      </c>
      <c r="AF207" s="81">
        <v>6199933.0059854332</v>
      </c>
      <c r="AG207" s="81">
        <v>185789248.31515175</v>
      </c>
      <c r="AH207" s="81">
        <v>195824115.84371656</v>
      </c>
      <c r="AI207" s="81">
        <v>0</v>
      </c>
      <c r="AJ207" s="81">
        <v>0</v>
      </c>
      <c r="AK207" s="81">
        <v>12230644.010379845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1696</v>
      </c>
      <c r="B208" s="80">
        <v>200</v>
      </c>
      <c r="C208" s="80">
        <v>16</v>
      </c>
      <c r="D208" s="80">
        <v>20</v>
      </c>
      <c r="E208" s="80">
        <v>2021</v>
      </c>
      <c r="F208" s="80" t="s">
        <v>75</v>
      </c>
      <c r="G208" s="182" t="s">
        <v>1694</v>
      </c>
      <c r="H208" s="80" t="s">
        <v>1695</v>
      </c>
      <c r="I208" s="173"/>
      <c r="J208" s="83"/>
      <c r="K208" s="81"/>
      <c r="L208" s="81"/>
      <c r="M208" s="81"/>
      <c r="N208" s="81"/>
      <c r="O208" s="81"/>
      <c r="P208" s="81"/>
      <c r="Q208" s="81"/>
      <c r="R208" s="81"/>
      <c r="S208" s="81"/>
      <c r="T208" s="81"/>
      <c r="U208" s="81"/>
      <c r="V208" s="81"/>
      <c r="W208" s="81"/>
      <c r="X208" s="81"/>
      <c r="Y208" s="81"/>
      <c r="Z208" s="81"/>
      <c r="AA208" s="81"/>
      <c r="AB208" s="81"/>
      <c r="AC208" s="82"/>
      <c r="AD208" s="81">
        <v>19993038.505300526</v>
      </c>
      <c r="AE208" s="81">
        <v>1104220.5500630417</v>
      </c>
      <c r="AF208" s="81">
        <v>5405337.8821154628</v>
      </c>
      <c r="AG208" s="81">
        <v>38910974.901615731</v>
      </c>
      <c r="AH208" s="81">
        <v>43215918.691061445</v>
      </c>
      <c r="AI208" s="81">
        <v>0</v>
      </c>
      <c r="AJ208" s="81">
        <v>0</v>
      </c>
      <c r="AK208" s="81">
        <v>2631840.9505464486</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2413</v>
      </c>
      <c r="B209" s="80">
        <v>201</v>
      </c>
      <c r="C209" s="80">
        <v>16</v>
      </c>
      <c r="D209" s="80">
        <v>21</v>
      </c>
      <c r="E209" s="80">
        <v>2021</v>
      </c>
      <c r="F209" s="80" t="s">
        <v>75</v>
      </c>
      <c r="G209" s="182" t="s">
        <v>2411</v>
      </c>
      <c r="H209" s="80" t="s">
        <v>2412</v>
      </c>
      <c r="I209" s="173"/>
      <c r="J209" s="83"/>
      <c r="K209" s="81"/>
      <c r="L209" s="81"/>
      <c r="M209" s="81"/>
      <c r="N209" s="81"/>
      <c r="O209" s="81"/>
      <c r="P209" s="81"/>
      <c r="Q209" s="81"/>
      <c r="R209" s="81"/>
      <c r="S209" s="81"/>
      <c r="T209" s="81"/>
      <c r="U209" s="81"/>
      <c r="V209" s="81"/>
      <c r="W209" s="81"/>
      <c r="X209" s="81"/>
      <c r="Y209" s="81"/>
      <c r="Z209" s="81"/>
      <c r="AA209" s="81"/>
      <c r="AB209" s="81"/>
      <c r="AC209" s="82"/>
      <c r="AD209" s="81">
        <v>186295752.00464514</v>
      </c>
      <c r="AE209" s="81">
        <v>1988024.98257474</v>
      </c>
      <c r="AF209" s="81">
        <v>10214729.421328448</v>
      </c>
      <c r="AG209" s="81">
        <v>55355529.793688782</v>
      </c>
      <c r="AH209" s="81">
        <v>64940288.827463374</v>
      </c>
      <c r="AI209" s="81">
        <v>0</v>
      </c>
      <c r="AJ209" s="81">
        <v>0</v>
      </c>
      <c r="AK209" s="81">
        <v>3961412.8701516842</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2389</v>
      </c>
      <c r="B210" s="80">
        <v>202</v>
      </c>
      <c r="C210" s="80">
        <v>16</v>
      </c>
      <c r="D210" s="80">
        <v>22</v>
      </c>
      <c r="E210" s="80">
        <v>2021</v>
      </c>
      <c r="F210" s="80" t="s">
        <v>75</v>
      </c>
      <c r="G210" s="182" t="s">
        <v>2387</v>
      </c>
      <c r="H210" s="80" t="s">
        <v>2388</v>
      </c>
      <c r="I210" s="173"/>
      <c r="J210" s="83"/>
      <c r="K210" s="81"/>
      <c r="L210" s="81"/>
      <c r="M210" s="81"/>
      <c r="N210" s="81"/>
      <c r="O210" s="81"/>
      <c r="P210" s="81"/>
      <c r="Q210" s="81"/>
      <c r="R210" s="81"/>
      <c r="S210" s="81"/>
      <c r="T210" s="81"/>
      <c r="U210" s="81"/>
      <c r="V210" s="81"/>
      <c r="W210" s="81"/>
      <c r="X210" s="81"/>
      <c r="Y210" s="81"/>
      <c r="Z210" s="81"/>
      <c r="AA210" s="81"/>
      <c r="AB210" s="81"/>
      <c r="AC210" s="82"/>
      <c r="AD210" s="81">
        <v>1490482.6149516869</v>
      </c>
      <c r="AE210" s="81">
        <v>813185.67640301527</v>
      </c>
      <c r="AF210" s="81">
        <v>2446516.5655996487</v>
      </c>
      <c r="AG210" s="81">
        <v>17519244.678740114</v>
      </c>
      <c r="AH210" s="81">
        <v>22016455.393496968</v>
      </c>
      <c r="AI210" s="81">
        <v>0</v>
      </c>
      <c r="AJ210" s="81">
        <v>0</v>
      </c>
      <c r="AK210" s="81">
        <v>1130444.6018007987</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2421</v>
      </c>
      <c r="B211" s="80">
        <v>203</v>
      </c>
      <c r="C211" s="80">
        <v>16</v>
      </c>
      <c r="D211" s="80">
        <v>23</v>
      </c>
      <c r="E211" s="80">
        <v>2021</v>
      </c>
      <c r="F211" s="80" t="s">
        <v>75</v>
      </c>
      <c r="G211" s="182" t="s">
        <v>2419</v>
      </c>
      <c r="H211" s="80" t="s">
        <v>2420</v>
      </c>
      <c r="I211" s="173"/>
      <c r="J211" s="83"/>
      <c r="K211" s="81"/>
      <c r="L211" s="81"/>
      <c r="M211" s="81"/>
      <c r="N211" s="81"/>
      <c r="O211" s="81"/>
      <c r="P211" s="81"/>
      <c r="Q211" s="81"/>
      <c r="R211" s="81"/>
      <c r="S211" s="81"/>
      <c r="T211" s="81"/>
      <c r="U211" s="81"/>
      <c r="V211" s="81"/>
      <c r="W211" s="81"/>
      <c r="X211" s="81"/>
      <c r="Y211" s="81"/>
      <c r="Z211" s="81"/>
      <c r="AA211" s="81"/>
      <c r="AB211" s="81"/>
      <c r="AC211" s="82"/>
      <c r="AD211" s="81">
        <v>68656144.551031634</v>
      </c>
      <c r="AE211" s="81">
        <v>1934525.9249166471</v>
      </c>
      <c r="AF211" s="81">
        <v>9639693.4764225464</v>
      </c>
      <c r="AG211" s="81">
        <v>56406204.166128643</v>
      </c>
      <c r="AH211" s="81">
        <v>73965299.959733233</v>
      </c>
      <c r="AI211" s="81">
        <v>0</v>
      </c>
      <c r="AJ211" s="81">
        <v>0</v>
      </c>
      <c r="AK211" s="81">
        <v>4472816.9770508846</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2393</v>
      </c>
      <c r="B212" s="80">
        <v>204</v>
      </c>
      <c r="C212" s="80">
        <v>16</v>
      </c>
      <c r="D212" s="80">
        <v>24</v>
      </c>
      <c r="E212" s="80">
        <v>2021</v>
      </c>
      <c r="F212" s="80" t="s">
        <v>75</v>
      </c>
      <c r="G212" s="182" t="s">
        <v>2391</v>
      </c>
      <c r="H212" s="80" t="s">
        <v>2392</v>
      </c>
      <c r="I212" s="173"/>
      <c r="J212" s="83"/>
      <c r="K212" s="81"/>
      <c r="L212" s="81"/>
      <c r="M212" s="81"/>
      <c r="N212" s="81"/>
      <c r="O212" s="81"/>
      <c r="P212" s="81"/>
      <c r="Q212" s="81"/>
      <c r="R212" s="81"/>
      <c r="S212" s="81"/>
      <c r="T212" s="81"/>
      <c r="U212" s="81"/>
      <c r="V212" s="81"/>
      <c r="W212" s="81"/>
      <c r="X212" s="81"/>
      <c r="Y212" s="81"/>
      <c r="Z212" s="81"/>
      <c r="AA212" s="81"/>
      <c r="AB212" s="81"/>
      <c r="AC212" s="82"/>
      <c r="AD212" s="81">
        <v>2750683.8617051826</v>
      </c>
      <c r="AE212" s="81">
        <v>614169.18191490893</v>
      </c>
      <c r="AF212" s="81">
        <v>282290.37295380561</v>
      </c>
      <c r="AG212" s="81">
        <v>13340562.60320786</v>
      </c>
      <c r="AH212" s="81">
        <v>13321627.595334545</v>
      </c>
      <c r="AI212" s="81">
        <v>0</v>
      </c>
      <c r="AJ212" s="81">
        <v>0</v>
      </c>
      <c r="AK212" s="81">
        <v>794671.57678843895</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2353</v>
      </c>
      <c r="B213" s="80">
        <v>205</v>
      </c>
      <c r="C213" s="80">
        <v>16</v>
      </c>
      <c r="D213" s="80">
        <v>25</v>
      </c>
      <c r="E213" s="80">
        <v>2021</v>
      </c>
      <c r="F213" s="80" t="s">
        <v>75</v>
      </c>
      <c r="G213" s="182" t="s">
        <v>2351</v>
      </c>
      <c r="H213" s="80" t="s">
        <v>2352</v>
      </c>
      <c r="I213" s="173"/>
      <c r="J213" s="83"/>
      <c r="K213" s="81"/>
      <c r="L213" s="81"/>
      <c r="M213" s="81"/>
      <c r="N213" s="81"/>
      <c r="O213" s="81"/>
      <c r="P213" s="81"/>
      <c r="Q213" s="81"/>
      <c r="R213" s="81"/>
      <c r="S213" s="81"/>
      <c r="T213" s="81"/>
      <c r="U213" s="81"/>
      <c r="V213" s="81"/>
      <c r="W213" s="81"/>
      <c r="X213" s="81"/>
      <c r="Y213" s="81"/>
      <c r="Z213" s="81"/>
      <c r="AA213" s="81"/>
      <c r="AB213" s="81"/>
      <c r="AC213" s="82"/>
      <c r="AD213" s="81">
        <v>31478031.586090203</v>
      </c>
      <c r="AE213" s="81">
        <v>843145.14869154745</v>
      </c>
      <c r="AF213" s="81">
        <v>5865366.6380401831</v>
      </c>
      <c r="AG213" s="81">
        <v>22802635.808723427</v>
      </c>
      <c r="AH213" s="81">
        <v>30927172.294729639</v>
      </c>
      <c r="AI213" s="81">
        <v>0</v>
      </c>
      <c r="AJ213" s="81">
        <v>0</v>
      </c>
      <c r="AK213" s="81">
        <v>1822599.0822113436</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2397</v>
      </c>
      <c r="B214" s="80">
        <v>206</v>
      </c>
      <c r="C214" s="80">
        <v>16</v>
      </c>
      <c r="D214" s="80">
        <v>26</v>
      </c>
      <c r="E214" s="80">
        <v>2021</v>
      </c>
      <c r="F214" s="80" t="s">
        <v>75</v>
      </c>
      <c r="G214" s="182" t="s">
        <v>2395</v>
      </c>
      <c r="H214" s="80" t="s">
        <v>2396</v>
      </c>
      <c r="I214" s="173"/>
      <c r="J214" s="83"/>
      <c r="K214" s="81"/>
      <c r="L214" s="81"/>
      <c r="M214" s="81"/>
      <c r="N214" s="81"/>
      <c r="O214" s="81"/>
      <c r="P214" s="81"/>
      <c r="Q214" s="81"/>
      <c r="R214" s="81"/>
      <c r="S214" s="81"/>
      <c r="T214" s="81"/>
      <c r="U214" s="81"/>
      <c r="V214" s="81"/>
      <c r="W214" s="81"/>
      <c r="X214" s="81"/>
      <c r="Y214" s="81"/>
      <c r="Z214" s="81"/>
      <c r="AA214" s="81"/>
      <c r="AB214" s="81"/>
      <c r="AC214" s="82"/>
      <c r="AD214" s="81">
        <v>213087.64107535515</v>
      </c>
      <c r="AE214" s="81">
        <v>661248.3526540309</v>
      </c>
      <c r="AF214" s="81">
        <v>345021.56694354018</v>
      </c>
      <c r="AG214" s="81">
        <v>12451992.276801579</v>
      </c>
      <c r="AH214" s="81">
        <v>12834818.833509482</v>
      </c>
      <c r="AI214" s="81">
        <v>0</v>
      </c>
      <c r="AJ214" s="81">
        <v>0</v>
      </c>
      <c r="AK214" s="81">
        <v>751748.28547528735</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2381</v>
      </c>
      <c r="B215" s="80">
        <v>207</v>
      </c>
      <c r="C215" s="80">
        <v>16</v>
      </c>
      <c r="D215" s="80">
        <v>27</v>
      </c>
      <c r="E215" s="80">
        <v>2021</v>
      </c>
      <c r="F215" s="80" t="s">
        <v>75</v>
      </c>
      <c r="G215" s="182" t="s">
        <v>2379</v>
      </c>
      <c r="H215" s="80" t="s">
        <v>2380</v>
      </c>
      <c r="I215" s="173"/>
      <c r="J215" s="83"/>
      <c r="K215" s="81"/>
      <c r="L215" s="81"/>
      <c r="M215" s="81"/>
      <c r="N215" s="81"/>
      <c r="O215" s="81"/>
      <c r="P215" s="81"/>
      <c r="Q215" s="81"/>
      <c r="R215" s="81"/>
      <c r="S215" s="81"/>
      <c r="T215" s="81"/>
      <c r="U215" s="81"/>
      <c r="V215" s="81"/>
      <c r="W215" s="81"/>
      <c r="X215" s="81"/>
      <c r="Y215" s="81"/>
      <c r="Z215" s="81"/>
      <c r="AA215" s="81"/>
      <c r="AB215" s="81"/>
      <c r="AC215" s="82"/>
      <c r="AD215" s="81">
        <v>3169828.3900129334</v>
      </c>
      <c r="AE215" s="81">
        <v>830305.37485360517</v>
      </c>
      <c r="AF215" s="81">
        <v>773684.72587339312</v>
      </c>
      <c r="AG215" s="81">
        <v>26669117.499302123</v>
      </c>
      <c r="AH215" s="81">
        <v>24446266.082954239</v>
      </c>
      <c r="AI215" s="81">
        <v>0</v>
      </c>
      <c r="AJ215" s="81">
        <v>0</v>
      </c>
      <c r="AK215" s="81">
        <v>1367375.919293883</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2373</v>
      </c>
      <c r="B216" s="80">
        <v>208</v>
      </c>
      <c r="C216" s="80">
        <v>16</v>
      </c>
      <c r="D216" s="80">
        <v>28</v>
      </c>
      <c r="E216" s="80">
        <v>2021</v>
      </c>
      <c r="F216" s="80" t="s">
        <v>75</v>
      </c>
      <c r="G216" s="182" t="s">
        <v>2371</v>
      </c>
      <c r="H216" s="80" t="s">
        <v>2372</v>
      </c>
      <c r="I216" s="173"/>
      <c r="J216" s="83"/>
      <c r="K216" s="81"/>
      <c r="L216" s="81"/>
      <c r="M216" s="81"/>
      <c r="N216" s="81"/>
      <c r="O216" s="81"/>
      <c r="P216" s="81"/>
      <c r="Q216" s="81"/>
      <c r="R216" s="81"/>
      <c r="S216" s="81"/>
      <c r="T216" s="81"/>
      <c r="U216" s="81"/>
      <c r="V216" s="81"/>
      <c r="W216" s="81"/>
      <c r="X216" s="81"/>
      <c r="Y216" s="81"/>
      <c r="Z216" s="81"/>
      <c r="AA216" s="81"/>
      <c r="AB216" s="81"/>
      <c r="AC216" s="82"/>
      <c r="AD216" s="81">
        <v>0</v>
      </c>
      <c r="AE216" s="81">
        <v>0</v>
      </c>
      <c r="AF216" s="81">
        <v>0</v>
      </c>
      <c r="AG216" s="81">
        <v>1362874.7573934223</v>
      </c>
      <c r="AH216" s="81">
        <v>1570487.3968443328</v>
      </c>
      <c r="AI216" s="81">
        <v>0</v>
      </c>
      <c r="AJ216" s="81">
        <v>0</v>
      </c>
      <c r="AK216" s="81">
        <v>89390.707597113782</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1712</v>
      </c>
      <c r="B217" s="80">
        <v>209</v>
      </c>
      <c r="C217" s="80">
        <v>16</v>
      </c>
      <c r="D217" s="80">
        <v>29</v>
      </c>
      <c r="E217" s="80">
        <v>2021</v>
      </c>
      <c r="F217" s="80" t="s">
        <v>75</v>
      </c>
      <c r="G217" s="182" t="s">
        <v>1710</v>
      </c>
      <c r="H217" s="80" t="s">
        <v>1711</v>
      </c>
      <c r="I217" s="173"/>
      <c r="J217" s="83"/>
      <c r="K217" s="81"/>
      <c r="L217" s="81"/>
      <c r="M217" s="81"/>
      <c r="N217" s="81"/>
      <c r="O217" s="81"/>
      <c r="P217" s="81"/>
      <c r="Q217" s="81"/>
      <c r="R217" s="81"/>
      <c r="S217" s="81"/>
      <c r="T217" s="81"/>
      <c r="U217" s="81"/>
      <c r="V217" s="81"/>
      <c r="W217" s="81"/>
      <c r="X217" s="81"/>
      <c r="Y217" s="81"/>
      <c r="Z217" s="81"/>
      <c r="AA217" s="81"/>
      <c r="AB217" s="81"/>
      <c r="AC217" s="82"/>
      <c r="AD217" s="81">
        <v>10444471.271836257</v>
      </c>
      <c r="AE217" s="81">
        <v>832445.33715992887</v>
      </c>
      <c r="AF217" s="81">
        <v>6053560.2200093865</v>
      </c>
      <c r="AG217" s="81">
        <v>13334558.749651061</v>
      </c>
      <c r="AH217" s="81">
        <v>18786585.086779378</v>
      </c>
      <c r="AI217" s="81">
        <v>0</v>
      </c>
      <c r="AJ217" s="81">
        <v>0</v>
      </c>
      <c r="AK217" s="81">
        <v>1314870.3641707618</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2317</v>
      </c>
      <c r="B218" s="80">
        <v>210</v>
      </c>
      <c r="C218" s="80">
        <v>16</v>
      </c>
      <c r="D218" s="80">
        <v>30</v>
      </c>
      <c r="E218" s="80">
        <v>2021</v>
      </c>
      <c r="F218" s="80" t="s">
        <v>75</v>
      </c>
      <c r="G218" s="182" t="s">
        <v>2315</v>
      </c>
      <c r="H218" s="80" t="s">
        <v>2316</v>
      </c>
      <c r="I218" s="173"/>
      <c r="J218" s="83"/>
      <c r="K218" s="81"/>
      <c r="L218" s="81"/>
      <c r="M218" s="81"/>
      <c r="N218" s="81"/>
      <c r="O218" s="81"/>
      <c r="P218" s="81"/>
      <c r="Q218" s="81"/>
      <c r="R218" s="81"/>
      <c r="S218" s="81"/>
      <c r="T218" s="81"/>
      <c r="U218" s="81"/>
      <c r="V218" s="81"/>
      <c r="W218" s="81"/>
      <c r="X218" s="81"/>
      <c r="Y218" s="81"/>
      <c r="Z218" s="81"/>
      <c r="AA218" s="81"/>
      <c r="AB218" s="81"/>
      <c r="AC218" s="82"/>
      <c r="AD218" s="81">
        <v>1551393.4950705352</v>
      </c>
      <c r="AE218" s="81">
        <v>539270.50119357859</v>
      </c>
      <c r="AF218" s="81">
        <v>2383785.3716099141</v>
      </c>
      <c r="AG218" s="81">
        <v>16204400.749801084</v>
      </c>
      <c r="AH218" s="81">
        <v>17571679.742050745</v>
      </c>
      <c r="AI218" s="81">
        <v>0</v>
      </c>
      <c r="AJ218" s="81">
        <v>0</v>
      </c>
      <c r="AK218" s="81">
        <v>1001412.2000857284</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2405</v>
      </c>
      <c r="B219" s="80">
        <v>211</v>
      </c>
      <c r="C219" s="80">
        <v>16</v>
      </c>
      <c r="D219" s="80">
        <v>31</v>
      </c>
      <c r="E219" s="80">
        <v>2021</v>
      </c>
      <c r="F219" s="80" t="s">
        <v>75</v>
      </c>
      <c r="G219" s="182" t="s">
        <v>2403</v>
      </c>
      <c r="H219" s="80" t="s">
        <v>2404</v>
      </c>
      <c r="I219" s="173"/>
      <c r="J219" s="83"/>
      <c r="K219" s="81"/>
      <c r="L219" s="81"/>
      <c r="M219" s="81"/>
      <c r="N219" s="81"/>
      <c r="O219" s="81"/>
      <c r="P219" s="81"/>
      <c r="Q219" s="81"/>
      <c r="R219" s="81"/>
      <c r="S219" s="81"/>
      <c r="T219" s="81"/>
      <c r="U219" s="81"/>
      <c r="V219" s="81"/>
      <c r="W219" s="81"/>
      <c r="X219" s="81"/>
      <c r="Y219" s="81"/>
      <c r="Z219" s="81"/>
      <c r="AA219" s="81"/>
      <c r="AB219" s="81"/>
      <c r="AC219" s="82"/>
      <c r="AD219" s="81">
        <v>1852644.5573512588</v>
      </c>
      <c r="AE219" s="81">
        <v>1123480.2108199552</v>
      </c>
      <c r="AF219" s="81">
        <v>2279233.3816270228</v>
      </c>
      <c r="AG219" s="81">
        <v>30583630.018335208</v>
      </c>
      <c r="AH219" s="81">
        <v>33369682.343191046</v>
      </c>
      <c r="AI219" s="81">
        <v>0</v>
      </c>
      <c r="AJ219" s="81">
        <v>0</v>
      </c>
      <c r="AK219" s="81">
        <v>1932860.7479698979</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2329</v>
      </c>
      <c r="B220" s="80">
        <v>212</v>
      </c>
      <c r="C220" s="80">
        <v>16</v>
      </c>
      <c r="D220" s="80">
        <v>32</v>
      </c>
      <c r="E220" s="80">
        <v>2021</v>
      </c>
      <c r="F220" s="80" t="s">
        <v>75</v>
      </c>
      <c r="G220" s="182" t="s">
        <v>2327</v>
      </c>
      <c r="H220" s="80" t="s">
        <v>2328</v>
      </c>
      <c r="I220" s="173"/>
      <c r="J220" s="83"/>
      <c r="K220" s="81"/>
      <c r="L220" s="81"/>
      <c r="M220" s="81"/>
      <c r="N220" s="81"/>
      <c r="O220" s="81"/>
      <c r="P220" s="81"/>
      <c r="Q220" s="81"/>
      <c r="R220" s="81"/>
      <c r="S220" s="81"/>
      <c r="T220" s="81"/>
      <c r="U220" s="81"/>
      <c r="V220" s="81"/>
      <c r="W220" s="81"/>
      <c r="X220" s="81"/>
      <c r="Y220" s="81"/>
      <c r="Z220" s="81"/>
      <c r="AA220" s="81"/>
      <c r="AB220" s="81"/>
      <c r="AC220" s="82"/>
      <c r="AD220" s="81">
        <v>37117157.445115641</v>
      </c>
      <c r="AE220" s="81">
        <v>3098665.4195567528</v>
      </c>
      <c r="AF220" s="81">
        <v>3690685.2463960508</v>
      </c>
      <c r="AG220" s="81">
        <v>86491514.339249521</v>
      </c>
      <c r="AH220" s="81">
        <v>95939424.156549752</v>
      </c>
      <c r="AI220" s="81">
        <v>0</v>
      </c>
      <c r="AJ220" s="81">
        <v>0</v>
      </c>
      <c r="AK220" s="81">
        <v>6228734.0042558648</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2333</v>
      </c>
      <c r="B221" s="80">
        <v>213</v>
      </c>
      <c r="C221" s="80">
        <v>16</v>
      </c>
      <c r="D221" s="80">
        <v>33</v>
      </c>
      <c r="E221" s="80">
        <v>2021</v>
      </c>
      <c r="F221" s="80" t="s">
        <v>75</v>
      </c>
      <c r="G221" s="182" t="s">
        <v>2331</v>
      </c>
      <c r="H221" s="80" t="s">
        <v>2332</v>
      </c>
      <c r="I221" s="173"/>
      <c r="J221" s="83"/>
      <c r="K221" s="81"/>
      <c r="L221" s="81"/>
      <c r="M221" s="81"/>
      <c r="N221" s="81"/>
      <c r="O221" s="81"/>
      <c r="P221" s="81"/>
      <c r="Q221" s="81"/>
      <c r="R221" s="81"/>
      <c r="S221" s="81"/>
      <c r="T221" s="81"/>
      <c r="U221" s="81"/>
      <c r="V221" s="81"/>
      <c r="W221" s="81"/>
      <c r="X221" s="81"/>
      <c r="Y221" s="81"/>
      <c r="Z221" s="81"/>
      <c r="AA221" s="81"/>
      <c r="AB221" s="81"/>
      <c r="AC221" s="82"/>
      <c r="AD221" s="81">
        <v>6683389.9634106122</v>
      </c>
      <c r="AE221" s="81">
        <v>549970.31272519729</v>
      </c>
      <c r="AF221" s="81">
        <v>2436061.3666013591</v>
      </c>
      <c r="AG221" s="81">
        <v>10716878.598886602</v>
      </c>
      <c r="AH221" s="81">
        <v>13753405.801475035</v>
      </c>
      <c r="AI221" s="81">
        <v>0</v>
      </c>
      <c r="AJ221" s="81">
        <v>0</v>
      </c>
      <c r="AK221" s="81">
        <v>858465.82626303111</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1716</v>
      </c>
      <c r="B222" s="80">
        <v>214</v>
      </c>
      <c r="C222" s="80">
        <v>16</v>
      </c>
      <c r="D222" s="80">
        <v>34</v>
      </c>
      <c r="E222" s="80">
        <v>2021</v>
      </c>
      <c r="F222" s="80" t="s">
        <v>75</v>
      </c>
      <c r="G222" s="182" t="s">
        <v>1714</v>
      </c>
      <c r="H222" s="80" t="s">
        <v>1715</v>
      </c>
      <c r="I222" s="173"/>
      <c r="J222" s="83"/>
      <c r="K222" s="81"/>
      <c r="L222" s="81"/>
      <c r="M222" s="81"/>
      <c r="N222" s="81"/>
      <c r="O222" s="81"/>
      <c r="P222" s="81"/>
      <c r="Q222" s="81"/>
      <c r="R222" s="81"/>
      <c r="S222" s="81"/>
      <c r="T222" s="81"/>
      <c r="U222" s="81"/>
      <c r="V222" s="81"/>
      <c r="W222" s="81"/>
      <c r="X222" s="81"/>
      <c r="Y222" s="81"/>
      <c r="Z222" s="81"/>
      <c r="AA222" s="81"/>
      <c r="AB222" s="81"/>
      <c r="AC222" s="82"/>
      <c r="AD222" s="81">
        <v>33317924.067159098</v>
      </c>
      <c r="AE222" s="81">
        <v>1018622.0578100928</v>
      </c>
      <c r="AF222" s="81">
        <v>3335208.4804542218</v>
      </c>
      <c r="AG222" s="81">
        <v>39361263.918375671</v>
      </c>
      <c r="AH222" s="81">
        <v>44269965.488404408</v>
      </c>
      <c r="AI222" s="81">
        <v>0</v>
      </c>
      <c r="AJ222" s="81">
        <v>0</v>
      </c>
      <c r="AK222" s="81">
        <v>2627903.0339122149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2377</v>
      </c>
      <c r="B223" s="80">
        <v>215</v>
      </c>
      <c r="C223" s="80">
        <v>16</v>
      </c>
      <c r="D223" s="80">
        <v>35</v>
      </c>
      <c r="E223" s="80">
        <v>2021</v>
      </c>
      <c r="F223" s="80" t="s">
        <v>75</v>
      </c>
      <c r="G223" s="182" t="s">
        <v>2375</v>
      </c>
      <c r="H223" s="80" t="s">
        <v>2376</v>
      </c>
      <c r="I223" s="173"/>
      <c r="J223" s="83"/>
      <c r="K223" s="81"/>
      <c r="L223" s="81"/>
      <c r="M223" s="81"/>
      <c r="N223" s="81"/>
      <c r="O223" s="81"/>
      <c r="P223" s="81"/>
      <c r="Q223" s="81"/>
      <c r="R223" s="81"/>
      <c r="S223" s="81"/>
      <c r="T223" s="81"/>
      <c r="U223" s="81"/>
      <c r="V223" s="81"/>
      <c r="W223" s="81"/>
      <c r="X223" s="81"/>
      <c r="Y223" s="81"/>
      <c r="Z223" s="81"/>
      <c r="AA223" s="81"/>
      <c r="AB223" s="81"/>
      <c r="AC223" s="82"/>
      <c r="AD223" s="81">
        <v>0</v>
      </c>
      <c r="AE223" s="81">
        <v>0</v>
      </c>
      <c r="AF223" s="81">
        <v>20910.397996578191</v>
      </c>
      <c r="AG223" s="81">
        <v>696447.01258870913</v>
      </c>
      <c r="AH223" s="81">
        <v>867789.531949025</v>
      </c>
      <c r="AI223" s="81">
        <v>0</v>
      </c>
      <c r="AJ223" s="81">
        <v>0</v>
      </c>
      <c r="AK223" s="81">
        <v>50930.388469427533</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2337</v>
      </c>
      <c r="B224" s="80">
        <v>216</v>
      </c>
      <c r="C224" s="80">
        <v>16</v>
      </c>
      <c r="D224" s="80">
        <v>36</v>
      </c>
      <c r="E224" s="80">
        <v>2021</v>
      </c>
      <c r="F224" s="80" t="s">
        <v>75</v>
      </c>
      <c r="G224" s="182" t="s">
        <v>2335</v>
      </c>
      <c r="H224" s="80" t="s">
        <v>2336</v>
      </c>
      <c r="I224" s="173"/>
      <c r="J224" s="83"/>
      <c r="K224" s="81"/>
      <c r="L224" s="81"/>
      <c r="M224" s="81"/>
      <c r="N224" s="81"/>
      <c r="O224" s="81"/>
      <c r="P224" s="81"/>
      <c r="Q224" s="81"/>
      <c r="R224" s="81"/>
      <c r="S224" s="81"/>
      <c r="T224" s="81"/>
      <c r="U224" s="81"/>
      <c r="V224" s="81"/>
      <c r="W224" s="81"/>
      <c r="X224" s="81"/>
      <c r="Y224" s="81"/>
      <c r="Z224" s="81"/>
      <c r="AA224" s="81"/>
      <c r="AB224" s="81"/>
      <c r="AC224" s="82"/>
      <c r="AD224" s="81">
        <v>599042.54727364157</v>
      </c>
      <c r="AE224" s="81">
        <v>417292.64973312622</v>
      </c>
      <c r="AF224" s="81">
        <v>2979731.7145123924</v>
      </c>
      <c r="AG224" s="81">
        <v>8987768.7745284289</v>
      </c>
      <c r="AH224" s="81">
        <v>15882664.994501179</v>
      </c>
      <c r="AI224" s="81">
        <v>0</v>
      </c>
      <c r="AJ224" s="81">
        <v>0</v>
      </c>
      <c r="AK224" s="81">
        <v>866866.71508273052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1688</v>
      </c>
      <c r="B225" s="80">
        <v>217</v>
      </c>
      <c r="C225" s="80">
        <v>16</v>
      </c>
      <c r="D225" s="80">
        <v>37</v>
      </c>
      <c r="E225" s="80">
        <v>2021</v>
      </c>
      <c r="F225" s="80" t="s">
        <v>75</v>
      </c>
      <c r="G225" s="182" t="s">
        <v>1686</v>
      </c>
      <c r="H225" s="80" t="s">
        <v>1687</v>
      </c>
      <c r="I225" s="173"/>
      <c r="J225" s="83"/>
      <c r="K225" s="81"/>
      <c r="L225" s="81"/>
      <c r="M225" s="81"/>
      <c r="N225" s="81"/>
      <c r="O225" s="81"/>
      <c r="P225" s="81"/>
      <c r="Q225" s="81"/>
      <c r="R225" s="81"/>
      <c r="S225" s="81"/>
      <c r="T225" s="81"/>
      <c r="U225" s="81"/>
      <c r="V225" s="81"/>
      <c r="W225" s="81"/>
      <c r="X225" s="81"/>
      <c r="Y225" s="81"/>
      <c r="Z225" s="81"/>
      <c r="AA225" s="81"/>
      <c r="AB225" s="81"/>
      <c r="AC225" s="82"/>
      <c r="AD225" s="81">
        <v>34186136.607326329</v>
      </c>
      <c r="AE225" s="81">
        <v>1846787.4703573741</v>
      </c>
      <c r="AF225" s="81">
        <v>11385711.709136827</v>
      </c>
      <c r="AG225" s="81">
        <v>59011876.609779514</v>
      </c>
      <c r="AH225" s="81">
        <v>69651751.017996371</v>
      </c>
      <c r="AI225" s="81">
        <v>0</v>
      </c>
      <c r="AJ225" s="81">
        <v>0</v>
      </c>
      <c r="AK225" s="81">
        <v>4394452.4360296261</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1692</v>
      </c>
      <c r="B226" s="80">
        <v>218</v>
      </c>
      <c r="C226" s="80">
        <v>16</v>
      </c>
      <c r="D226" s="80">
        <v>38</v>
      </c>
      <c r="E226" s="80">
        <v>2021</v>
      </c>
      <c r="F226" s="80" t="s">
        <v>75</v>
      </c>
      <c r="G226" s="182" t="s">
        <v>1690</v>
      </c>
      <c r="H226" s="80" t="s">
        <v>1691</v>
      </c>
      <c r="I226" s="173"/>
      <c r="J226" s="83"/>
      <c r="K226" s="81"/>
      <c r="L226" s="81"/>
      <c r="M226" s="81"/>
      <c r="N226" s="81"/>
      <c r="O226" s="81"/>
      <c r="P226" s="81"/>
      <c r="Q226" s="81"/>
      <c r="R226" s="81"/>
      <c r="S226" s="81"/>
      <c r="T226" s="81"/>
      <c r="U226" s="81"/>
      <c r="V226" s="81"/>
      <c r="W226" s="81"/>
      <c r="X226" s="81"/>
      <c r="Y226" s="81"/>
      <c r="Z226" s="81"/>
      <c r="AA226" s="81"/>
      <c r="AB226" s="81"/>
      <c r="AC226" s="82"/>
      <c r="AD226" s="81">
        <v>35180195.92130696</v>
      </c>
      <c r="AE226" s="81">
        <v>1782588.6011676625</v>
      </c>
      <c r="AF226" s="81">
        <v>3648864.4504028945</v>
      </c>
      <c r="AG226" s="81">
        <v>63100500.881959766</v>
      </c>
      <c r="AH226" s="81">
        <v>72246653.374507368</v>
      </c>
      <c r="AI226" s="81">
        <v>0</v>
      </c>
      <c r="AJ226" s="81">
        <v>0</v>
      </c>
      <c r="AK226" s="81">
        <v>4319763.2838669857</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2357</v>
      </c>
      <c r="B227" s="80">
        <v>219</v>
      </c>
      <c r="C227" s="80">
        <v>16</v>
      </c>
      <c r="D227" s="80">
        <v>39</v>
      </c>
      <c r="E227" s="80">
        <v>2021</v>
      </c>
      <c r="F227" s="80" t="s">
        <v>75</v>
      </c>
      <c r="G227" s="182" t="s">
        <v>2355</v>
      </c>
      <c r="H227" s="80" t="s">
        <v>2356</v>
      </c>
      <c r="I227" s="173"/>
      <c r="J227" s="83"/>
      <c r="K227" s="81"/>
      <c r="L227" s="81"/>
      <c r="M227" s="81"/>
      <c r="N227" s="81"/>
      <c r="O227" s="81"/>
      <c r="P227" s="81"/>
      <c r="Q227" s="81"/>
      <c r="R227" s="81"/>
      <c r="S227" s="81"/>
      <c r="T227" s="81"/>
      <c r="U227" s="81"/>
      <c r="V227" s="81"/>
      <c r="W227" s="81"/>
      <c r="X227" s="81"/>
      <c r="Y227" s="81"/>
      <c r="Z227" s="81"/>
      <c r="AA227" s="81"/>
      <c r="AB227" s="81"/>
      <c r="AC227" s="82"/>
      <c r="AD227" s="81">
        <v>1235180.6910139471</v>
      </c>
      <c r="AE227" s="81">
        <v>545690.38811254979</v>
      </c>
      <c r="AF227" s="81">
        <v>930512.71084772958</v>
      </c>
      <c r="AG227" s="81">
        <v>12235853.548756804</v>
      </c>
      <c r="AH227" s="81">
        <v>12424206.225709209</v>
      </c>
      <c r="AI227" s="81">
        <v>0</v>
      </c>
      <c r="AJ227" s="81">
        <v>0</v>
      </c>
      <c r="AK227" s="81">
        <v>712631.64690856205</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1704</v>
      </c>
      <c r="B228" s="80">
        <v>220</v>
      </c>
      <c r="C228" s="80">
        <v>16</v>
      </c>
      <c r="D228" s="80">
        <v>40</v>
      </c>
      <c r="E228" s="80">
        <v>2021</v>
      </c>
      <c r="F228" s="80" t="s">
        <v>75</v>
      </c>
      <c r="G228" s="182" t="s">
        <v>1702</v>
      </c>
      <c r="H228" s="80" t="s">
        <v>1703</v>
      </c>
      <c r="I228" s="173"/>
      <c r="J228" s="83"/>
      <c r="K228" s="81"/>
      <c r="L228" s="81"/>
      <c r="M228" s="81"/>
      <c r="N228" s="81"/>
      <c r="O228" s="81"/>
      <c r="P228" s="81"/>
      <c r="Q228" s="81"/>
      <c r="R228" s="81"/>
      <c r="S228" s="81"/>
      <c r="T228" s="81"/>
      <c r="U228" s="81"/>
      <c r="V228" s="81"/>
      <c r="W228" s="81"/>
      <c r="X228" s="81"/>
      <c r="Y228" s="81"/>
      <c r="Z228" s="81"/>
      <c r="AA228" s="81"/>
      <c r="AB228" s="81"/>
      <c r="AC228" s="82"/>
      <c r="AD228" s="81">
        <v>9806302.0214302056</v>
      </c>
      <c r="AE228" s="81">
        <v>986522.62321523693</v>
      </c>
      <c r="AF228" s="81">
        <v>1746018.2327142793</v>
      </c>
      <c r="AG228" s="81">
        <v>26675121.352858923</v>
      </c>
      <c r="AH228" s="81">
        <v>27557609.038966596</v>
      </c>
      <c r="AI228" s="81">
        <v>0</v>
      </c>
      <c r="AJ228" s="81">
        <v>0</v>
      </c>
      <c r="AK228" s="81">
        <v>1567028.2926495513</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2369</v>
      </c>
      <c r="B229" s="80">
        <v>221</v>
      </c>
      <c r="C229" s="80">
        <v>16</v>
      </c>
      <c r="D229" s="80">
        <v>41</v>
      </c>
      <c r="E229" s="80">
        <v>2021</v>
      </c>
      <c r="F229" s="80" t="s">
        <v>75</v>
      </c>
      <c r="G229" s="182" t="s">
        <v>2367</v>
      </c>
      <c r="H229" s="80" t="s">
        <v>2368</v>
      </c>
      <c r="I229" s="173"/>
      <c r="J229" s="83"/>
      <c r="K229" s="81"/>
      <c r="L229" s="81"/>
      <c r="M229" s="81"/>
      <c r="N229" s="81"/>
      <c r="O229" s="81"/>
      <c r="P229" s="81"/>
      <c r="Q229" s="81"/>
      <c r="R229" s="81"/>
      <c r="S229" s="81"/>
      <c r="T229" s="81"/>
      <c r="U229" s="81"/>
      <c r="V229" s="81"/>
      <c r="W229" s="81"/>
      <c r="X229" s="81"/>
      <c r="Y229" s="81"/>
      <c r="Z229" s="81"/>
      <c r="AA229" s="81"/>
      <c r="AB229" s="81"/>
      <c r="AC229" s="82"/>
      <c r="AD229" s="81">
        <v>0</v>
      </c>
      <c r="AE229" s="81">
        <v>149797.36144266071</v>
      </c>
      <c r="AF229" s="81">
        <v>188193.58196920375</v>
      </c>
      <c r="AG229" s="81">
        <v>2125364.1591069223</v>
      </c>
      <c r="AH229" s="81">
        <v>3636249.7948498162</v>
      </c>
      <c r="AI229" s="81">
        <v>0</v>
      </c>
      <c r="AJ229" s="81">
        <v>0</v>
      </c>
      <c r="AK229" s="81">
        <v>187707.3595651582</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2385</v>
      </c>
      <c r="B230" s="80">
        <v>222</v>
      </c>
      <c r="C230" s="80">
        <v>16</v>
      </c>
      <c r="D230" s="80">
        <v>42</v>
      </c>
      <c r="E230" s="80">
        <v>2021</v>
      </c>
      <c r="F230" s="80" t="s">
        <v>75</v>
      </c>
      <c r="G230" s="182" t="s">
        <v>2383</v>
      </c>
      <c r="H230" s="80" t="s">
        <v>2384</v>
      </c>
      <c r="I230" s="173"/>
      <c r="J230" s="83"/>
      <c r="K230" s="81"/>
      <c r="L230" s="81"/>
      <c r="M230" s="81"/>
      <c r="N230" s="81"/>
      <c r="O230" s="81"/>
      <c r="P230" s="81"/>
      <c r="Q230" s="81"/>
      <c r="R230" s="81"/>
      <c r="S230" s="81"/>
      <c r="T230" s="81"/>
      <c r="U230" s="81"/>
      <c r="V230" s="81"/>
      <c r="W230" s="81"/>
      <c r="X230" s="81"/>
      <c r="Y230" s="81"/>
      <c r="Z230" s="81"/>
      <c r="AA230" s="81"/>
      <c r="AB230" s="81"/>
      <c r="AC230" s="82"/>
      <c r="AD230" s="81">
        <v>5235091.8715166831</v>
      </c>
      <c r="AE230" s="81">
        <v>697627.71186153428</v>
      </c>
      <c r="AF230" s="81">
        <v>2132860.5956509756</v>
      </c>
      <c r="AG230" s="81">
        <v>16624670.498777032</v>
      </c>
      <c r="AH230" s="81">
        <v>19870263.721798651</v>
      </c>
      <c r="AI230" s="81">
        <v>0</v>
      </c>
      <c r="AJ230" s="81">
        <v>0</v>
      </c>
      <c r="AK230" s="81">
        <v>1164179.420967404</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2361</v>
      </c>
      <c r="B231" s="80">
        <v>223</v>
      </c>
      <c r="C231" s="80">
        <v>16</v>
      </c>
      <c r="D231" s="80">
        <v>43</v>
      </c>
      <c r="E231" s="80">
        <v>2021</v>
      </c>
      <c r="F231" s="80" t="s">
        <v>75</v>
      </c>
      <c r="G231" s="182" t="s">
        <v>2359</v>
      </c>
      <c r="H231" s="80" t="s">
        <v>2360</v>
      </c>
      <c r="I231" s="173"/>
      <c r="J231" s="83"/>
      <c r="K231" s="81"/>
      <c r="L231" s="81"/>
      <c r="M231" s="81"/>
      <c r="N231" s="81"/>
      <c r="O231" s="81"/>
      <c r="P231" s="81"/>
      <c r="Q231" s="81"/>
      <c r="R231" s="81"/>
      <c r="S231" s="81"/>
      <c r="T231" s="81"/>
      <c r="U231" s="81"/>
      <c r="V231" s="81"/>
      <c r="W231" s="81"/>
      <c r="X231" s="81"/>
      <c r="Y231" s="81"/>
      <c r="Z231" s="81"/>
      <c r="AA231" s="81"/>
      <c r="AB231" s="81"/>
      <c r="AC231" s="82"/>
      <c r="AD231" s="81">
        <v>630461.46100784163</v>
      </c>
      <c r="AE231" s="81">
        <v>440832.23510268721</v>
      </c>
      <c r="AF231" s="81">
        <v>167283.18397262553</v>
      </c>
      <c r="AG231" s="81">
        <v>10957032.741158573</v>
      </c>
      <c r="AH231" s="81">
        <v>11124638.487619694</v>
      </c>
      <c r="AI231" s="81">
        <v>0</v>
      </c>
      <c r="AJ231" s="81">
        <v>0</v>
      </c>
      <c r="AK231" s="81">
        <v>676009.02221018495</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2345</v>
      </c>
      <c r="B232" s="80">
        <v>224</v>
      </c>
      <c r="C232" s="80">
        <v>16</v>
      </c>
      <c r="D232" s="80">
        <v>44</v>
      </c>
      <c r="E232" s="80">
        <v>2021</v>
      </c>
      <c r="F232" s="80" t="s">
        <v>75</v>
      </c>
      <c r="G232" s="182" t="s">
        <v>2343</v>
      </c>
      <c r="H232" s="80" t="s">
        <v>2344</v>
      </c>
      <c r="I232" s="173"/>
      <c r="J232" s="83"/>
      <c r="K232" s="81"/>
      <c r="L232" s="81"/>
      <c r="M232" s="81"/>
      <c r="N232" s="81"/>
      <c r="O232" s="81"/>
      <c r="P232" s="81"/>
      <c r="Q232" s="81"/>
      <c r="R232" s="81"/>
      <c r="S232" s="81"/>
      <c r="T232" s="81"/>
      <c r="U232" s="81"/>
      <c r="V232" s="81"/>
      <c r="W232" s="81"/>
      <c r="X232" s="81"/>
      <c r="Y232" s="81"/>
      <c r="Z232" s="81"/>
      <c r="AA232" s="81"/>
      <c r="AB232" s="81"/>
      <c r="AC232" s="82"/>
      <c r="AD232" s="81">
        <v>2090931.3129939204</v>
      </c>
      <c r="AE232" s="81">
        <v>526430.72735563619</v>
      </c>
      <c r="AF232" s="81">
        <v>1212803.0838015352</v>
      </c>
      <c r="AG232" s="81">
        <v>13214481.678515078</v>
      </c>
      <c r="AH232" s="81">
        <v>13914264.348860707</v>
      </c>
      <c r="AI232" s="81">
        <v>0</v>
      </c>
      <c r="AJ232" s="81">
        <v>0</v>
      </c>
      <c r="AK232" s="81">
        <v>830244.09038435342</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1600</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1600</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1600</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1600</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1600</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1600</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1600</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1600</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1600</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1600</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1600</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1600</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1600</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1600</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1600</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1600</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1600</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1600</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1600</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1600</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1600</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1600</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1600</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1600</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1600</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1600</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1600</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1600</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1600</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1600</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1600</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1600</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1600</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1600</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1600</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1600</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1600</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1600</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1600</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1600</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1600</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1600</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1600</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1600</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1600</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1600</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1600</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1600</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1600</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1600</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1600</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1600</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1600</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1600</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1600</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1600</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1600</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1600</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1600</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1600</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1600</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1600</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1600</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1600</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1600</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1600</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1600</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1600</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1600</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1600</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1600</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1600</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1600</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1600</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1600</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1600</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1600</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1600</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1600</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1600</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1600</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1600</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1600</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1600</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1600</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1600</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1600</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1600</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1600</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1600</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1600</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1600</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1600</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1600</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1600</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1600</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1600</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1600</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1600</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1600</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1600</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1600</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1600</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1600</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1600</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1600</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1600</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1600</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1600</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1600</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1600</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1600</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1600</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1600</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1600</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1600</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1600</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1600</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1600</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1600</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1600</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1600</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1600</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1600</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1600</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1600</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1600</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1600</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1600</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1600</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1600</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1600</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1600</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1600</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1600</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1600</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1803</v>
      </c>
      <c r="H6" s="87" t="s">
        <v>1804</v>
      </c>
      <c r="I6" s="87" t="s">
        <v>2432</v>
      </c>
      <c r="J6" s="87" t="s">
        <v>2433</v>
      </c>
      <c r="K6" s="87">
        <v>29</v>
      </c>
      <c r="L6" s="87">
        <v>49</v>
      </c>
      <c r="M6" s="18"/>
      <c r="N6" s="87">
        <v>1</v>
      </c>
      <c r="O6" s="87" t="s">
        <v>1719</v>
      </c>
      <c r="P6" s="87" t="s">
        <v>1720</v>
      </c>
      <c r="Q6" s="87" t="s">
        <v>1247</v>
      </c>
      <c r="R6" s="18"/>
      <c r="S6" s="87">
        <v>1</v>
      </c>
      <c r="T6" s="87" t="s">
        <v>1803</v>
      </c>
      <c r="U6" s="87" t="s">
        <v>1804</v>
      </c>
      <c r="V6" s="87" t="s">
        <v>1247</v>
      </c>
      <c r="W6" s="18"/>
      <c r="X6" s="87">
        <v>1</v>
      </c>
      <c r="Y6" s="769" t="s">
        <v>1719</v>
      </c>
      <c r="Z6" s="87" t="s">
        <v>1720</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1740</v>
      </c>
      <c r="P7" s="87" t="s">
        <v>1741</v>
      </c>
      <c r="Q7" s="87" t="s">
        <v>1247</v>
      </c>
      <c r="R7" s="18"/>
      <c r="S7" s="87">
        <v>2</v>
      </c>
      <c r="T7" s="86" t="s">
        <v>570</v>
      </c>
      <c r="U7" s="87" t="s">
        <v>1592</v>
      </c>
      <c r="V7" s="87" t="s">
        <v>1592</v>
      </c>
      <c r="W7" s="18"/>
      <c r="X7" s="87">
        <v>2</v>
      </c>
      <c r="Y7" s="769" t="s">
        <v>1740</v>
      </c>
      <c r="Z7" s="87" t="s">
        <v>1741</v>
      </c>
      <c r="AA7" s="87" t="s">
        <v>1247</v>
      </c>
      <c r="AB7" s="18"/>
      <c r="AC7" s="87">
        <v>2</v>
      </c>
      <c r="AD7" s="87" t="s">
        <v>1670</v>
      </c>
      <c r="AE7" s="87" t="s">
        <v>1671</v>
      </c>
      <c r="AF7" s="87" t="s">
        <v>1247</v>
      </c>
    </row>
    <row r="8" spans="1:32" ht="12">
      <c r="A8" s="18"/>
      <c r="B8" s="18"/>
      <c r="C8" s="18"/>
      <c r="D8" s="18"/>
      <c r="F8" s="18"/>
      <c r="G8" s="18"/>
      <c r="H8" s="18"/>
      <c r="I8" s="18"/>
      <c r="J8" s="18"/>
      <c r="K8" s="18"/>
      <c r="L8" s="18"/>
      <c r="M8" s="18"/>
      <c r="N8" s="87">
        <v>3</v>
      </c>
      <c r="O8" s="87" t="s">
        <v>1761</v>
      </c>
      <c r="P8" s="87" t="s">
        <v>1762</v>
      </c>
      <c r="Q8" s="87" t="s">
        <v>1247</v>
      </c>
      <c r="R8" s="18"/>
      <c r="S8" s="18"/>
      <c r="T8" s="18"/>
      <c r="U8" s="18"/>
      <c r="V8" s="18"/>
      <c r="W8" s="18"/>
      <c r="X8" s="87">
        <v>3</v>
      </c>
      <c r="Y8" s="769" t="s">
        <v>1761</v>
      </c>
      <c r="Z8" s="87" t="s">
        <v>1762</v>
      </c>
      <c r="AA8" s="87" t="s">
        <v>1247</v>
      </c>
      <c r="AB8" s="18"/>
      <c r="AC8" s="87">
        <v>3</v>
      </c>
      <c r="AD8" s="87" t="s">
        <v>1698</v>
      </c>
      <c r="AE8" s="87" t="s">
        <v>1699</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1782</v>
      </c>
      <c r="P9" s="87" t="s">
        <v>1783</v>
      </c>
      <c r="Q9" s="87" t="s">
        <v>1247</v>
      </c>
      <c r="R9" s="18"/>
      <c r="S9" s="18"/>
      <c r="T9" s="18"/>
      <c r="U9" s="18"/>
      <c r="V9" s="18"/>
      <c r="W9" s="18"/>
      <c r="X9" s="87">
        <v>4</v>
      </c>
      <c r="Y9" s="769" t="s">
        <v>1782</v>
      </c>
      <c r="Z9" s="87" t="s">
        <v>1783</v>
      </c>
      <c r="AA9" s="87" t="s">
        <v>1247</v>
      </c>
      <c r="AB9" s="18"/>
      <c r="AC9" s="87">
        <v>4</v>
      </c>
      <c r="AD9" s="87" t="s">
        <v>2399</v>
      </c>
      <c r="AE9" s="87" t="s">
        <v>2400</v>
      </c>
      <c r="AF9" s="87" t="s">
        <v>1247</v>
      </c>
    </row>
    <row r="10" spans="1:32" ht="12">
      <c r="A10" s="18"/>
      <c r="B10" s="18"/>
      <c r="C10" s="18"/>
      <c r="D10" s="18"/>
      <c r="F10" s="85" t="s">
        <v>1247</v>
      </c>
      <c r="G10" s="86" t="s">
        <v>1803</v>
      </c>
      <c r="H10" s="87" t="s">
        <v>1804</v>
      </c>
      <c r="I10" s="87" t="s">
        <v>2432</v>
      </c>
      <c r="J10" s="87" t="s">
        <v>2433</v>
      </c>
      <c r="K10" s="85">
        <v>29</v>
      </c>
      <c r="L10" s="85">
        <v>49</v>
      </c>
      <c r="M10" s="18"/>
      <c r="N10" s="87">
        <v>5</v>
      </c>
      <c r="O10" s="87" t="s">
        <v>1803</v>
      </c>
      <c r="P10" s="87" t="s">
        <v>1804</v>
      </c>
      <c r="Q10" s="87" t="s">
        <v>1247</v>
      </c>
      <c r="R10" s="18"/>
      <c r="S10" s="18"/>
      <c r="T10" s="18"/>
      <c r="U10" s="18"/>
      <c r="V10" s="18"/>
      <c r="W10" s="18"/>
      <c r="X10" s="87">
        <v>5</v>
      </c>
      <c r="Y10" s="769" t="s">
        <v>1803</v>
      </c>
      <c r="Z10" s="87" t="s">
        <v>1804</v>
      </c>
      <c r="AA10" s="87" t="s">
        <v>1247</v>
      </c>
      <c r="AB10" s="18"/>
      <c r="AC10" s="87">
        <v>5</v>
      </c>
      <c r="AD10" s="87" t="s">
        <v>2427</v>
      </c>
      <c r="AE10" s="87" t="s">
        <v>2428</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1824</v>
      </c>
      <c r="P11" s="87" t="s">
        <v>1825</v>
      </c>
      <c r="Q11" s="87" t="s">
        <v>1247</v>
      </c>
      <c r="R11" s="18"/>
      <c r="S11" s="18"/>
      <c r="T11" s="18"/>
      <c r="U11" s="18"/>
      <c r="V11" s="18"/>
      <c r="W11" s="18"/>
      <c r="X11" s="87">
        <v>6</v>
      </c>
      <c r="Y11" s="769" t="s">
        <v>1824</v>
      </c>
      <c r="Z11" s="87" t="s">
        <v>1825</v>
      </c>
      <c r="AA11" s="87" t="s">
        <v>1247</v>
      </c>
      <c r="AB11" s="18"/>
      <c r="AC11" s="87">
        <v>6</v>
      </c>
      <c r="AD11" s="87" t="s">
        <v>2319</v>
      </c>
      <c r="AE11" s="87" t="s">
        <v>2320</v>
      </c>
      <c r="AF11" s="87" t="s">
        <v>1247</v>
      </c>
    </row>
    <row r="12" spans="1:32" ht="12">
      <c r="A12" s="18"/>
      <c r="B12" s="18"/>
      <c r="C12" s="18"/>
      <c r="D12" s="18"/>
      <c r="F12" s="85" t="s">
        <v>1640</v>
      </c>
      <c r="G12" s="86" t="s">
        <v>1803</v>
      </c>
      <c r="H12" s="87"/>
      <c r="I12" s="87" t="s">
        <v>1803</v>
      </c>
      <c r="J12" s="87"/>
      <c r="K12" s="85" t="s">
        <v>1244</v>
      </c>
      <c r="L12" s="85"/>
      <c r="M12" s="18"/>
      <c r="N12" s="87">
        <v>7</v>
      </c>
      <c r="O12" s="87" t="s">
        <v>1845</v>
      </c>
      <c r="P12" s="87" t="s">
        <v>1846</v>
      </c>
      <c r="Q12" s="87" t="s">
        <v>1247</v>
      </c>
      <c r="R12" s="18"/>
      <c r="S12" s="18"/>
      <c r="T12" s="18"/>
      <c r="U12" s="18"/>
      <c r="V12" s="18"/>
      <c r="W12" s="18"/>
      <c r="X12" s="87">
        <v>7</v>
      </c>
      <c r="Y12" s="769" t="s">
        <v>1845</v>
      </c>
      <c r="Z12" s="87" t="s">
        <v>1846</v>
      </c>
      <c r="AA12" s="87" t="s">
        <v>1247</v>
      </c>
      <c r="AB12" s="18"/>
      <c r="AC12" s="87">
        <v>7</v>
      </c>
      <c r="AD12" s="87" t="s">
        <v>2407</v>
      </c>
      <c r="AE12" s="87" t="s">
        <v>2408</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1866</v>
      </c>
      <c r="P13" s="87" t="s">
        <v>1867</v>
      </c>
      <c r="Q13" s="87" t="s">
        <v>1247</v>
      </c>
      <c r="R13" s="18"/>
      <c r="S13" s="18"/>
      <c r="T13" s="18"/>
      <c r="U13" s="18"/>
      <c r="V13" s="18"/>
      <c r="W13" s="18"/>
      <c r="X13" s="87">
        <v>8</v>
      </c>
      <c r="Y13" s="769" t="s">
        <v>1866</v>
      </c>
      <c r="Z13" s="87" t="s">
        <v>1867</v>
      </c>
      <c r="AA13" s="87" t="s">
        <v>1247</v>
      </c>
      <c r="AB13" s="18"/>
      <c r="AC13" s="87">
        <v>8</v>
      </c>
      <c r="AD13" s="87" t="s">
        <v>2339</v>
      </c>
      <c r="AE13" s="87" t="s">
        <v>2340</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1887</v>
      </c>
      <c r="P14" s="87" t="s">
        <v>1888</v>
      </c>
      <c r="Q14" s="87" t="s">
        <v>1247</v>
      </c>
      <c r="R14" s="18"/>
      <c r="S14" s="18"/>
      <c r="T14" s="18"/>
      <c r="U14" s="18"/>
      <c r="V14" s="18"/>
      <c r="W14" s="18"/>
      <c r="X14" s="87">
        <v>9</v>
      </c>
      <c r="Y14" s="769" t="s">
        <v>1887</v>
      </c>
      <c r="Z14" s="87" t="s">
        <v>1888</v>
      </c>
      <c r="AA14" s="87" t="s">
        <v>1247</v>
      </c>
      <c r="AB14" s="18"/>
      <c r="AC14" s="87">
        <v>9</v>
      </c>
      <c r="AD14" s="87" t="s">
        <v>1803</v>
      </c>
      <c r="AE14" s="87" t="s">
        <v>1804</v>
      </c>
      <c r="AF14" s="87" t="s">
        <v>1247</v>
      </c>
    </row>
    <row r="15" spans="1:32" ht="12">
      <c r="A15" s="18"/>
      <c r="B15" s="18"/>
      <c r="C15" s="18"/>
      <c r="D15" s="18"/>
      <c r="E15" s="18"/>
      <c r="F15" s="18"/>
      <c r="G15" s="18"/>
      <c r="H15" s="18"/>
      <c r="I15" s="18"/>
      <c r="J15" s="18"/>
      <c r="K15" s="18"/>
      <c r="L15" s="18"/>
      <c r="M15" s="18"/>
      <c r="N15" s="87">
        <v>10</v>
      </c>
      <c r="O15" s="87" t="s">
        <v>1908</v>
      </c>
      <c r="P15" s="87" t="s">
        <v>1909</v>
      </c>
      <c r="Q15" s="87" t="s">
        <v>1247</v>
      </c>
      <c r="R15" s="18"/>
      <c r="S15" s="18"/>
      <c r="T15" s="18"/>
      <c r="U15" s="18"/>
      <c r="V15" s="18"/>
      <c r="W15" s="18"/>
      <c r="X15" s="87">
        <v>10</v>
      </c>
      <c r="Y15" s="769" t="s">
        <v>1908</v>
      </c>
      <c r="Z15" s="87" t="s">
        <v>1909</v>
      </c>
      <c r="AA15" s="87" t="s">
        <v>1247</v>
      </c>
      <c r="AB15" s="18"/>
      <c r="AC15" s="87">
        <v>10</v>
      </c>
      <c r="AD15" s="87" t="s">
        <v>2323</v>
      </c>
      <c r="AE15" s="87" t="s">
        <v>2324</v>
      </c>
      <c r="AF15" s="87" t="s">
        <v>1247</v>
      </c>
    </row>
    <row r="16" spans="1:32" ht="12">
      <c r="A16" s="18"/>
      <c r="B16" s="18"/>
      <c r="C16" s="18"/>
      <c r="D16" s="18"/>
      <c r="E16" s="18"/>
      <c r="F16" s="18"/>
      <c r="G16" s="18"/>
      <c r="H16" s="18"/>
      <c r="I16" s="18"/>
      <c r="J16" s="18"/>
      <c r="K16" s="18"/>
      <c r="L16" s="18"/>
      <c r="M16" s="18"/>
      <c r="N16" s="87">
        <v>11</v>
      </c>
      <c r="O16" s="87" t="s">
        <v>1929</v>
      </c>
      <c r="P16" s="87" t="s">
        <v>1930</v>
      </c>
      <c r="Q16" s="87" t="s">
        <v>1247</v>
      </c>
      <c r="R16" s="18"/>
      <c r="S16" s="18"/>
      <c r="T16" s="18"/>
      <c r="U16" s="18"/>
      <c r="V16" s="18"/>
      <c r="W16" s="18"/>
      <c r="X16" s="87">
        <v>11</v>
      </c>
      <c r="Y16" s="769" t="s">
        <v>1929</v>
      </c>
      <c r="Z16" s="87" t="s">
        <v>1930</v>
      </c>
      <c r="AA16" s="87" t="s">
        <v>1247</v>
      </c>
      <c r="AB16" s="18"/>
      <c r="AC16" s="87">
        <v>11</v>
      </c>
      <c r="AD16" s="87" t="s">
        <v>2363</v>
      </c>
      <c r="AE16" s="87" t="s">
        <v>2364</v>
      </c>
      <c r="AF16" s="87" t="s">
        <v>1247</v>
      </c>
    </row>
    <row r="17" spans="1:32" ht="12">
      <c r="A17" s="18"/>
      <c r="B17" s="18"/>
      <c r="C17" s="18"/>
      <c r="D17" s="18"/>
      <c r="E17" s="18"/>
      <c r="F17" s="18"/>
      <c r="G17" s="18"/>
      <c r="H17" s="18"/>
      <c r="I17" s="18"/>
      <c r="J17" s="18"/>
      <c r="K17" s="18"/>
      <c r="L17" s="18"/>
      <c r="M17" s="18"/>
      <c r="N17" s="87">
        <v>12</v>
      </c>
      <c r="O17" s="87" t="s">
        <v>1950</v>
      </c>
      <c r="P17" s="87" t="s">
        <v>1951</v>
      </c>
      <c r="Q17" s="87" t="s">
        <v>1247</v>
      </c>
      <c r="R17" s="18"/>
      <c r="S17" s="18"/>
      <c r="T17" s="18"/>
      <c r="U17" s="18"/>
      <c r="V17" s="18"/>
      <c r="W17" s="18"/>
      <c r="X17" s="87">
        <v>12</v>
      </c>
      <c r="Y17" s="769" t="s">
        <v>1950</v>
      </c>
      <c r="Z17" s="87" t="s">
        <v>1951</v>
      </c>
      <c r="AA17" s="87" t="s">
        <v>1247</v>
      </c>
      <c r="AB17" s="18"/>
      <c r="AC17" s="87">
        <v>12</v>
      </c>
      <c r="AD17" s="87" t="s">
        <v>2415</v>
      </c>
      <c r="AE17" s="87" t="s">
        <v>2416</v>
      </c>
      <c r="AF17" s="87" t="s">
        <v>1247</v>
      </c>
    </row>
    <row r="18" spans="1:32" ht="12">
      <c r="A18" s="18"/>
      <c r="B18" s="18"/>
      <c r="C18" s="18"/>
      <c r="D18" s="18"/>
      <c r="E18" s="18"/>
      <c r="F18" s="18"/>
      <c r="G18" s="18"/>
      <c r="H18" s="18"/>
      <c r="I18" s="18"/>
      <c r="J18" s="18"/>
      <c r="K18" s="18"/>
      <c r="L18" s="18"/>
      <c r="M18" s="18"/>
      <c r="N18" s="87">
        <v>13</v>
      </c>
      <c r="O18" s="87" t="s">
        <v>1971</v>
      </c>
      <c r="P18" s="87" t="s">
        <v>1972</v>
      </c>
      <c r="Q18" s="87" t="s">
        <v>1247</v>
      </c>
      <c r="R18" s="18"/>
      <c r="S18" s="18"/>
      <c r="T18" s="18"/>
      <c r="U18" s="18"/>
      <c r="V18" s="18"/>
      <c r="W18" s="18"/>
      <c r="X18" s="87">
        <v>13</v>
      </c>
      <c r="Y18" s="769" t="s">
        <v>1971</v>
      </c>
      <c r="Z18" s="87" t="s">
        <v>1972</v>
      </c>
      <c r="AA18" s="87" t="s">
        <v>1247</v>
      </c>
      <c r="AB18" s="18"/>
      <c r="AC18" s="87">
        <v>13</v>
      </c>
      <c r="AD18" s="87" t="s">
        <v>1658</v>
      </c>
      <c r="AE18" s="87" t="s">
        <v>1659</v>
      </c>
      <c r="AF18" s="87" t="s">
        <v>1247</v>
      </c>
    </row>
    <row r="19" spans="1:32" ht="12">
      <c r="A19" s="18"/>
      <c r="B19" s="18"/>
      <c r="C19" s="18"/>
      <c r="D19" s="18"/>
      <c r="E19" s="18"/>
      <c r="F19" s="18"/>
      <c r="G19" s="18"/>
      <c r="H19" s="18"/>
      <c r="I19" s="18"/>
      <c r="J19" s="18"/>
      <c r="K19" s="18"/>
      <c r="L19" s="18"/>
      <c r="M19" s="18"/>
      <c r="N19" s="87">
        <v>14</v>
      </c>
      <c r="O19" s="87" t="s">
        <v>1992</v>
      </c>
      <c r="P19" s="87" t="s">
        <v>1993</v>
      </c>
      <c r="Q19" s="87" t="s">
        <v>1247</v>
      </c>
      <c r="R19" s="18"/>
      <c r="S19" s="18"/>
      <c r="T19" s="18"/>
      <c r="U19" s="18"/>
      <c r="V19" s="18"/>
      <c r="W19" s="18"/>
      <c r="X19" s="87">
        <v>14</v>
      </c>
      <c r="Y19" s="769" t="s">
        <v>1992</v>
      </c>
      <c r="Z19" s="87" t="s">
        <v>1993</v>
      </c>
      <c r="AA19" s="87" t="s">
        <v>1247</v>
      </c>
      <c r="AB19" s="18"/>
      <c r="AC19" s="87">
        <v>14</v>
      </c>
      <c r="AD19" s="87" t="s">
        <v>1662</v>
      </c>
      <c r="AE19" s="87" t="s">
        <v>1663</v>
      </c>
      <c r="AF19" s="87" t="s">
        <v>1247</v>
      </c>
    </row>
    <row r="20" spans="1:32" ht="12">
      <c r="A20" s="18"/>
      <c r="B20" s="18"/>
      <c r="C20" s="18"/>
      <c r="D20" s="18"/>
      <c r="E20" s="18"/>
      <c r="F20" s="18"/>
      <c r="G20" s="18"/>
      <c r="H20" s="18"/>
      <c r="I20" s="18"/>
      <c r="J20" s="18"/>
      <c r="K20" s="18"/>
      <c r="L20" s="18"/>
      <c r="M20" s="18"/>
      <c r="N20" s="87">
        <v>15</v>
      </c>
      <c r="O20" s="87" t="s">
        <v>1667</v>
      </c>
      <c r="P20" s="87" t="s">
        <v>1668</v>
      </c>
      <c r="Q20" s="87" t="s">
        <v>1247</v>
      </c>
      <c r="R20" s="18"/>
      <c r="S20" s="18"/>
      <c r="T20" s="18"/>
      <c r="U20" s="18"/>
      <c r="V20" s="18"/>
      <c r="W20" s="18"/>
      <c r="X20" s="87">
        <v>15</v>
      </c>
      <c r="Y20" s="769" t="s">
        <v>1667</v>
      </c>
      <c r="Z20" s="87" t="s">
        <v>1668</v>
      </c>
      <c r="AA20" s="87" t="s">
        <v>1247</v>
      </c>
      <c r="AB20" s="18"/>
      <c r="AC20" s="87">
        <v>15</v>
      </c>
      <c r="AD20" s="87" t="s">
        <v>1682</v>
      </c>
      <c r="AE20" s="87" t="s">
        <v>1683</v>
      </c>
      <c r="AF20" s="87" t="s">
        <v>1247</v>
      </c>
    </row>
    <row r="21" spans="1:32" ht="12">
      <c r="A21" s="18"/>
      <c r="B21" s="18"/>
      <c r="C21" s="18"/>
      <c r="D21" s="18"/>
      <c r="E21" s="18"/>
      <c r="F21" s="18"/>
      <c r="G21" s="18"/>
      <c r="H21" s="18"/>
      <c r="I21" s="18"/>
      <c r="J21" s="18"/>
      <c r="K21" s="18"/>
      <c r="L21" s="18"/>
      <c r="M21" s="18"/>
      <c r="N21" s="87">
        <v>16</v>
      </c>
      <c r="O21" s="87" t="s">
        <v>2030</v>
      </c>
      <c r="P21" s="87" t="s">
        <v>2031</v>
      </c>
      <c r="Q21" s="87" t="s">
        <v>1247</v>
      </c>
      <c r="R21" s="18"/>
      <c r="S21" s="18"/>
      <c r="T21" s="18"/>
      <c r="U21" s="18"/>
      <c r="V21" s="18"/>
      <c r="W21" s="18"/>
      <c r="X21" s="87">
        <v>16</v>
      </c>
      <c r="Y21" s="769" t="s">
        <v>2030</v>
      </c>
      <c r="Z21" s="87" t="s">
        <v>2031</v>
      </c>
      <c r="AA21" s="87" t="s">
        <v>1247</v>
      </c>
      <c r="AB21" s="18"/>
      <c r="AC21" s="87">
        <v>16</v>
      </c>
      <c r="AD21" s="87" t="s">
        <v>2347</v>
      </c>
      <c r="AE21" s="87" t="s">
        <v>2348</v>
      </c>
      <c r="AF21" s="87" t="s">
        <v>1247</v>
      </c>
    </row>
    <row r="22" spans="1:32" ht="12">
      <c r="A22" s="18"/>
      <c r="B22" s="18"/>
      <c r="C22" s="18"/>
      <c r="D22" s="18"/>
      <c r="E22" s="18"/>
      <c r="F22" s="18"/>
      <c r="G22" s="18"/>
      <c r="H22" s="18"/>
      <c r="I22" s="18"/>
      <c r="J22" s="18"/>
      <c r="K22" s="18"/>
      <c r="L22" s="18"/>
      <c r="M22" s="18"/>
      <c r="N22" s="87">
        <v>17</v>
      </c>
      <c r="O22" s="87" t="s">
        <v>2051</v>
      </c>
      <c r="P22" s="87" t="s">
        <v>2052</v>
      </c>
      <c r="Q22" s="87" t="s">
        <v>1247</v>
      </c>
      <c r="R22" s="18"/>
      <c r="S22" s="18"/>
      <c r="T22" s="18"/>
      <c r="U22" s="18"/>
      <c r="V22" s="18"/>
      <c r="W22" s="18"/>
      <c r="X22" s="87">
        <v>17</v>
      </c>
      <c r="Y22" s="769" t="s">
        <v>2051</v>
      </c>
      <c r="Z22" s="87" t="s">
        <v>2052</v>
      </c>
      <c r="AA22" s="87" t="s">
        <v>1247</v>
      </c>
      <c r="AB22" s="18"/>
      <c r="AC22" s="87">
        <v>17</v>
      </c>
      <c r="AD22" s="87" t="s">
        <v>1706</v>
      </c>
      <c r="AE22" s="87" t="s">
        <v>1707</v>
      </c>
      <c r="AF22" s="87" t="s">
        <v>1247</v>
      </c>
    </row>
    <row r="23" spans="1:32" ht="12">
      <c r="A23" s="18"/>
      <c r="B23" s="18"/>
      <c r="C23" s="18"/>
      <c r="D23" s="18"/>
      <c r="E23" s="18"/>
      <c r="F23" s="18"/>
      <c r="G23" s="18"/>
      <c r="H23" s="18"/>
      <c r="I23" s="18"/>
      <c r="J23" s="18"/>
      <c r="K23" s="18"/>
      <c r="L23" s="18"/>
      <c r="M23" s="18"/>
      <c r="N23" s="87">
        <v>18</v>
      </c>
      <c r="O23" s="87" t="s">
        <v>1675</v>
      </c>
      <c r="P23" s="87" t="s">
        <v>1676</v>
      </c>
      <c r="Q23" s="87" t="s">
        <v>1247</v>
      </c>
      <c r="R23" s="18"/>
      <c r="S23" s="18"/>
      <c r="T23" s="18"/>
      <c r="U23" s="18"/>
      <c r="V23" s="18"/>
      <c r="W23" s="18"/>
      <c r="X23" s="87">
        <v>18</v>
      </c>
      <c r="Y23" s="769" t="s">
        <v>1675</v>
      </c>
      <c r="Z23" s="87" t="s">
        <v>1676</v>
      </c>
      <c r="AA23" s="87" t="s">
        <v>1247</v>
      </c>
      <c r="AB23" s="18"/>
      <c r="AC23" s="87">
        <v>18</v>
      </c>
      <c r="AD23" s="87" t="s">
        <v>1678</v>
      </c>
      <c r="AE23" s="87" t="s">
        <v>1679</v>
      </c>
      <c r="AF23" s="87" t="s">
        <v>1247</v>
      </c>
    </row>
    <row r="24" spans="1:32" ht="12">
      <c r="A24" s="18"/>
      <c r="B24" s="18"/>
      <c r="C24" s="18"/>
      <c r="D24" s="18"/>
      <c r="E24" s="18"/>
      <c r="F24" s="18"/>
      <c r="G24" s="18"/>
      <c r="H24" s="18"/>
      <c r="I24" s="18"/>
      <c r="J24" s="18"/>
      <c r="K24" s="18"/>
      <c r="L24" s="18"/>
      <c r="M24" s="18"/>
      <c r="N24" s="87">
        <v>19</v>
      </c>
      <c r="O24" s="87" t="s">
        <v>2089</v>
      </c>
      <c r="P24" s="87" t="s">
        <v>2090</v>
      </c>
      <c r="Q24" s="87" t="s">
        <v>1247</v>
      </c>
      <c r="R24" s="18"/>
      <c r="S24" s="18"/>
      <c r="T24" s="18"/>
      <c r="U24" s="18"/>
      <c r="V24" s="18"/>
      <c r="W24" s="18"/>
      <c r="X24" s="87">
        <v>19</v>
      </c>
      <c r="Y24" s="769" t="s">
        <v>2089</v>
      </c>
      <c r="Z24" s="87" t="s">
        <v>2090</v>
      </c>
      <c r="AA24" s="87" t="s">
        <v>1247</v>
      </c>
      <c r="AB24" s="18"/>
      <c r="AC24" s="87">
        <v>19</v>
      </c>
      <c r="AD24" s="87" t="s">
        <v>2423</v>
      </c>
      <c r="AE24" s="87" t="s">
        <v>2424</v>
      </c>
      <c r="AF24" s="87" t="s">
        <v>1247</v>
      </c>
    </row>
    <row r="25" spans="1:32" ht="12">
      <c r="A25" s="18"/>
      <c r="B25" s="18"/>
      <c r="C25" s="18"/>
      <c r="D25" s="18"/>
      <c r="E25" s="18"/>
      <c r="F25" s="18"/>
      <c r="G25" s="18"/>
      <c r="H25" s="18"/>
      <c r="I25" s="18"/>
      <c r="J25" s="18"/>
      <c r="K25" s="18"/>
      <c r="L25" s="18"/>
      <c r="M25" s="18"/>
      <c r="N25" s="87">
        <v>20</v>
      </c>
      <c r="O25" s="87" t="s">
        <v>2110</v>
      </c>
      <c r="P25" s="87" t="s">
        <v>2111</v>
      </c>
      <c r="Q25" s="87" t="s">
        <v>1247</v>
      </c>
      <c r="R25" s="18"/>
      <c r="S25" s="18"/>
      <c r="T25" s="18"/>
      <c r="U25" s="18"/>
      <c r="V25" s="18"/>
      <c r="W25" s="18"/>
      <c r="X25" s="87">
        <v>20</v>
      </c>
      <c r="Y25" s="769" t="s">
        <v>2110</v>
      </c>
      <c r="Z25" s="87" t="s">
        <v>2111</v>
      </c>
      <c r="AA25" s="87" t="s">
        <v>1247</v>
      </c>
      <c r="AB25" s="18"/>
      <c r="AC25" s="87">
        <v>20</v>
      </c>
      <c r="AD25" s="87" t="s">
        <v>1694</v>
      </c>
      <c r="AE25" s="87" t="s">
        <v>1695</v>
      </c>
      <c r="AF25" s="87" t="s">
        <v>1247</v>
      </c>
    </row>
    <row r="26" spans="1:32" ht="12">
      <c r="A26" s="18"/>
      <c r="B26" s="18"/>
      <c r="C26" s="18"/>
      <c r="D26" s="18"/>
      <c r="E26" s="18"/>
      <c r="F26" s="18"/>
      <c r="G26" s="18"/>
      <c r="H26" s="18"/>
      <c r="I26" s="18"/>
      <c r="J26" s="18"/>
      <c r="K26" s="18"/>
      <c r="L26" s="18"/>
      <c r="M26" s="18"/>
      <c r="N26" s="87">
        <v>21</v>
      </c>
      <c r="O26" s="87" t="s">
        <v>2131</v>
      </c>
      <c r="P26" s="87" t="s">
        <v>2132</v>
      </c>
      <c r="Q26" s="87" t="s">
        <v>1247</v>
      </c>
      <c r="R26" s="18"/>
      <c r="S26" s="18"/>
      <c r="T26" s="18"/>
      <c r="U26" s="18"/>
      <c r="V26" s="18"/>
      <c r="W26" s="18"/>
      <c r="X26" s="87">
        <v>21</v>
      </c>
      <c r="Y26" s="769" t="s">
        <v>2131</v>
      </c>
      <c r="Z26" s="87" t="s">
        <v>2132</v>
      </c>
      <c r="AA26" s="87" t="s">
        <v>1247</v>
      </c>
      <c r="AB26" s="18"/>
      <c r="AC26" s="87">
        <v>21</v>
      </c>
      <c r="AD26" s="87" t="s">
        <v>2411</v>
      </c>
      <c r="AE26" s="87" t="s">
        <v>2412</v>
      </c>
      <c r="AF26" s="87" t="s">
        <v>1247</v>
      </c>
    </row>
    <row r="27" spans="1:32" ht="12">
      <c r="A27" s="18"/>
      <c r="B27" s="18"/>
      <c r="C27" s="18"/>
      <c r="D27" s="18"/>
      <c r="E27" s="18"/>
      <c r="F27" s="18"/>
      <c r="G27" s="18"/>
      <c r="H27" s="18"/>
      <c r="I27" s="18"/>
      <c r="J27" s="18"/>
      <c r="K27" s="18"/>
      <c r="L27" s="18"/>
      <c r="M27" s="18"/>
      <c r="N27" s="87">
        <v>22</v>
      </c>
      <c r="O27" s="87" t="s">
        <v>2152</v>
      </c>
      <c r="P27" s="87" t="s">
        <v>2153</v>
      </c>
      <c r="Q27" s="87" t="s">
        <v>1247</v>
      </c>
      <c r="R27" s="18"/>
      <c r="S27" s="18"/>
      <c r="T27" s="18"/>
      <c r="U27" s="18"/>
      <c r="V27" s="18"/>
      <c r="W27" s="18"/>
      <c r="X27" s="87">
        <v>22</v>
      </c>
      <c r="Y27" s="769" t="s">
        <v>2152</v>
      </c>
      <c r="Z27" s="87" t="s">
        <v>2153</v>
      </c>
      <c r="AA27" s="87" t="s">
        <v>1247</v>
      </c>
      <c r="AB27" s="18"/>
      <c r="AC27" s="87">
        <v>22</v>
      </c>
      <c r="AD27" s="87" t="s">
        <v>2387</v>
      </c>
      <c r="AE27" s="87" t="s">
        <v>2388</v>
      </c>
      <c r="AF27" s="87" t="s">
        <v>1247</v>
      </c>
    </row>
    <row r="28" spans="1:32" ht="12">
      <c r="A28" s="18"/>
      <c r="B28" s="18"/>
      <c r="C28" s="18"/>
      <c r="D28" s="18"/>
      <c r="E28" s="18"/>
      <c r="F28" s="18"/>
      <c r="G28" s="18"/>
      <c r="H28" s="18"/>
      <c r="I28" s="18"/>
      <c r="J28" s="18"/>
      <c r="K28" s="18"/>
      <c r="L28" s="18"/>
      <c r="M28" s="18"/>
      <c r="N28" s="87">
        <v>23</v>
      </c>
      <c r="O28" s="87" t="s">
        <v>2173</v>
      </c>
      <c r="P28" s="87" t="s">
        <v>2174</v>
      </c>
      <c r="Q28" s="87" t="s">
        <v>1247</v>
      </c>
      <c r="R28" s="18"/>
      <c r="S28" s="18"/>
      <c r="T28" s="18"/>
      <c r="U28" s="18"/>
      <c r="V28" s="18"/>
      <c r="W28" s="18"/>
      <c r="X28" s="87">
        <v>23</v>
      </c>
      <c r="Y28" s="769" t="s">
        <v>2173</v>
      </c>
      <c r="Z28" s="87" t="s">
        <v>2174</v>
      </c>
      <c r="AA28" s="87" t="s">
        <v>1247</v>
      </c>
      <c r="AB28" s="18"/>
      <c r="AC28" s="87">
        <v>23</v>
      </c>
      <c r="AD28" s="87" t="s">
        <v>2419</v>
      </c>
      <c r="AE28" s="87" t="s">
        <v>2420</v>
      </c>
      <c r="AF28" s="87" t="s">
        <v>1247</v>
      </c>
    </row>
    <row r="29" spans="1:32" ht="12">
      <c r="A29" s="18"/>
      <c r="B29" s="18"/>
      <c r="C29" s="18"/>
      <c r="D29" s="18"/>
      <c r="E29" s="18"/>
      <c r="F29" s="18"/>
      <c r="G29" s="18"/>
      <c r="H29" s="18"/>
      <c r="I29" s="18"/>
      <c r="J29" s="18"/>
      <c r="K29" s="18"/>
      <c r="L29" s="18"/>
      <c r="M29" s="18"/>
      <c r="N29" s="87">
        <v>24</v>
      </c>
      <c r="O29" s="87" t="s">
        <v>2194</v>
      </c>
      <c r="P29" s="87" t="s">
        <v>2195</v>
      </c>
      <c r="Q29" s="87" t="s">
        <v>1247</v>
      </c>
      <c r="R29" s="18"/>
      <c r="S29" s="18"/>
      <c r="T29" s="18"/>
      <c r="U29" s="18"/>
      <c r="V29" s="18"/>
      <c r="W29" s="18"/>
      <c r="X29" s="87">
        <v>24</v>
      </c>
      <c r="Y29" s="769" t="s">
        <v>2194</v>
      </c>
      <c r="Z29" s="87" t="s">
        <v>2195</v>
      </c>
      <c r="AA29" s="87" t="s">
        <v>1247</v>
      </c>
      <c r="AB29" s="18"/>
      <c r="AC29" s="87">
        <v>24</v>
      </c>
      <c r="AD29" s="87" t="s">
        <v>2391</v>
      </c>
      <c r="AE29" s="87" t="s">
        <v>2392</v>
      </c>
      <c r="AF29" s="87" t="s">
        <v>1247</v>
      </c>
    </row>
    <row r="30" spans="1:32" ht="12">
      <c r="A30" s="18"/>
      <c r="B30" s="18"/>
      <c r="C30" s="18"/>
      <c r="D30" s="18"/>
      <c r="E30" s="18"/>
      <c r="F30" s="18"/>
      <c r="G30" s="18"/>
      <c r="H30" s="18"/>
      <c r="I30" s="18"/>
      <c r="J30" s="18"/>
      <c r="K30" s="18"/>
      <c r="L30" s="18"/>
      <c r="M30" s="18"/>
      <c r="N30" s="87">
        <v>25</v>
      </c>
      <c r="O30" s="87" t="s">
        <v>1597</v>
      </c>
      <c r="P30" s="87" t="s">
        <v>1598</v>
      </c>
      <c r="Q30" s="87" t="s">
        <v>1247</v>
      </c>
      <c r="R30" s="18"/>
      <c r="S30" s="18"/>
      <c r="T30" s="18"/>
      <c r="U30" s="18"/>
      <c r="V30" s="18"/>
      <c r="W30" s="18"/>
      <c r="X30" s="87">
        <v>25</v>
      </c>
      <c r="Y30" s="769" t="s">
        <v>1597</v>
      </c>
      <c r="Z30" s="87" t="s">
        <v>1598</v>
      </c>
      <c r="AA30" s="87" t="s">
        <v>1247</v>
      </c>
      <c r="AB30" s="18"/>
      <c r="AC30" s="87">
        <v>25</v>
      </c>
      <c r="AD30" s="87" t="s">
        <v>2351</v>
      </c>
      <c r="AE30" s="87" t="s">
        <v>2352</v>
      </c>
      <c r="AF30" s="87" t="s">
        <v>1247</v>
      </c>
    </row>
    <row r="31" spans="1:32" ht="12">
      <c r="A31" s="18"/>
      <c r="B31" s="18"/>
      <c r="C31" s="18"/>
      <c r="D31" s="18"/>
      <c r="E31" s="18"/>
      <c r="F31" s="18"/>
      <c r="G31" s="18"/>
      <c r="H31" s="18"/>
      <c r="I31" s="18"/>
      <c r="J31" s="18"/>
      <c r="K31" s="18"/>
      <c r="L31" s="18"/>
      <c r="M31" s="18"/>
      <c r="N31" s="87">
        <v>26</v>
      </c>
      <c r="O31" s="87" t="s">
        <v>2232</v>
      </c>
      <c r="P31" s="87" t="s">
        <v>2233</v>
      </c>
      <c r="Q31" s="87" t="s">
        <v>1247</v>
      </c>
      <c r="R31" s="18"/>
      <c r="S31" s="18"/>
      <c r="T31" s="18"/>
      <c r="U31" s="18"/>
      <c r="V31" s="18"/>
      <c r="W31" s="18"/>
      <c r="X31" s="87">
        <v>26</v>
      </c>
      <c r="Y31" s="769" t="s">
        <v>2232</v>
      </c>
      <c r="Z31" s="87" t="s">
        <v>2233</v>
      </c>
      <c r="AA31" s="87" t="s">
        <v>1247</v>
      </c>
      <c r="AB31" s="18"/>
      <c r="AC31" s="87">
        <v>26</v>
      </c>
      <c r="AD31" s="87" t="s">
        <v>2395</v>
      </c>
      <c r="AE31" s="87" t="s">
        <v>2396</v>
      </c>
      <c r="AF31" s="87" t="s">
        <v>1247</v>
      </c>
    </row>
    <row r="32" spans="1:32" ht="12">
      <c r="A32" s="18"/>
      <c r="B32" s="18"/>
      <c r="C32" s="18"/>
      <c r="D32" s="18"/>
      <c r="E32" s="18"/>
      <c r="F32" s="18"/>
      <c r="G32" s="18"/>
      <c r="H32" s="18"/>
      <c r="I32" s="18"/>
      <c r="J32" s="18"/>
      <c r="K32" s="18"/>
      <c r="L32" s="18"/>
      <c r="M32" s="18"/>
      <c r="N32" s="87">
        <v>27</v>
      </c>
      <c r="O32" s="87" t="s">
        <v>2253</v>
      </c>
      <c r="P32" s="87" t="s">
        <v>2254</v>
      </c>
      <c r="Q32" s="87" t="s">
        <v>1247</v>
      </c>
      <c r="R32" s="18"/>
      <c r="S32" s="18"/>
      <c r="T32" s="18"/>
      <c r="U32" s="18"/>
      <c r="V32" s="18"/>
      <c r="W32" s="18"/>
      <c r="X32" s="87">
        <v>27</v>
      </c>
      <c r="Y32" s="769" t="s">
        <v>2253</v>
      </c>
      <c r="Z32" s="87" t="s">
        <v>2254</v>
      </c>
      <c r="AA32" s="87" t="s">
        <v>1247</v>
      </c>
      <c r="AB32" s="18"/>
      <c r="AC32" s="87">
        <v>27</v>
      </c>
      <c r="AD32" s="87" t="s">
        <v>2379</v>
      </c>
      <c r="AE32" s="87" t="s">
        <v>2380</v>
      </c>
      <c r="AF32" s="87" t="s">
        <v>1247</v>
      </c>
    </row>
    <row r="33" spans="1:32" ht="12">
      <c r="A33" s="18"/>
      <c r="B33" s="18"/>
      <c r="C33" s="18"/>
      <c r="D33" s="18"/>
      <c r="E33" s="18"/>
      <c r="F33" s="18"/>
      <c r="G33" s="18"/>
      <c r="H33" s="18"/>
      <c r="I33" s="18"/>
      <c r="J33" s="18"/>
      <c r="K33" s="18"/>
      <c r="L33" s="18"/>
      <c r="M33" s="18"/>
      <c r="N33" s="87">
        <v>28</v>
      </c>
      <c r="O33" s="87" t="s">
        <v>2274</v>
      </c>
      <c r="P33" s="87" t="s">
        <v>2275</v>
      </c>
      <c r="Q33" s="87" t="s">
        <v>1247</v>
      </c>
      <c r="R33" s="18"/>
      <c r="S33" s="18"/>
      <c r="T33" s="18"/>
      <c r="U33" s="18"/>
      <c r="V33" s="18"/>
      <c r="W33" s="18"/>
      <c r="X33" s="87">
        <v>28</v>
      </c>
      <c r="Y33" s="769" t="s">
        <v>2274</v>
      </c>
      <c r="Z33" s="87" t="s">
        <v>2275</v>
      </c>
      <c r="AA33" s="87" t="s">
        <v>1247</v>
      </c>
      <c r="AB33" s="18"/>
      <c r="AC33" s="87">
        <v>28</v>
      </c>
      <c r="AD33" s="87" t="s">
        <v>2371</v>
      </c>
      <c r="AE33" s="87" t="s">
        <v>2372</v>
      </c>
      <c r="AF33" s="87" t="s">
        <v>1247</v>
      </c>
    </row>
    <row r="34" spans="1:32" ht="12">
      <c r="A34" s="18"/>
      <c r="B34" s="18"/>
      <c r="C34" s="18"/>
      <c r="D34" s="18"/>
      <c r="E34" s="18"/>
      <c r="F34" s="18"/>
      <c r="G34" s="18"/>
      <c r="H34" s="18"/>
      <c r="I34" s="18"/>
      <c r="J34" s="18"/>
      <c r="K34" s="18"/>
      <c r="L34" s="18"/>
      <c r="M34" s="18"/>
      <c r="N34" s="87">
        <v>29</v>
      </c>
      <c r="O34" s="87" t="s">
        <v>2295</v>
      </c>
      <c r="P34" s="87" t="s">
        <v>2296</v>
      </c>
      <c r="Q34" s="87" t="s">
        <v>1247</v>
      </c>
      <c r="R34" s="18"/>
      <c r="S34" s="18"/>
      <c r="T34" s="18"/>
      <c r="U34" s="18"/>
      <c r="V34" s="18"/>
      <c r="W34" s="18"/>
      <c r="X34" s="87">
        <v>29</v>
      </c>
      <c r="Y34" s="769" t="s">
        <v>2295</v>
      </c>
      <c r="Z34" s="87" t="s">
        <v>2296</v>
      </c>
      <c r="AA34" s="87" t="s">
        <v>1247</v>
      </c>
      <c r="AB34" s="18"/>
      <c r="AC34" s="87">
        <v>29</v>
      </c>
      <c r="AD34" s="87" t="s">
        <v>1710</v>
      </c>
      <c r="AE34" s="87" t="s">
        <v>1711</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2315</v>
      </c>
      <c r="AE35" s="87" t="s">
        <v>2316</v>
      </c>
      <c r="AF35" s="87" t="s">
        <v>1247</v>
      </c>
    </row>
    <row r="36" spans="1:32" ht="12">
      <c r="A36" s="18"/>
      <c r="B36" s="18"/>
      <c r="C36" s="18"/>
      <c r="D36" s="18"/>
      <c r="E36" s="18"/>
      <c r="F36" s="18"/>
      <c r="G36" s="18"/>
      <c r="H36" s="18"/>
      <c r="I36" s="18"/>
      <c r="J36" s="18"/>
      <c r="K36" s="18"/>
      <c r="L36" s="18"/>
      <c r="M36" s="18"/>
      <c r="N36" s="87">
        <v>31</v>
      </c>
      <c r="O36" s="87" t="s">
        <v>2432</v>
      </c>
      <c r="P36" s="87" t="s">
        <v>2433</v>
      </c>
      <c r="Q36" s="87" t="s">
        <v>1245</v>
      </c>
      <c r="R36" s="18"/>
      <c r="S36" s="18"/>
      <c r="T36" s="18"/>
      <c r="U36" s="18"/>
      <c r="V36" s="18"/>
      <c r="W36" s="18"/>
      <c r="X36" s="87">
        <v>31</v>
      </c>
      <c r="Y36" s="769">
        <v>0</v>
      </c>
      <c r="Z36" s="87">
        <v>0</v>
      </c>
      <c r="AA36" s="87">
        <v>0</v>
      </c>
      <c r="AB36" s="18"/>
      <c r="AC36" s="87">
        <v>31</v>
      </c>
      <c r="AD36" s="87" t="s">
        <v>2403</v>
      </c>
      <c r="AE36" s="87" t="s">
        <v>2404</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2327</v>
      </c>
      <c r="AE37" s="87" t="s">
        <v>2328</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2331</v>
      </c>
      <c r="AE38" s="87" t="s">
        <v>2332</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1714</v>
      </c>
      <c r="AE39" s="87" t="s">
        <v>1715</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2375</v>
      </c>
      <c r="AE40" s="87" t="s">
        <v>2376</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2335</v>
      </c>
      <c r="AE41" s="87" t="s">
        <v>2336</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1686</v>
      </c>
      <c r="AE42" s="87" t="s">
        <v>1687</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1690</v>
      </c>
      <c r="AE43" s="87" t="s">
        <v>1691</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2355</v>
      </c>
      <c r="AE44" s="87" t="s">
        <v>2356</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1702</v>
      </c>
      <c r="AE45" s="87" t="s">
        <v>1703</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2367</v>
      </c>
      <c r="AE46" s="87" t="s">
        <v>2368</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2383</v>
      </c>
      <c r="AE47" s="87" t="s">
        <v>2384</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2359</v>
      </c>
      <c r="AE48" s="87" t="s">
        <v>2360</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2343</v>
      </c>
      <c r="AE49" s="87" t="s">
        <v>2344</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46</v>
      </c>
      <c r="I4" s="80" t="str">
        <f>HLOOKUP(I3,比較地域マスタ!$E$5:$L$6,2,0)</f>
        <v>鹿児島県</v>
      </c>
      <c r="J4" s="80" t="str">
        <f>HLOOKUP(J3,比較地域マスタ!$E$5:$L$6,2,0)</f>
        <v>いちき串木野市</v>
      </c>
      <c r="K4" s="80" t="str">
        <f>HLOOKUP(K3,比較地域マスタ!$E$5:$L$6,2,0)</f>
        <v>46219</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2024-03-14T14:02:44Z</dcterms:created>
  <dcterms:modified xsi:type="dcterms:W3CDTF">2024-03-14T14:02:45Z</dcterms:modified>
  <cp:category/>
  <cp:contentStatus/>
</cp:coreProperties>
</file>