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4FF6491D-925E-4BE2-B13C-401B379C1A3D}"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<sst xmlns="http://schemas.openxmlformats.org/spreadsheetml/2006/main" count="24490" uniqueCount="2452">
  <si>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</si>
  <si>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</si>
  <si>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</si>
  <si>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</si>
  <si>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</si>
  <si>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</si>
  <si>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</si>
  <si>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</si>
  <si>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</si>
  <si>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</si>
  <si>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</si>
  <si>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</si>
  <si>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</si>
  <si>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</si>
  <si>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</si>
  <si>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</si>
  <si>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</si>
  <si>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</si>
  <si>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</si>
  <si>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</si>
  <si>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</si>
  <si>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</si>
  <si>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</si>
  <si>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</si>
  <si>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</si>
  <si>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</si>
  <si>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</si>
  <si>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</si>
  <si>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</si>
  <si>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</si>
  <si>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</si>
  <si>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</si>
  <si>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</si>
  <si>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</si>
  <si>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</si>
  <si>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</si>
  <si>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</si>
  <si>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</si>
  <si>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</si>
  <si>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</si>
  <si>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</si>
  <si>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</si>
  <si>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</si>
  <si>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</si>
  <si>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</si>
  <si>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</si>
  <si>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</si>
  <si>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</si>
  <si>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</si>
  <si>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</si>
  <si>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</si>
  <si>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</si>
  <si>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</si>
  <si>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</si>
  <si>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</si>
  <si>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</si>
  <si>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</si>
  <si>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</si>
  <si>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</si>
  <si>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</si>
  <si>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</si>
  <si>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</si>
  <si>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</si>
  <si>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</si>
  <si>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</si>
  <si>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</si>
  <si>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</si>
  <si>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</si>
  <si>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</si>
  <si>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</si>
  <si>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</si>
  <si>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</si>
  <si>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</si>
  <si>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</si>
  <si>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</si>
  <si>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</si>
  <si>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</si>
  <si>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</si>
  <si>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</si>
  <si>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</si>
  <si>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</si>
  <si>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</si>
  <si>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</si>
  <si>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</si>
  <si>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</si>
  <si>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</si>
  <si>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</si>
  <si>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</si>
  <si>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</si>
  <si>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</si>
  <si>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</si>
  <si>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</si>
  <si>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</si>
  <si>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</si>
  <si>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</si>
  <si>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</si>
  <si>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</si>
  <si>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</si>
  <si>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</si>
  <si>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</si>
  <si>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</si>
  <si>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</si>
  <si>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</si>
  <si>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</si>
  <si>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</si>
  <si>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</si>
  <si>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</si>
  <si>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</si>
  <si>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</si>
  <si>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</si>
  <si>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</si>
  <si>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</si>
  <si>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</si>
  <si>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</si>
  <si>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</si>
  <si>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</si>
  <si>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</si>
  <si>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</si>
  <si>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</si>
  <si>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</si>
  <si>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</si>
  <si>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</si>
  <si>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</si>
  <si>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</si>
  <si>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</si>
  <si>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</si>
  <si>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</si>
  <si>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</si>
  <si>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</si>
  <si>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</si>
  <si>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</si>
  <si>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</si>
  <si>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</si>
  <si>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</si>
  <si>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</si>
  <si>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</si>
  <si>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</si>
  <si>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</si>
  <si>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</si>
  <si>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</si>
  <si>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</si>
  <si>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</si>
  <si>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</si>
  <si>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</si>
  <si>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</si>
  <si>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</si>
  <si>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</si>
  <si>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</si>
  <si>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</si>
  <si>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</si>
  <si>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</si>
  <si>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</si>
  <si>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</si>
  <si>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</si>
  <si>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</si>
  <si>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</si>
  <si>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</si>
  <si>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</si>
  <si>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</si>
  <si>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</si>
  <si>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</si>
  <si>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</si>
  <si>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</si>
  <si>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</si>
  <si>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</si>
  <si>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</si>
  <si>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</si>
  <si>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</si>
  <si>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</si>
  <si>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</si>
  <si>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</si>
  <si>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</si>
  <si>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</si>
  <si>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</si>
  <si>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</si>
  <si>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</si>
  <si>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</si>
  <si>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</si>
  <si>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</si>
  <si>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</si>
  <si>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</si>
  <si>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</si>
  <si>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</si>
  <si>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</si>
  <si>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</si>
  <si>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</si>
  <si>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</si>
  <si>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</si>
  <si>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</si>
  <si>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</si>
  <si>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</si>
  <si>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</si>
  <si>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</si>
  <si>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</si>
  <si>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</si>
  <si>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</si>
  <si>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</si>
  <si>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</si>
  <si>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</si>
  <si>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</si>
  <si>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</si>
  <si>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</si>
  <si>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</si>
  <si>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</si>
  <si>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</si>
  <si>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</si>
  <si>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</si>
  <si>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</si>
  <si>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</si>
  <si>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</si>
  <si>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</si>
  <si>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</si>
  <si>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</si>
  <si>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</si>
  <si>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</si>
  <si>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</si>
  <si>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</si>
  <si>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</si>
  <si>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</si>
  <si>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</si>
  <si>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</si>
  <si>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</si>
  <si>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</si>
  <si>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</si>
  <si>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</si>
  <si>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</si>
  <si>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</si>
  <si>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</si>
  <si>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</si>
  <si>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</si>
  <si>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</si>
  <si>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</si>
  <si>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</si>
  <si>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</si>
  <si>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</si>
  <si>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</si>
  <si>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</si>
  <si>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</si>
  <si>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</si>
  <si>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</si>
  <si>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</si>
  <si>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</si>
  <si>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</si>
  <si>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</si>
  <si>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</si>
  <si>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</si>
  <si>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</si>
  <si>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</si>
  <si>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</si>
  <si>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</si>
  <si>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</si>
  <si>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</si>
  <si>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</si>
  <si>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</si>
  <si>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</si>
  <si>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</si>
  <si>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</si>
  <si>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</si>
  <si>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</si>
  <si>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</si>
  <si>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</si>
  <si>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</si>
  <si>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</si>
  <si>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</si>
  <si>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</si>
  <si>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</si>
  <si>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</si>
  <si>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</si>
  <si>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</si>
  <si>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</si>
  <si>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</si>
  <si>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</si>
  <si>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</si>
  <si>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</si>
  <si>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</si>
  <si>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</si>
  <si>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</si>
  <si>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</si>
  <si>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</si>
  <si>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</si>
  <si>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</si>
  <si>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</si>
  <si>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</si>
  <si>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</si>
  <si>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</si>
  <si>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</si>
  <si>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</si>
  <si>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</si>
  <si>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</si>
  <si>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</si>
  <si>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</si>
  <si>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</si>
  <si>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</si>
  <si>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</si>
  <si>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</si>
  <si>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</si>
  <si>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</si>
  <si>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</si>
  <si>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</si>
  <si>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</si>
  <si>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</si>
  <si>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</si>
  <si>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</si>
  <si>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</si>
  <si>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</si>
  <si>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</si>
  <si>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</si>
  <si>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</si>
  <si>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</si>
  <si>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</si>
  <si>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</si>
  <si>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</si>
  <si>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</si>
  <si>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</si>
  <si>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</si>
  <si>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</si>
  <si>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</si>
  <si>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</si>
  <si>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</si>
  <si>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</si>
  <si>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</si>
  <si>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</si>
  <si>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</si>
  <si>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</si>
  <si>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</si>
  <si>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</si>
  <si>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</si>
  <si>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</si>
  <si>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</si>
  <si>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</si>
  <si>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</si>
  <si>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</si>
  <si>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</si>
  <si>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</si>
  <si>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</si>
  <si>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</si>
  <si>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</si>
  <si>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</si>
  <si>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</si>
  <si>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</si>
  <si>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</si>
  <si>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</si>
  <si>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</si>
  <si>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</si>
  <si>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</si>
  <si>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</si>
  <si>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</si>
  <si>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</si>
  <si>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</si>
  <si>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</si>
  <si>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</si>
  <si>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</si>
  <si>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</si>
  <si>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</si>
  <si>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</si>
  <si>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</si>
  <si>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</si>
  <si>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</si>
  <si>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</si>
  <si>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</si>
  <si>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</si>
  <si>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</si>
  <si>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</si>
  <si>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</si>
  <si>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</si>
  <si>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</si>
  <si>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</si>
  <si>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</si>
  <si>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</si>
  <si>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</si>
  <si>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</si>
  <si>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</si>
  <si>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</si>
  <si>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</si>
  <si>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</si>
  <si>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</si>
  <si>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</si>
  <si>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</si>
  <si>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</si>
  <si>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</si>
  <si>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</si>
  <si>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</si>
  <si>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</si>
  <si>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</si>
  <si>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</si>
  <si>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</si>
  <si>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</si>
  <si>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</si>
  <si>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</si>
  <si>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</si>
  <si>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</si>
  <si>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</si>
  <si>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</si>
  <si>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</si>
  <si>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</si>
  <si>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</si>
  <si>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</si>
  <si>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</si>
  <si>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</si>
  <si>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</si>
  <si>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</si>
  <si>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</si>
  <si>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</si>
  <si>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</si>
  <si>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</si>
  <si>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</si>
  <si>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</si>
  <si>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</si>
  <si>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</si>
  <si>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</si>
  <si>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</si>
  <si>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</si>
  <si>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</si>
  <si>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</si>
  <si>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</si>
  <si>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</si>
  <si>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</si>
  <si>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</si>
  <si>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</si>
  <si>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</si>
  <si>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</si>
  <si>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</si>
  <si>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</si>
  <si>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</si>
  <si>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</si>
  <si>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</si>
  <si>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</si>
  <si>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</si>
  <si>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</si>
  <si>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</si>
  <si>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</si>
  <si>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</si>
  <si>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</si>
  <si>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</si>
  <si>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</si>
  <si>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</si>
  <si>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</si>
  <si>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</si>
  <si>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</si>
  <si>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</si>
  <si>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</si>
  <si>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</si>
  <si>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</si>
  <si>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</si>
  <si>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</si>
  <si>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</si>
  <si>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</si>
  <si>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</si>
  <si>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</si>
  <si>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</si>
  <si>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</si>
  <si>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</si>
  <si>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</si>
  <si>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</si>
  <si>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</si>
  <si>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</si>
  <si>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</si>
  <si>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</si>
  <si>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</si>
  <si>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</si>
  <si>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</si>
  <si>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</si>
  <si>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</si>
  <si>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</si>
  <si>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</si>
  <si>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</si>
  <si>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</si>
  <si>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</si>
  <si>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</si>
  <si>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</si>
  <si>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</si>
  <si>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</si>
  <si>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</si>
  <si>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</si>
  <si>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</si>
  <si>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</si>
  <si>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</si>
  <si>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</si>
  <si>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</si>
  <si>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</si>
  <si>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</si>
  <si>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</si>
  <si>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</si>
  <si>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</si>
  <si>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</si>
  <si>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</si>
  <si>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</si>
  <si>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</si>
  <si>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</si>
  <si>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</si>
  <si>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</si>
  <si>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</si>
  <si>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</si>
  <si>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</si>
  <si>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</si>
  <si>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</si>
  <si>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</si>
  <si>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</si>
  <si>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</si>
  <si>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</si>
  <si>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</si>
  <si>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</si>
  <si>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</si>
  <si>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</si>
  <si>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</si>
  <si>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</si>
  <si>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</si>
  <si>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</si>
  <si>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</si>
  <si>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</si>
  <si>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</si>
  <si>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</si>
  <si>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</si>
  <si>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</si>
  <si>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</si>
  <si>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</si>
  <si>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</si>
  <si>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</si>
  <si>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</si>
  <si>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</si>
  <si>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</si>
  <si>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</si>
  <si>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</si>
  <si>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</si>
  <si>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</si>
  <si>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</si>
  <si>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</si>
  <si>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</si>
  <si>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</si>
  <si>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</si>
  <si>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</si>
  <si>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</si>
  <si>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</si>
  <si>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</si>
  <si>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</si>
  <si>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</si>
  <si>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</si>
  <si>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</si>
  <si>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</si>
  <si>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</si>
  <si>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</si>
  <si>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</si>
  <si>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</si>
  <si>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</si>
  <si>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</si>
  <si>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</si>
  <si>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</si>
  <si>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</si>
  <si>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</si>
  <si>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</si>
  <si>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</si>
  <si>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</si>
  <si>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</si>
  <si>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</si>
  <si>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</si>
  <si>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</si>
  <si>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</si>
  <si>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</si>
  <si>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</si>
  <si>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</si>
  <si>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</si>
  <si>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</si>
  <si>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</si>
  <si>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</si>
  <si>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</si>
  <si>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</si>
  <si>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</si>
  <si>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</si>
  <si>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</si>
  <si>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</si>
  <si>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</si>
  <si>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</si>
  <si>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</si>
  <si>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</si>
  <si>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</si>
  <si>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</si>
  <si>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</si>
  <si>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</si>
  <si>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</si>
  <si>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</si>
  <si>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</si>
  <si>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</si>
  <si>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</si>
  <si>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</si>
  <si>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</si>
  <si>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</si>
  <si>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</si>
  <si>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</si>
  <si>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</si>
  <si>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</si>
  <si>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</si>
  <si>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</si>
  <si>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</si>
  <si>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</si>
  <si>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</si>
  <si>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</si>
  <si>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</si>
  <si>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</si>
  <si>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</si>
  <si>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</si>
  <si>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</si>
  <si>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</si>
  <si>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</si>
  <si>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</si>
  <si>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</si>
  <si>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</si>
  <si>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</si>
  <si>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</si>
  <si>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</si>
  <si>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</si>
  <si>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</si>
  <si>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</si>
  <si>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</si>
  <si>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</si>
  <si>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</si>
  <si>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</si>
  <si>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</si>
  <si>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</si>
  <si>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</si>
  <si>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</si>
  <si>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</si>
  <si>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</si>
  <si>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</si>
  <si>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</si>
  <si>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</si>
  <si>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</si>
  <si>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</si>
  <si>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</si>
  <si>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</si>
  <si>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</si>
  <si>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</si>
  <si>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</si>
  <si>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</si>
  <si>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</si>
  <si>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</si>
  <si>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</si>
  <si>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</si>
  <si>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</si>
  <si>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</si>
  <si>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</si>
  <si>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</si>
  <si>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</si>
  <si>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</si>
  <si>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</si>
  <si>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</si>
  <si>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</si>
  <si>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</si>
  <si>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</si>
  <si>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</si>
  <si>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</si>
  <si>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</si>
  <si>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</si>
  <si>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</si>
  <si>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</si>
  <si>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</si>
  <si>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</si>
  <si>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</si>
  <si>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</si>
  <si>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</si>
  <si>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</si>
  <si>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</si>
  <si>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</si>
  <si>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</si>
  <si>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</si>
  <si>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</si>
  <si>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</si>
  <si>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</si>
  <si>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</si>
  <si>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</si>
  <si>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</si>
  <si>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</si>
  <si>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</si>
  <si>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</si>
  <si>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</si>
  <si>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</si>
  <si>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</si>
  <si>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</si>
  <si>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</si>
  <si>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</si>
  <si>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</si>
  <si>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</si>
  <si>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</si>
  <si>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</si>
  <si>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</si>
  <si>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</si>
  <si>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</si>
  <si>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</si>
  <si>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</si>
  <si>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</si>
  <si>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</si>
  <si>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</si>
  <si>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</si>
  <si>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</si>
  <si>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</si>
  <si>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</si>
  <si>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</si>
  <si>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</si>
  <si>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</si>
  <si>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</si>
  <si>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</si>
  <si>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</si>
  <si>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</si>
  <si>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</si>
  <si>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</si>
  <si>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</si>
  <si>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</si>
  <si>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</si>
  <si>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</si>
  <si>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</si>
  <si>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</si>
  <si>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</si>
  <si>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</si>
  <si>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</si>
  <si>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</si>
  <si>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</si>
  <si>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</si>
  <si>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</si>
  <si>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</si>
  <si>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</si>
  <si>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</si>
  <si>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</si>
  <si>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</si>
  <si>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</si>
  <si>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</si>
  <si>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</si>
  <si>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</si>
  <si>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</si>
  <si>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</si>
  <si>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</si>
  <si>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</si>
  <si>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</si>
  <si>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</si>
  <si>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</si>
  <si>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</si>
  <si>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</si>
  <si>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</si>
  <si>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</si>
  <si>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</si>
  <si>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</si>
  <si>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</si>
  <si>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</si>
  <si>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</si>
  <si>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</si>
  <si>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</si>
  <si>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</si>
  <si>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</si>
  <si>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</si>
  <si>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</si>
  <si>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</si>
  <si>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</si>
  <si>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</si>
  <si>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</si>
  <si>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</si>
  <si>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</si>
  <si>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</si>
  <si>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</si>
  <si>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</si>
  <si>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</si>
  <si>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</si>
  <si>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</si>
  <si>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</si>
  <si>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</si>
  <si>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</si>
  <si>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</si>
  <si>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</si>
  <si>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</si>
  <si>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</si>
  <si>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</si>
  <si>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</si>
  <si>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</si>
  <si>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</si>
  <si>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</si>
  <si>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</si>
  <si>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</si>
  <si>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</si>
  <si>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</si>
  <si>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</si>
  <si>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</si>
  <si>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</si>
  <si>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</si>
  <si>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</si>
  <si>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</si>
  <si>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</si>
  <si>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</si>
  <si>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</si>
  <si>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</si>
  <si>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</si>
  <si>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</si>
  <si>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</si>
  <si>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</si>
  <si>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</si>
  <si>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</si>
  <si>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</si>
  <si>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</si>
  <si>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</si>
  <si>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</si>
  <si>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</si>
  <si>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</si>
  <si>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</si>
  <si>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</si>
  <si>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</si>
  <si>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</si>
  <si>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</si>
  <si>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</si>
  <si>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</si>
  <si>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</si>
  <si>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</si>
  <si>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</si>
  <si>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</si>
  <si>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</si>
  <si>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</si>
  <si>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</si>
  <si>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</si>
  <si>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</si>
  <si>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</si>
  <si>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</si>
  <si>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</si>
  <si>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</si>
  <si>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</si>
  <si>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</si>
  <si>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</si>
  <si>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</si>
  <si>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</si>
  <si>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</si>
  <si>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</si>
  <si>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</si>
  <si>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</si>
  <si>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</si>
  <si>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</si>
  <si>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</si>
  <si>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</si>
  <si>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</si>
  <si>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</si>
  <si>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</si>
  <si>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</si>
  <si>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</si>
  <si>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</si>
  <si>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</si>
  <si>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</si>
  <si>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</si>
  <si>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</si>
  <si>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</si>
  <si>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</si>
  <si>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</si>
  <si>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</si>
  <si>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</si>
  <si>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</si>
  <si>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</si>
  <si>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</si>
  <si>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</si>
  <si>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</si>
  <si>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</si>
  <si>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</si>
  <si>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</si>
  <si>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</si>
  <si>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</si>
  <si>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</si>
  <si>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</si>
  <si>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</si>
  <si>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</si>
  <si>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</si>
  <si>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</si>
  <si>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</si>
  <si>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</si>
  <si>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</si>
  <si>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</si>
  <si>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</si>
  <si>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</si>
  <si>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</si>
  <si>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</si>
  <si>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</si>
  <si>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</si>
  <si>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</si>
  <si>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</si>
  <si>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</si>
  <si>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</si>
  <si>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</si>
  <si>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</si>
  <si>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</si>
  <si>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</si>
  <si>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</si>
  <si>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</si>
  <si>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</si>
  <si>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</si>
  <si>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</si>
  <si>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</si>
  <si>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</si>
  <si>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</si>
  <si>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</si>
  <si>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</si>
  <si>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</si>
  <si>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</si>
  <si>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</si>
  <si>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</si>
  <si>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</si>
  <si>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</si>
  <si>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</si>
  <si>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</si>
  <si>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</si>
  <si>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</si>
  <si>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</si>
  <si>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</si>
  <si>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</si>
  <si>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</si>
  <si>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</si>
  <si>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</si>
  <si>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</si>
  <si>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</si>
  <si>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</si>
  <si>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</si>
  <si>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</si>
  <si>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</si>
  <si>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</si>
  <si>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</si>
  <si>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</si>
  <si>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</si>
  <si>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</si>
  <si>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</si>
  <si>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</si>
  <si>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</si>
  <si>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</si>
  <si>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</si>
  <si>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</si>
  <si>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</si>
  <si>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</si>
  <si>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</si>
  <si>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</si>
  <si>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</si>
  <si>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</si>
  <si>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</si>
  <si>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</si>
  <si>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</si>
  <si>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</si>
  <si>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</si>
  <si>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</si>
  <si>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</si>
  <si>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</si>
  <si>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</si>
  <si>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</si>
  <si>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</si>
  <si>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</si>
  <si>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</si>
  <si>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</si>
  <si>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</si>
  <si>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</si>
  <si>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</si>
  <si>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</si>
  <si>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</si>
  <si>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</si>
  <si>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</si>
  <si>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</si>
  <si>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</si>
  <si>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</si>
  <si>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</si>
  <si>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</si>
  <si>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</si>
  <si>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</si>
  <si>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</si>
  <si>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</si>
  <si>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</si>
  <si>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</si>
  <si>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</si>
  <si>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</si>
  <si>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</si>
  <si>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</si>
  <si>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</si>
  <si>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</si>
  <si>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</si>
  <si>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</si>
  <si>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</si>
  <si>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</si>
  <si>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</si>
  <si>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</si>
  <si>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</si>
  <si>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</si>
  <si>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</si>
  <si>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</si>
  <si>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</si>
  <si>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</si>
  <si>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</si>
  <si>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</si>
  <si>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</si>
  <si>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</si>
  <si>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</si>
  <si>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</si>
  <si>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</si>
  <si>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</si>
  <si>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</si>
  <si>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</si>
  <si>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</si>
  <si>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</si>
  <si>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</si>
  <si>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</si>
  <si>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</si>
  <si>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</si>
  <si>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</si>
  <si>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</si>
  <si>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</si>
  <si>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</si>
  <si>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</si>
  <si>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</si>
  <si>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</si>
  <si>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</si>
  <si>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</si>
  <si>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</si>
  <si>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</si>
  <si>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</si>
  <si>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</si>
  <si>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</si>
  <si>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</si>
  <si>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</si>
  <si>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</si>
  <si>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</si>
  <si>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</si>
  <si>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</si>
  <si>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</si>
  <si>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</si>
  <si>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</si>
  <si>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</si>
  <si>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</si>
  <si>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</si>
  <si>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</si>
  <si>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</si>
  <si>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</si>
  <si>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</si>
  <si>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</si>
  <si>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</si>
  <si>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</si>
  <si>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</si>
  <si>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</si>
  <si>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</si>
  <si>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</si>
  <si>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</si>
  <si>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</si>
  <si>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</si>
  <si>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</si>
  <si>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</si>
  <si>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</si>
  <si>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</si>
  <si>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</si>
  <si>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</si>
  <si>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</si>
  <si>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</si>
  <si>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</si>
  <si>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</si>
  <si>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</si>
  <si>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</si>
  <si>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</si>
  <si>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</si>
  <si>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</si>
  <si>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</si>
  <si>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</si>
  <si>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</si>
  <si>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</si>
  <si>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</si>
  <si>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</si>
  <si>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</si>
  <si>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</si>
  <si>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</si>
  <si>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</si>
  <si>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</si>
  <si>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</si>
  <si>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</si>
  <si>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</si>
  <si>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</si>
  <si>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</si>
  <si>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</si>
  <si>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</si>
  <si>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</si>
  <si>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</si>
  <si>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</si>
  <si>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</si>
  <si>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</si>
  <si>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</si>
  <si>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</si>
  <si>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</si>
  <si>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</si>
  <si>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</si>
  <si>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</si>
  <si>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</si>
  <si>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</si>
  <si>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</si>
  <si>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</si>
  <si>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</si>
  <si>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</si>
  <si>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</si>
  <si>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</si>
  <si>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</si>
  <si>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</si>
  <si>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</si>
  <si>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</si>
  <si>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</si>
  <si>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</si>
  <si>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</si>
  <si>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</si>
  <si>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</si>
  <si>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</si>
  <si>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</si>
  <si>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</si>
  <si>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</si>
  <si>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</si>
  <si>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</si>
  <si>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</si>
  <si>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</si>
  <si>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</si>
  <si>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</si>
  <si>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</si>
  <si>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</si>
  <si>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</si>
  <si>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</si>
  <si>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</si>
  <si>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</si>
  <si>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</si>
  <si>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</si>
  <si>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</si>
  <si>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</si>
  <si>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</si>
  <si>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</si>
  <si>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</si>
  <si>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</si>
  <si>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</si>
  <si>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</si>
  <si>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</si>
  <si>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</si>
  <si>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</si>
  <si>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</si>
  <si>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</si>
  <si>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</si>
  <si>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</si>
  <si>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</si>
  <si>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</si>
  <si>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</si>
  <si>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</si>
  <si>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</si>
  <si>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</si>
  <si>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</si>
  <si>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</si>
  <si>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</si>
  <si>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</si>
  <si>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</si>
  <si>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</si>
  <si>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</si>
  <si>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</si>
  <si>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</si>
  <si>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</si>
  <si>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</si>
  <si>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</si>
  <si>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</si>
  <si>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</si>
  <si>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</si>
  <si>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</si>
  <si>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</si>
  <si>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</si>
  <si>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</si>
  <si>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</si>
  <si>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</si>
  <si>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</si>
  <si>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</si>
  <si>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</si>
  <si>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</si>
  <si>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</si>
  <si>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</si>
  <si>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</si>
  <si>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</si>
  <si>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</si>
  <si>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</si>
  <si>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</si>
  <si>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</si>
  <si>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</si>
  <si>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</si>
  <si>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</si>
  <si>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</si>
  <si>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</si>
  <si>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</si>
  <si>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</si>
  <si>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</si>
  <si>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</si>
  <si>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</si>
  <si>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</si>
  <si>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</si>
  <si>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</si>
  <si>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</si>
  <si>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</si>
  <si>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</si>
  <si>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</si>
  <si>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</si>
  <si>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</si>
  <si>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</si>
  <si>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</si>
  <si>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</si>
  <si>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</si>
  <si>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</si>
  <si>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</si>
  <si>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</si>
  <si>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</si>
  <si>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</si>
  <si>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</si>
  <si>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</si>
  <si>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</si>
  <si>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</si>
  <si>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</si>
  <si>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</si>
  <si>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</si>
  <si>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</si>
  <si>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</si>
  <si>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</si>
  <si>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</si>
  <si>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</si>
  <si>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</si>
  <si>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</si>
  <si>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</si>
  <si>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</si>
  <si>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</si>
  <si>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</si>
  <si>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</si>
  <si>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</si>
  <si>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</si>
  <si>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</si>
  <si>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</si>
  <si>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</si>
  <si>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</si>
  <si>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</si>
  <si>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</si>
  <si>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</si>
  <si>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</si>
  <si>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</si>
  <si>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</si>
  <si>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</si>
  <si>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</si>
  <si>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</si>
  <si>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</si>
  <si>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</si>
  <si>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</si>
  <si>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</si>
  <si>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</si>
  <si>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</si>
  <si>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</si>
  <si>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</si>
  <si>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</si>
  <si>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</si>
  <si>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</si>
  <si>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</si>
  <si>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</si>
  <si>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</si>
  <si>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</si>
  <si>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</si>
  <si>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</si>
  <si>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</si>
  <si>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</si>
  <si>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</si>
  <si>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</si>
  <si>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</si>
  <si>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</si>
  <si>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</si>
  <si>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</si>
  <si>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</si>
  <si>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</si>
  <si>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</si>
  <si>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</si>
  <si>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</si>
  <si>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</si>
  <si>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</si>
  <si>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</si>
  <si>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</si>
  <si>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</si>
  <si>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</si>
  <si>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</si>
  <si>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</si>
  <si>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</si>
  <si>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</si>
  <si>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</si>
  <si>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</si>
  <si>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</si>
  <si>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</si>
  <si>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</si>
  <si>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</si>
  <si>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</si>
  <si>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</si>
  <si>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</si>
  <si>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</si>
  <si>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</si>
  <si>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</si>
  <si>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</si>
  <si>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</si>
  <si>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</si>
  <si>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</si>
  <si>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</si>
  <si>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</si>
  <si>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</si>
  <si>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</si>
  <si>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</si>
  <si>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</si>
  <si>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</si>
  <si>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</si>
  <si>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</si>
  <si>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</si>
  <si>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</si>
  <si>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</si>
  <si>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</si>
  <si>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</si>
  <si>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</si>
  <si>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</si>
  <si>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</si>
  <si>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</si>
  <si>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</si>
  <si>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</si>
  <si>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</si>
  <si>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</si>
  <si>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</si>
  <si>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</si>
  <si>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</si>
  <si>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</si>
  <si>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</si>
  <si>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</si>
  <si>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</si>
  <si>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</si>
  <si>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</si>
  <si>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</si>
  <si>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</si>
  <si>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</si>
  <si>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</si>
  <si>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</si>
  <si>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</si>
  <si>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</si>
  <si>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</si>
  <si>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</si>
  <si>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</si>
  <si>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</si>
  <si>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</si>
  <si>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</si>
  <si>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</si>
  <si>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</si>
  <si>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</si>
  <si>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</si>
  <si>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</si>
  <si>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</si>
  <si>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</si>
  <si>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</si>
  <si>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</si>
  <si>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</si>
  <si>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</si>
  <si>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</si>
  <si>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</si>
  <si>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</si>
  <si>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</si>
  <si>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</si>
  <si>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</si>
  <si>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</si>
  <si>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</si>
  <si>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</si>
  <si>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</si>
  <si>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</si>
  <si>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</si>
  <si>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</si>
  <si>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</si>
  <si>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</si>
  <si>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</si>
  <si>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</si>
  <si>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</si>
  <si>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</si>
  <si>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</si>
  <si>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</si>
  <si>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</si>
  <si>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</si>
  <si>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</si>
  <si>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</si>
  <si>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</si>
  <si>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</si>
  <si>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</si>
  <si>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</si>
  <si>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</si>
  <si>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</si>
  <si>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</si>
  <si>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</si>
  <si>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</si>
  <si>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</si>
  <si>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</si>
  <si>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</si>
  <si>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</si>
  <si>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</si>
  <si>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</si>
  <si>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</si>
  <si>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</si>
  <si>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</si>
  <si>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</si>
  <si>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</si>
  <si>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</si>
  <si>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</si>
  <si>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</si>
  <si>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</si>
  <si>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</si>
  <si>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</si>
  <si>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</si>
  <si>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</si>
  <si>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</si>
  <si>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</si>
  <si>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</si>
  <si>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</si>
  <si>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</si>
  <si>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</si>
  <si>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</si>
  <si>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</si>
  <si>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</si>
  <si>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</si>
  <si>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</si>
  <si>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</si>
  <si>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</si>
  <si>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</si>
  <si>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</si>
  <si>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</si>
  <si>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</si>
  <si>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</si>
  <si>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</si>
  <si>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</si>
  <si>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</si>
  <si>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</si>
  <si>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</si>
  <si>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</si>
  <si>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</si>
  <si>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</si>
  <si>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</si>
  <si>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</si>
  <si>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</si>
  <si>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</si>
  <si>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</si>
  <si>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</si>
  <si>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</si>
  <si>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</si>
  <si>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</si>
  <si>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</si>
  <si>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</si>
  <si>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</si>
  <si>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</si>
  <si>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</si>
  <si>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</si>
  <si>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</si>
  <si>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</si>
  <si>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</si>
  <si>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</si>
  <si>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</si>
  <si>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</si>
  <si>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</si>
  <si>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</si>
  <si>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</si>
  <si>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</si>
  <si>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</si>
  <si>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</si>
  <si>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</si>
  <si>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</si>
  <si>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</si>
  <si>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</si>
  <si>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</si>
  <si>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</si>
  <si>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</si>
  <si>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</si>
  <si>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</si>
  <si>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</si>
  <si>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</si>
  <si>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</si>
  <si>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</si>
  <si>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</si>
  <si>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</si>
  <si>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</si>
  <si>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</si>
  <si>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</si>
  <si>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</si>
  <si>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</si>
  <si>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</si>
  <si>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</si>
  <si>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</si>
  <si>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</si>
  <si>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</si>
  <si>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</si>
  <si>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</si>
  <si>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</si>
  <si>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</si>
  <si>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</si>
  <si>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</si>
  <si>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</si>
  <si>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</si>
  <si>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</si>
  <si>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</si>
  <si>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</si>
  <si>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</si>
  <si>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</si>
  <si>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</si>
  <si>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</si>
  <si>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</si>
  <si>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</si>
  <si>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</si>
  <si>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</si>
  <si>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</si>
  <si>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</si>
  <si>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</si>
  <si>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</si>
  <si>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</si>
  <si>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</si>
  <si>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</si>
  <si>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</si>
  <si>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</si>
  <si>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</si>
  <si>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</si>
  <si>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</si>
  <si>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</si>
  <si>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</si>
  <si>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</si>
  <si>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</si>
  <si>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</si>
  <si>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</si>
  <si>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</si>
  <si>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</si>
  <si>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</si>
  <si>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</si>
  <si>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</si>
  <si>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</si>
  <si>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</si>
  <si>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</si>
  <si>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</si>
  <si>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</si>
  <si>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</si>
  <si>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</si>
  <si>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</si>
  <si>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</si>
  <si>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</si>
  <si>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</si>
  <si>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</si>
  <si>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</si>
  <si>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</si>
  <si>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</si>
  <si>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</si>
  <si>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</si>
  <si>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</si>
  <si>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</si>
  <si>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</si>
  <si>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</si>
  <si>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</si>
  <si>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</si>
  <si>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</si>
  <si>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</si>
  <si>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</si>
  <si>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</si>
  <si>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</si>
  <si>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</si>
  <si>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</si>
  <si>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</si>
  <si>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</si>
  <si>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</si>
  <si>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</si>
  <si>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</si>
  <si>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</si>
  <si>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</si>
  <si>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</si>
  <si>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</si>
  <si>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</si>
  <si>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</si>
  <si>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</si>
  <si>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</si>
  <si>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</si>
  <si>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</si>
  <si>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</si>
  <si>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</si>
  <si>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</si>
  <si>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</si>
  <si>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</si>
  <si>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</si>
  <si>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</si>
  <si>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</si>
  <si>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</si>
  <si>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</si>
  <si>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</si>
  <si>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</si>
  <si>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</si>
  <si>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</si>
  <si>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</si>
  <si>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</si>
  <si>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</si>
  <si>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</si>
  <si>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</si>
  <si>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</si>
  <si>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</si>
  <si>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</si>
  <si>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</si>
  <si>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</si>
  <si>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</si>
  <si>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</si>
  <si>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</si>
  <si>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</si>
  <si>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</si>
  <si>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</si>
  <si>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</si>
  <si>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</si>
  <si>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</si>
  <si>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</si>
  <si>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</si>
  <si>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</si>
  <si>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</si>
  <si>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</si>
  <si>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</si>
  <si>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</si>
  <si>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</si>
  <si>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</si>
  <si>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</si>
  <si>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</si>
  <si>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</si>
  <si>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</si>
  <si>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</si>
  <si>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</si>
  <si>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</si>
  <si>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</si>
  <si>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</si>
  <si>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</si>
  <si>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</si>
  <si>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</si>
  <si>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</si>
  <si>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</si>
  <si>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</si>
  <si>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</si>
  <si>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</si>
  <si>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</si>
  <si>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</si>
  <si>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</si>
  <si>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</si>
  <si>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</si>
  <si>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</si>
  <si>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</si>
  <si>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</si>
  <si>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</si>
  <si>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</si>
  <si>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</si>
  <si>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</si>
  <si>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</si>
  <si>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</si>
  <si>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</si>
  <si>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</si>
  <si>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</si>
  <si>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</si>
  <si>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</si>
  <si>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府中市</t>
  </si>
  <si>
    <t>02207</t>
  </si>
  <si>
    <t>三沢市</t>
  </si>
  <si>
    <t>02207_令和3年度</t>
  </si>
  <si>
    <t>02207_令和4年度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</si>
  <si>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</si>
  <si>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</si>
  <si>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</si>
  <si>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</si>
  <si>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</si>
  <si>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</si>
  <si>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</si>
  <si>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</si>
  <si>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</si>
  <si>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</si>
  <si>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</si>
  <si>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</si>
  <si>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</si>
  <si>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</si>
  <si>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</si>
  <si>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</si>
  <si>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</si>
  <si>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46201</t>
  </si>
  <si>
    <t>鹿児島市</t>
  </si>
  <si>
    <t>46201_令和3年度</t>
  </si>
  <si>
    <t>46201_令和4年度</t>
  </si>
  <si>
    <t>01225_令和4年度</t>
  </si>
  <si>
    <t>01225</t>
  </si>
  <si>
    <t>滝川市</t>
  </si>
  <si>
    <t>01225_令和3年度</t>
  </si>
  <si>
    <t>46203</t>
  </si>
  <si>
    <t>鹿屋市</t>
  </si>
  <si>
    <t>46203_令和3年度</t>
  </si>
  <si>
    <t>46203_令和4年度</t>
  </si>
  <si>
    <t>46225</t>
  </si>
  <si>
    <t>姶良市</t>
  </si>
  <si>
    <t>46225_令和3年度</t>
  </si>
  <si>
    <t>46225_令和4年度</t>
  </si>
  <si>
    <t>46490</t>
  </si>
  <si>
    <t>錦江町</t>
  </si>
  <si>
    <t>46490_令和3年度</t>
  </si>
  <si>
    <t>46490_令和4年度</t>
  </si>
  <si>
    <t>46529</t>
  </si>
  <si>
    <t>喜界町</t>
  </si>
  <si>
    <t>46529_令和3年度</t>
  </si>
  <si>
    <t>46529_令和4年度</t>
  </si>
  <si>
    <t>46223</t>
  </si>
  <si>
    <t>南九州市</t>
  </si>
  <si>
    <t>46223_令和3年度</t>
  </si>
  <si>
    <t>46223_令和4年度</t>
  </si>
  <si>
    <t>46220</t>
  </si>
  <si>
    <t>南さつま市</t>
  </si>
  <si>
    <t>46220_令和3年度</t>
  </si>
  <si>
    <t>46220_令和4年度</t>
  </si>
  <si>
    <t>46392</t>
  </si>
  <si>
    <t>さつま町</t>
  </si>
  <si>
    <t>46392_令和3年度</t>
  </si>
  <si>
    <t>46392_令和4年度</t>
  </si>
  <si>
    <t>46206</t>
  </si>
  <si>
    <t>阿久根市</t>
  </si>
  <si>
    <t>46206_令和3年度</t>
  </si>
  <si>
    <t>46206_令和4年度</t>
  </si>
  <si>
    <t>46505</t>
  </si>
  <si>
    <t>屋久島町</t>
  </si>
  <si>
    <t>46505_令和3年度</t>
  </si>
  <si>
    <t>46505_令和4年度</t>
  </si>
  <si>
    <t>46218</t>
  </si>
  <si>
    <t>霧島市</t>
  </si>
  <si>
    <t>46218_令和3年度</t>
  </si>
  <si>
    <t>46218_令和4年度</t>
  </si>
  <si>
    <t>46404</t>
  </si>
  <si>
    <t>長島町</t>
  </si>
  <si>
    <t>46404_令和3年度</t>
  </si>
  <si>
    <t>46404_令和4年度</t>
  </si>
  <si>
    <t>46204</t>
  </si>
  <si>
    <t>枕崎市</t>
  </si>
  <si>
    <t>46204_令和3年度</t>
  </si>
  <si>
    <t>46204_令和4年度</t>
  </si>
  <si>
    <t>46219</t>
  </si>
  <si>
    <t>いちき串木野市</t>
  </si>
  <si>
    <t>46219_令和3年度</t>
  </si>
  <si>
    <t>46219_令和4年度</t>
  </si>
  <si>
    <t>46501</t>
  </si>
  <si>
    <t>中種子町</t>
  </si>
  <si>
    <t>46501_令和3年度</t>
  </si>
  <si>
    <t>46501_令和4年度</t>
  </si>
  <si>
    <t>46224</t>
  </si>
  <si>
    <t>伊佐市</t>
  </si>
  <si>
    <t>46224_令和3年度</t>
  </si>
  <si>
    <t>46224_令和4年度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</si>
  <si>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</si>
  <si>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</si>
  <si>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</si>
  <si>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</si>
  <si>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</si>
  <si>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</si>
  <si>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</si>
  <si>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</si>
  <si>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</si>
  <si>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</si>
  <si>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</si>
  <si>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</si>
  <si>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</si>
  <si>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</si>
  <si>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</si>
  <si>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</si>
  <si>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</si>
  <si>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</si>
  <si>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</si>
  <si>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</si>
  <si>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</si>
  <si>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</si>
  <si>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</si>
  <si>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</si>
  <si>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</si>
  <si>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</si>
  <si>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</si>
  <si>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</si>
  <si>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</si>
  <si>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</si>
  <si>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</si>
  <si>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</si>
  <si>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</si>
  <si>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</si>
  <si>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</si>
  <si>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</si>
  <si>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</si>
  <si>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</si>
  <si>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</si>
  <si>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</si>
  <si>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</si>
  <si>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</si>
  <si>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</si>
  <si>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</si>
  <si>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</si>
  <si>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</si>
  <si>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</si>
  <si>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</si>
  <si>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</si>
  <si>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</si>
  <si>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</si>
  <si>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</si>
  <si>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</si>
  <si>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</si>
  <si>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</si>
  <si>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</si>
  <si>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</si>
  <si>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</si>
  <si>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</si>
  <si>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</si>
  <si>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</si>
  <si>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</si>
  <si>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</si>
  <si>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</si>
  <si>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</si>
  <si>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</si>
  <si>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</si>
  <si>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</si>
  <si>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</si>
  <si>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</si>
  <si>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</si>
  <si>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</si>
  <si>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</si>
  <si>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</si>
  <si>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</si>
  <si>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</si>
  <si>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</si>
  <si>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</si>
  <si>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</si>
  <si>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</si>
  <si>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</si>
  <si>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</si>
  <si>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</si>
  <si>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</si>
  <si>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</si>
  <si>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</si>
  <si>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</si>
  <si>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</si>
  <si>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</si>
  <si>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</si>
  <si>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</si>
  <si>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</si>
  <si>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</si>
  <si>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</si>
  <si>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</si>
  <si>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</si>
  <si>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</si>
  <si>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</si>
  <si>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</si>
  <si>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</si>
  <si>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</si>
  <si>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</si>
  <si>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</si>
  <si>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</si>
  <si>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</si>
  <si>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</si>
  <si>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</si>
  <si>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</si>
  <si>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</si>
  <si>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</si>
  <si>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</si>
  <si>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</si>
  <si>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</si>
  <si>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</si>
  <si>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</si>
  <si>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</si>
  <si>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</si>
  <si>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</si>
  <si>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</si>
  <si>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</si>
  <si>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</si>
  <si>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</si>
  <si>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</si>
  <si>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</si>
  <si>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</si>
  <si>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</si>
  <si>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</si>
  <si>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</si>
  <si>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</si>
  <si>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</si>
  <si>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</si>
  <si>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</si>
  <si>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</si>
  <si>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</si>
  <si>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</si>
  <si>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</si>
  <si>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</si>
  <si>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</si>
  <si>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</si>
  <si>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</si>
  <si>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</si>
  <si>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</si>
  <si>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</si>
  <si>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</si>
  <si>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</si>
  <si>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</si>
  <si>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</si>
  <si>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02207_平成2年度</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</si>
  <si>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</si>
  <si>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</si>
  <si>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</si>
  <si>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</si>
  <si>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</si>
  <si>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</si>
  <si>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</si>
  <si>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</si>
  <si>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</si>
  <si>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</si>
  <si>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</si>
  <si>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</si>
  <si>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</si>
  <si>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</si>
  <si>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</si>
  <si>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</si>
  <si>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</si>
  <si>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</si>
  <si>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</si>
  <si>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</si>
  <si>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</si>
  <si>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</si>
  <si>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</si>
  <si>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</si>
  <si>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</si>
  <si>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</si>
  <si>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</si>
  <si>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</si>
  <si>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</si>
  <si>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</si>
  <si>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</si>
  <si>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</si>
  <si>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</si>
  <si>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</si>
  <si>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</si>
  <si>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</si>
  <si>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</si>
  <si>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</si>
  <si>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</si>
  <si>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</si>
  <si>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</si>
  <si>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</si>
  <si>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</si>
  <si>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</si>
  <si>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</si>
  <si>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</si>
  <si>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</si>
  <si>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</si>
  <si>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</si>
  <si>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</si>
  <si>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</si>
  <si>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</si>
  <si>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</si>
  <si>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</si>
  <si>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</si>
  <si>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</si>
  <si>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</si>
  <si>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</si>
  <si>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</si>
  <si>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</si>
  <si>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</si>
  <si>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</si>
  <si>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</si>
  <si>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</si>
  <si>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</si>
  <si>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</si>
  <si>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</si>
  <si>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</si>
  <si>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</si>
  <si>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</si>
  <si>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</si>
  <si>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</si>
  <si>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</si>
  <si>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</si>
  <si>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</si>
  <si>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</si>
  <si>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</si>
  <si>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</si>
  <si>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</si>
  <si>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</si>
  <si>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</si>
  <si>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</si>
  <si>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</si>
  <si>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</si>
  <si>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</si>
  <si>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</si>
  <si>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</si>
  <si>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</si>
  <si>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</si>
  <si>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</si>
  <si>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</si>
  <si>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</si>
  <si>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</si>
  <si>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</si>
  <si>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</si>
  <si>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</si>
  <si>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</si>
  <si>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</si>
  <si>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</si>
  <si>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</si>
  <si>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</si>
  <si>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</si>
  <si>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</si>
  <si>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</si>
  <si>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</si>
  <si>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</si>
  <si>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</si>
  <si>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</si>
  <si>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</si>
  <si>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</si>
  <si>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</si>
  <si>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</si>
  <si>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</si>
  <si>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</si>
  <si>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</si>
  <si>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</si>
  <si>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</si>
  <si>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</si>
  <si>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</si>
  <si>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</si>
  <si>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</si>
  <si>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</si>
  <si>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</si>
  <si>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</si>
  <si>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</si>
  <si>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</si>
  <si>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</si>
  <si>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</si>
  <si>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</si>
  <si>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</si>
  <si>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</si>
  <si>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</si>
  <si>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</si>
  <si>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</si>
  <si>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</si>
  <si>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</si>
  <si>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</si>
  <si>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</si>
  <si>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</si>
  <si>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</si>
  <si>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</si>
  <si>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</si>
  <si>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</si>
  <si>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</si>
  <si>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</si>
  <si>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</si>
  <si>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</si>
  <si>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</si>
  <si>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</si>
  <si>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</si>
  <si>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</si>
  <si>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</si>
  <si>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</si>
  <si>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</si>
  <si>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</si>
  <si>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</si>
  <si>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</si>
  <si>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</si>
  <si>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</si>
  <si>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</si>
  <si>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</si>
  <si>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</si>
  <si>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</si>
  <si>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</si>
  <si>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</si>
  <si>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</si>
  <si>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</si>
  <si>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</si>
  <si>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</si>
  <si>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</si>
  <si>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</si>
  <si>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</si>
  <si>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</si>
  <si>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</si>
  <si>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</si>
  <si>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</si>
  <si>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</si>
  <si>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</si>
  <si>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</si>
  <si>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</si>
  <si>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</si>
  <si>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</si>
  <si>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</si>
  <si>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</si>
  <si>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</si>
  <si>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</si>
  <si>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</si>
  <si>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</si>
  <si>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</si>
  <si>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</si>
  <si>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</si>
  <si>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</si>
  <si>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</si>
  <si>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</si>
  <si>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</si>
  <si>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</si>
  <si>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</si>
  <si>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</si>
  <si>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</si>
  <si>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</si>
  <si>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</si>
  <si>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</si>
  <si>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</si>
  <si>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</si>
  <si>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</si>
  <si>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</si>
  <si>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</si>
  <si>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</si>
  <si>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</si>
  <si>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</si>
  <si>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</si>
  <si>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</si>
  <si>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</si>
  <si>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</si>
  <si>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</si>
  <si>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</si>
  <si>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</si>
  <si>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</si>
  <si>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</si>
  <si>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</si>
  <si>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</si>
  <si>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</si>
  <si>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</si>
  <si>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</si>
  <si>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</si>
  <si>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</si>
  <si>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</si>
  <si>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</si>
  <si>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</si>
  <si>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</si>
  <si>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</si>
  <si>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</si>
  <si>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</si>
  <si>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</si>
  <si>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</si>
  <si>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</si>
  <si>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</si>
  <si>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</si>
  <si>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</si>
  <si>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</si>
  <si>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</si>
  <si>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</si>
  <si>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</si>
  <si>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</si>
  <si>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</si>
  <si>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</si>
  <si>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</si>
  <si>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</si>
  <si>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</si>
  <si>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</si>
  <si>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</si>
  <si>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</si>
  <si>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</si>
  <si>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</si>
  <si>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</si>
  <si>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</si>
  <si>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</si>
  <si>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</si>
  <si>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</si>
  <si>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</si>
  <si>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</si>
  <si>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</si>
  <si>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</si>
  <si>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</si>
  <si>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</si>
  <si>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</si>
  <si>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</si>
  <si>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</si>
  <si>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</si>
  <si>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</si>
  <si>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</si>
  <si>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</si>
  <si>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</si>
  <si>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</si>
  <si>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</si>
  <si>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</si>
  <si>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</si>
  <si>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</si>
  <si>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</si>
  <si>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</si>
  <si>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</si>
  <si>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</si>
  <si>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</si>
  <si>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</si>
  <si>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</si>
  <si>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</si>
  <si>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</si>
  <si>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</si>
  <si>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</si>
  <si>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</si>
  <si>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</si>
  <si>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</si>
  <si>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</si>
  <si>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</si>
  <si>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</si>
  <si>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</si>
  <si>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</si>
  <si>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</si>
  <si>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</si>
  <si>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</si>
  <si>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</si>
  <si>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</si>
  <si>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</si>
  <si>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</si>
  <si>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</si>
  <si>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</si>
  <si>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</si>
  <si>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</si>
  <si>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</si>
  <si>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</si>
  <si>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</si>
  <si>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</si>
  <si>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</si>
  <si>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</si>
  <si>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</si>
  <si>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</si>
  <si>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</si>
  <si>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</si>
  <si>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</si>
  <si>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</si>
  <si>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</si>
  <si>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</si>
  <si>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</si>
  <si>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</si>
  <si>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</si>
  <si>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</si>
  <si>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</si>
  <si>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</si>
  <si>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</si>
  <si>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</si>
  <si>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</si>
  <si>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</si>
  <si>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</si>
  <si>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</si>
  <si>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</si>
  <si>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</si>
  <si>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</si>
  <si>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</si>
  <si>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</si>
  <si>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</si>
  <si>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</si>
  <si>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</si>
  <si>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</si>
  <si>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</si>
  <si>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</si>
  <si>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</si>
  <si>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</si>
  <si>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</si>
  <si>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</si>
  <si>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</si>
  <si>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</si>
  <si>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</si>
  <si>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</si>
  <si>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</si>
  <si>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</si>
  <si>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</si>
  <si>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</si>
  <si>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</si>
  <si>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</si>
  <si>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</si>
  <si>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</si>
  <si>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</si>
  <si>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</si>
  <si>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</si>
  <si>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</si>
  <si>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</si>
  <si>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</si>
  <si>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</si>
  <si>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</si>
  <si>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</si>
  <si>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</si>
  <si>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</si>
  <si>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</si>
  <si>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</si>
  <si>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</si>
  <si>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</si>
  <si>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</si>
  <si>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</si>
  <si>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</si>
  <si>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</si>
  <si>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</si>
  <si>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</si>
  <si>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</si>
  <si>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</si>
  <si>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</si>
  <si>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</si>
  <si>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</si>
  <si>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</si>
  <si>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</si>
  <si>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</si>
  <si>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</si>
  <si>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</si>
  <si>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</si>
  <si>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</si>
  <si>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</si>
  <si>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</si>
  <si>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</si>
  <si>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</si>
  <si>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</si>
  <si>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</si>
  <si>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</si>
  <si>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</si>
  <si>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</si>
  <si>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</si>
  <si>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</si>
  <si>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</si>
  <si>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</si>
  <si>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</si>
  <si>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</si>
  <si>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</si>
  <si>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</si>
  <si>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</si>
  <si>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</si>
  <si>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</si>
  <si>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</si>
  <si>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</si>
  <si>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</si>
  <si>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</si>
  <si>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</si>
  <si>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</si>
  <si>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</si>
  <si>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</si>
  <si>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</si>
  <si>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</si>
  <si>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</si>
  <si>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</si>
  <si>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</si>
  <si>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</si>
  <si>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</si>
  <si>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</si>
  <si>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</si>
  <si>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</si>
  <si>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</si>
  <si>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</si>
  <si>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</si>
  <si>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</si>
  <si>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</si>
  <si>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</si>
  <si>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</si>
  <si>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</si>
  <si>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</si>
  <si>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</si>
  <si>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</si>
  <si>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</si>
  <si>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</si>
  <si>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</si>
  <si>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</si>
  <si>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</si>
  <si>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</si>
  <si>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</si>
  <si>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</si>
  <si>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</si>
  <si>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46216</t>
  </si>
  <si>
    <t>日置市</t>
  </si>
  <si>
    <t>46216_令和3年度</t>
  </si>
  <si>
    <t>46216_令和4年度</t>
  </si>
  <si>
    <t>46482</t>
  </si>
  <si>
    <t>東串良町</t>
  </si>
  <si>
    <t>46482_令和3年度</t>
  </si>
  <si>
    <t>46482_令和4年度</t>
  </si>
  <si>
    <t>46491</t>
  </si>
  <si>
    <t>南大隅町</t>
  </si>
  <si>
    <t>46491_令和3年度</t>
  </si>
  <si>
    <t>46491_令和4年度</t>
  </si>
  <si>
    <t>46532</t>
  </si>
  <si>
    <t>伊仙町</t>
  </si>
  <si>
    <t>46532_令和3年度</t>
  </si>
  <si>
    <t>46532_令和4年度</t>
  </si>
  <si>
    <t>46533</t>
  </si>
  <si>
    <t>和泊町</t>
  </si>
  <si>
    <t>46533_令和3年度</t>
  </si>
  <si>
    <t>46533_令和4年度</t>
  </si>
  <si>
    <t>46492</t>
  </si>
  <si>
    <t>肝付町</t>
  </si>
  <si>
    <t>46492_令和3年度</t>
  </si>
  <si>
    <t>46492_令和4年度</t>
  </si>
  <si>
    <t>46214</t>
  </si>
  <si>
    <t>垂水市</t>
  </si>
  <si>
    <t>46214_令和3年度</t>
  </si>
  <si>
    <t>46214_令和4年度</t>
  </si>
  <si>
    <t>46502</t>
  </si>
  <si>
    <t>南種子町</t>
  </si>
  <si>
    <t>46502_令和3年度</t>
  </si>
  <si>
    <t>46502_令和4年度</t>
  </si>
  <si>
    <t>46535</t>
  </si>
  <si>
    <t>与論町</t>
  </si>
  <si>
    <t>46535_令和3年度</t>
  </si>
  <si>
    <t>46535_令和4年度</t>
  </si>
  <si>
    <t>46524</t>
  </si>
  <si>
    <t>宇検村</t>
  </si>
  <si>
    <t>46524_令和3年度</t>
  </si>
  <si>
    <t>46524_令和4年度</t>
  </si>
  <si>
    <t>46523</t>
  </si>
  <si>
    <t>大和村</t>
  </si>
  <si>
    <t>46523_令和3年度</t>
  </si>
  <si>
    <t>46523_令和4年度</t>
  </si>
  <si>
    <t>46304</t>
  </si>
  <si>
    <t>十島村</t>
  </si>
  <si>
    <t>46304_令和3年度</t>
  </si>
  <si>
    <t>46304_令和4年度</t>
  </si>
  <si>
    <t>46303</t>
  </si>
  <si>
    <t>三島村</t>
  </si>
  <si>
    <t>46303_令和3年度</t>
  </si>
  <si>
    <t>46303_令和4年度</t>
  </si>
  <si>
    <t>46530</t>
  </si>
  <si>
    <t>徳之島町</t>
  </si>
  <si>
    <t>46530_令和3年度</t>
  </si>
  <si>
    <t>46530_令和4年度</t>
  </si>
  <si>
    <t>46452</t>
  </si>
  <si>
    <t>湧水町</t>
  </si>
  <si>
    <t>46452_令和3年度</t>
  </si>
  <si>
    <t>46452_令和4年度</t>
  </si>
  <si>
    <t>46525</t>
  </si>
  <si>
    <t>瀬戸内町</t>
  </si>
  <si>
    <t>46525_令和3年度</t>
  </si>
  <si>
    <t>46525_令和4年度</t>
  </si>
  <si>
    <t>46527</t>
  </si>
  <si>
    <t>龍郷町</t>
  </si>
  <si>
    <t>46527_令和3年度</t>
  </si>
  <si>
    <t>46527_令和4年度</t>
  </si>
  <si>
    <t>46534</t>
  </si>
  <si>
    <t>知名町</t>
  </si>
  <si>
    <t>46534_令和3年度</t>
  </si>
  <si>
    <t>46534_令和4年度</t>
  </si>
  <si>
    <t>46531</t>
  </si>
  <si>
    <t>天城町</t>
  </si>
  <si>
    <t>46531_令和3年度</t>
  </si>
  <si>
    <t>46531_令和4年度</t>
  </si>
  <si>
    <t>46213</t>
  </si>
  <si>
    <t>西之表市</t>
  </si>
  <si>
    <t>46213_令和3年度</t>
  </si>
  <si>
    <t>46213_令和4年度</t>
  </si>
  <si>
    <t>46208</t>
  </si>
  <si>
    <t>出水市</t>
  </si>
  <si>
    <t>46208_令和3年度</t>
  </si>
  <si>
    <t>46208_令和4年度</t>
  </si>
  <si>
    <t>46221</t>
  </si>
  <si>
    <t>志布志市</t>
  </si>
  <si>
    <t>46221_令和3年度</t>
  </si>
  <si>
    <t>46221_令和4年度</t>
  </si>
  <si>
    <t>46468</t>
  </si>
  <si>
    <t>大崎町</t>
  </si>
  <si>
    <t>46468_令和3年度</t>
  </si>
  <si>
    <t>46468_令和4年度</t>
  </si>
  <si>
    <t>46217</t>
  </si>
  <si>
    <t>曽於市</t>
  </si>
  <si>
    <t>46217_令和3年度</t>
  </si>
  <si>
    <t>46217_令和4年度</t>
  </si>
  <si>
    <t>46215</t>
  </si>
  <si>
    <t>薩摩川内市</t>
  </si>
  <si>
    <t>46215_令和3年度</t>
  </si>
  <si>
    <t>46215_令和4年度</t>
  </si>
  <si>
    <t>46222</t>
  </si>
  <si>
    <t>奄美市</t>
  </si>
  <si>
    <t>46222_令和3年度</t>
  </si>
  <si>
    <t>46222_令和4年度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</si>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</sst>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5.0011201224421766</c:v>
                </c:pt>
                <c:pt idx="1">
                  <c:v>4.9388821062827901</c:v>
                </c:pt>
                <c:pt idx="2">
                  <c:v>4.9010903403683868</c:v>
                </c:pt>
                <c:pt idx="3">
                  <c:v>5.8112196109900935</c:v>
                </c:pt>
                <c:pt idx="4">
                  <c:v>3.8294928351847655</c:v>
                </c:pt>
                <c:pt idx="5">
                  <c:v>3.6218411994522919</c:v>
                </c:pt>
                <c:pt idx="6">
                  <c:v>4.6398395768506466</c:v>
                </c:pt>
                <c:pt idx="7">
                  <c:v>5.1735332206587419</c:v>
                </c:pt>
                <c:pt idx="8">
                  <c:v>6.6374398279730578</c:v>
                </c:pt>
                <c:pt idx="9">
                  <c:v>4.7500392051876092</c:v>
                </c:pt>
                <c:pt idx="10">
                  <c:v>5.7527147855842449</c:v>
                </c:pt>
                <c:pt idx="11">
                  <c:v>5.3052084174372025</c:v>
                </c:pt>
                <c:pt idx="12">
                  <c:v>4.7811838876542669</c:v>
                </c:pt>
                <c:pt idx="13">
                  <c:v>5.0350423795914594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107.40057266844158</c:v>
                </c:pt>
                <c:pt idx="1">
                  <c:v>105.64483919996962</c:v>
                </c:pt>
                <c:pt idx="2">
                  <c:v>106.28349420953757</c:v>
                </c:pt>
                <c:pt idx="3">
                  <c:v>103.90066285962415</c:v>
                </c:pt>
                <c:pt idx="4">
                  <c:v>104.20274302069956</c:v>
                </c:pt>
                <c:pt idx="5">
                  <c:v>102.53962880012081</c:v>
                </c:pt>
                <c:pt idx="6">
                  <c:v>99.935424073731653</c:v>
                </c:pt>
                <c:pt idx="7">
                  <c:v>98.84734483999307</c:v>
                </c:pt>
                <c:pt idx="8">
                  <c:v>97.405507147091527</c:v>
                </c:pt>
                <c:pt idx="9">
                  <c:v>96.359798493648938</c:v>
                </c:pt>
                <c:pt idx="10">
                  <c:v>94.423890662131313</c:v>
                </c:pt>
                <c:pt idx="11">
                  <c:v>92.208363205226988</c:v>
                </c:pt>
                <c:pt idx="12">
                  <c:v>83.026292878821707</c:v>
                </c:pt>
                <c:pt idx="13">
                  <c:v>82.785285224022772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46.062439478501346</c:v>
                </c:pt>
                <c:pt idx="1">
                  <c:v>43.423306067845623</c:v>
                </c:pt>
                <c:pt idx="2">
                  <c:v>51.196226112492781</c:v>
                </c:pt>
                <c:pt idx="3">
                  <c:v>63.0269524747929</c:v>
                </c:pt>
                <c:pt idx="4">
                  <c:v>65.183846421951955</c:v>
                </c:pt>
                <c:pt idx="5">
                  <c:v>70.130425760655783</c:v>
                </c:pt>
                <c:pt idx="6">
                  <c:v>67.015597686007297</c:v>
                </c:pt>
                <c:pt idx="7">
                  <c:v>58.23134344014052</c:v>
                </c:pt>
                <c:pt idx="8">
                  <c:v>53.126188931759764</c:v>
                </c:pt>
                <c:pt idx="9">
                  <c:v>54.482523547947217</c:v>
                </c:pt>
                <c:pt idx="10">
                  <c:v>38.310481025508047</c:v>
                </c:pt>
                <c:pt idx="11">
                  <c:v>41.879830998703859</c:v>
                </c:pt>
                <c:pt idx="12">
                  <c:v>40.649731473628975</c:v>
                </c:pt>
                <c:pt idx="13">
                  <c:v>33.537746878359769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60.578665288163592</c:v>
                </c:pt>
                <c:pt idx="1">
                  <c:v>57.489247095011628</c:v>
                </c:pt>
                <c:pt idx="2">
                  <c:v>61.961357508062385</c:v>
                </c:pt>
                <c:pt idx="3">
                  <c:v>73.751873212552766</c:v>
                </c:pt>
                <c:pt idx="4">
                  <c:v>82.496357438820624</c:v>
                </c:pt>
                <c:pt idx="5">
                  <c:v>82.630190677745745</c:v>
                </c:pt>
                <c:pt idx="6">
                  <c:v>75.981985791805712</c:v>
                </c:pt>
                <c:pt idx="7">
                  <c:v>76.052432970088717</c:v>
                </c:pt>
                <c:pt idx="8">
                  <c:v>59.104450623146725</c:v>
                </c:pt>
                <c:pt idx="9">
                  <c:v>53.533301370560501</c:v>
                </c:pt>
                <c:pt idx="10">
                  <c:v>47.85620955767321</c:v>
                </c:pt>
                <c:pt idx="11">
                  <c:v>51.673313455040919</c:v>
                </c:pt>
                <c:pt idx="12">
                  <c:v>46.94420599035783</c:v>
                </c:pt>
                <c:pt idx="13">
                  <c:v>43.950683819003515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49.452612386237888</c:v>
                </c:pt>
                <c:pt idx="1">
                  <c:v>44.994846821338484</c:v>
                </c:pt>
                <c:pt idx="2">
                  <c:v>42.038618263048377</c:v>
                </c:pt>
                <c:pt idx="3">
                  <c:v>53.968124760994201</c:v>
                </c:pt>
                <c:pt idx="4">
                  <c:v>56.26737474580483</c:v>
                </c:pt>
                <c:pt idx="5">
                  <c:v>57.57412698614354</c:v>
                </c:pt>
                <c:pt idx="6">
                  <c:v>55.044036769001465</c:v>
                </c:pt>
                <c:pt idx="7">
                  <c:v>56.812972030321021</c:v>
                </c:pt>
                <c:pt idx="8">
                  <c:v>52.305394186984628</c:v>
                </c:pt>
                <c:pt idx="9">
                  <c:v>47.918556005441133</c:v>
                </c:pt>
                <c:pt idx="10">
                  <c:v>40.935910365436726</c:v>
                </c:pt>
                <c:pt idx="11">
                  <c:v>40.29614942447391</c:v>
                </c:pt>
                <c:pt idx="12">
                  <c:v>40.834233416489134</c:v>
                </c:pt>
                <c:pt idx="13">
                  <c:v>35.769018923767135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20.411403121102133</c:v>
                </c:pt>
                <c:pt idx="2">
                  <c:v>3.6655969375800295</c:v>
                </c:pt>
                <c:pt idx="3">
                  <c:v>43.62616671459481</c:v>
                </c:pt>
                <c:pt idx="4">
                  <c:v>56.322671991636334</c:v>
                </c:pt>
                <c:pt idx="5">
                  <c:v>51.374553622716562</c:v>
                </c:pt>
                <c:pt idx="7">
                  <c:v>109.83047095624801</c:v>
                </c:pt>
                <c:pt idx="8">
                  <c:v>2.7632810001169017</c:v>
                </c:pt>
                <c:pt idx="9">
                  <c:v>0.99866937140886103</c:v>
                </c:pt>
                <c:pt idx="10">
                  <c:v>5.2642559459314757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67.703166773276976</c:v>
                </c:pt>
                <c:pt idx="4" formatCode="#,##0">
                  <c:v>56.322671991636334</c:v>
                </c:pt>
                <c:pt idx="5" formatCode="#,##0">
                  <c:v>51.374553622716562</c:v>
                </c:pt>
                <c:pt idx="6" formatCode="#,##0">
                  <c:v>113.59242132777378</c:v>
                </c:pt>
                <c:pt idx="10" formatCode="#,##0">
                  <c:v>5.2642559459314757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25.577998995955813</c:v>
                </c:pt>
                <c:pt idx="2">
                  <c:v>3.5620818565468779</c:v>
                </c:pt>
                <c:pt idx="3">
                  <c:v>28.434046133640845</c:v>
                </c:pt>
                <c:pt idx="4">
                  <c:v>82.630190677745745</c:v>
                </c:pt>
                <c:pt idx="5">
                  <c:v>70.130425760655783</c:v>
                </c:pt>
                <c:pt idx="7">
                  <c:v>97.97345826701428</c:v>
                </c:pt>
                <c:pt idx="8">
                  <c:v>3.3978717715843021</c:v>
                </c:pt>
                <c:pt idx="9">
                  <c:v>1.1682987615222169</c:v>
                </c:pt>
                <c:pt idx="10">
                  <c:v>3.6218411994522919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57.57412698614354</c:v>
                </c:pt>
                <c:pt idx="4" formatCode="#,##0">
                  <c:v>82.630190677745745</c:v>
                </c:pt>
                <c:pt idx="5" formatCode="#,##0">
                  <c:v>70.130425760655783</c:v>
                </c:pt>
                <c:pt idx="6" formatCode="#,##0">
                  <c:v>102.53962880012081</c:v>
                </c:pt>
                <c:pt idx="10" formatCode="#,##0">
                  <c:v>3.6218411994522919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10.802519671528787</c:v>
                </c:pt>
                <c:pt idx="2">
                  <c:v>2.6695229823327837</c:v>
                </c:pt>
                <c:pt idx="3">
                  <c:v>22.29697626990556</c:v>
                </c:pt>
                <c:pt idx="4">
                  <c:v>43.950683819003515</c:v>
                </c:pt>
                <c:pt idx="5">
                  <c:v>33.537746878359769</c:v>
                </c:pt>
                <c:pt idx="7">
                  <c:v>79.897523484083166</c:v>
                </c:pt>
                <c:pt idx="8">
                  <c:v>2.335394867013763</c:v>
                </c:pt>
                <c:pt idx="9">
                  <c:v>0.55236687292584508</c:v>
                </c:pt>
                <c:pt idx="10">
                  <c:v>5.0350423795914594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35.769018923767135</c:v>
                </c:pt>
                <c:pt idx="4">
                  <c:v>43.950683819003515</c:v>
                </c:pt>
                <c:pt idx="5">
                  <c:v>33.537746878359769</c:v>
                </c:pt>
                <c:pt idx="6">
                  <c:v>82.785285224022772</c:v>
                </c:pt>
                <c:pt idx="10">
                  <c:v>5.0350423795914594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①CO2排出量の現状把握!$AX$43:$AX$45</c:f>
              <c:numCache>
                <c:formatCode>0%</c:formatCode>
                <c:ptCount val="3"/>
                <c:pt idx="0">
                  <c:v>0.44203583680298503</c:v>
                </c:pt>
                <c:pt idx="1">
                  <c:v>0.18025807537746164</c:v>
                </c:pt>
                <c:pt idx="2">
                  <c:v>0.17788648461032122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①CO2排出量の現状把握!$AY$43:$AY$45</c:f>
              <c:numCache>
                <c:formatCode>0%</c:formatCode>
                <c:ptCount val="3"/>
                <c:pt idx="0">
                  <c:v>0.19220740382343474</c:v>
                </c:pt>
                <c:pt idx="1">
                  <c:v>0.20695282232759454</c:v>
                </c:pt>
                <c:pt idx="2">
                  <c:v>0.21857554039837945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①CO2排出量の現状把握!$AZ$43:$AZ$45</c:f>
              <c:numCache>
                <c:formatCode>0%</c:formatCode>
                <c:ptCount val="3"/>
                <c:pt idx="0">
                  <c:v>0.1618007278049024</c:v>
                </c:pt>
                <c:pt idx="1">
                  <c:v>0.15355110567416833</c:v>
                </c:pt>
                <c:pt idx="2">
                  <c:v>0.16678992249290001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①CO2排出量の現状把握!$BA$43:$BA$45</c:f>
              <c:numCache>
                <c:formatCode>0%</c:formatCode>
                <c:ptCount val="3"/>
                <c:pt idx="0">
                  <c:v>0.18830241870300451</c:v>
                </c:pt>
                <c:pt idx="1">
                  <c:v>0.4431908595306554</c:v>
                </c:pt>
                <c:pt idx="2">
                  <c:v>0.41170777977863587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①CO2排出量の現状把握!$BB$43:$BB$45</c:f>
              <c:numCache>
                <c:formatCode>0%</c:formatCode>
                <c:ptCount val="3"/>
                <c:pt idx="0">
                  <c:v>1.5653612865673284E-2</c:v>
                </c:pt>
                <c:pt idx="1">
                  <c:v>1.6047137090120192E-2</c:v>
                </c:pt>
                <c:pt idx="2">
                  <c:v>2.5040272719763518E-2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14283</c:v>
                </c:pt>
                <c:pt idx="1">
                  <c:v>15107</c:v>
                </c:pt>
                <c:pt idx="2">
                  <c:v>15107</c:v>
                </c:pt>
                <c:pt idx="3">
                  <c:v>15107</c:v>
                </c:pt>
                <c:pt idx="4">
                  <c:v>15107</c:v>
                </c:pt>
                <c:pt idx="5">
                  <c:v>15107</c:v>
                </c:pt>
                <c:pt idx="6">
                  <c:v>14966</c:v>
                </c:pt>
                <c:pt idx="7">
                  <c:v>14966</c:v>
                </c:pt>
                <c:pt idx="8">
                  <c:v>14966</c:v>
                </c:pt>
                <c:pt idx="9">
                  <c:v>14966</c:v>
                </c:pt>
                <c:pt idx="10">
                  <c:v>14966</c:v>
                </c:pt>
                <c:pt idx="11">
                  <c:v>14966</c:v>
                </c:pt>
                <c:pt idx="12">
                  <c:v>13899</c:v>
                </c:pt>
                <c:pt idx="13">
                  <c:v>13899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5.0011201224421766</c:v>
                </c:pt>
                <c:pt idx="1">
                  <c:v>4.9388821062827901</c:v>
                </c:pt>
                <c:pt idx="2">
                  <c:v>4.9010903403683868</c:v>
                </c:pt>
                <c:pt idx="3">
                  <c:v>5.8112196109900935</c:v>
                </c:pt>
                <c:pt idx="4">
                  <c:v>3.8294928351847655</c:v>
                </c:pt>
                <c:pt idx="5">
                  <c:v>3.6218411994522919</c:v>
                </c:pt>
                <c:pt idx="6">
                  <c:v>4.6398395768506466</c:v>
                </c:pt>
                <c:pt idx="7">
                  <c:v>5.1735332206587419</c:v>
                </c:pt>
                <c:pt idx="8">
                  <c:v>6.6374398279730578</c:v>
                </c:pt>
                <c:pt idx="9">
                  <c:v>4.7500392051876092</c:v>
                </c:pt>
                <c:pt idx="10">
                  <c:v>5.7527147855842449</c:v>
                </c:pt>
                <c:pt idx="11">
                  <c:v>5.3052084174372034</c:v>
                </c:pt>
                <c:pt idx="12">
                  <c:v>4.7811838876542669</c:v>
                </c:pt>
                <c:pt idx="13">
                  <c:v>5.0350423795914594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160608</c:v>
                </c:pt>
                <c:pt idx="1">
                  <c:v>153194</c:v>
                </c:pt>
                <c:pt idx="2">
                  <c:v>160702</c:v>
                </c:pt>
                <c:pt idx="3">
                  <c:v>141196</c:v>
                </c:pt>
                <c:pt idx="4">
                  <c:v>146161</c:v>
                </c:pt>
                <c:pt idx="5">
                  <c:v>193671</c:v>
                </c:pt>
                <c:pt idx="6">
                  <c:v>186290</c:v>
                </c:pt>
                <c:pt idx="7">
                  <c:v>180087</c:v>
                </c:pt>
                <c:pt idx="8">
                  <c:v>181216.64172452211</c:v>
                </c:pt>
                <c:pt idx="9">
                  <c:v>196636.99999999991</c:v>
                </c:pt>
                <c:pt idx="10">
                  <c:v>151017</c:v>
                </c:pt>
                <c:pt idx="11">
                  <c:v>204248</c:v>
                </c:pt>
                <c:pt idx="12">
                  <c:v>106909</c:v>
                </c:pt>
                <c:pt idx="13">
                  <c:v>94901.999999999985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45443</c:v>
                </c:pt>
                <c:pt idx="1">
                  <c:v>45060</c:v>
                </c:pt>
                <c:pt idx="2">
                  <c:v>44715</c:v>
                </c:pt>
                <c:pt idx="3">
                  <c:v>44291</c:v>
                </c:pt>
                <c:pt idx="4">
                  <c:v>44082</c:v>
                </c:pt>
                <c:pt idx="5">
                  <c:v>43925</c:v>
                </c:pt>
                <c:pt idx="6">
                  <c:v>43406</c:v>
                </c:pt>
                <c:pt idx="7">
                  <c:v>42849</c:v>
                </c:pt>
                <c:pt idx="8">
                  <c:v>42238</c:v>
                </c:pt>
                <c:pt idx="9">
                  <c:v>41631</c:v>
                </c:pt>
                <c:pt idx="10">
                  <c:v>41003</c:v>
                </c:pt>
                <c:pt idx="11">
                  <c:v>40345</c:v>
                </c:pt>
                <c:pt idx="12">
                  <c:v>39763</c:v>
                </c:pt>
                <c:pt idx="13">
                  <c:v>39138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23752</c:v>
                </c:pt>
                <c:pt idx="1">
                  <c:v>23949</c:v>
                </c:pt>
                <c:pt idx="2">
                  <c:v>24125</c:v>
                </c:pt>
                <c:pt idx="3">
                  <c:v>24301</c:v>
                </c:pt>
                <c:pt idx="4">
                  <c:v>24543</c:v>
                </c:pt>
                <c:pt idx="5">
                  <c:v>24793</c:v>
                </c:pt>
                <c:pt idx="6">
                  <c:v>24987</c:v>
                </c:pt>
                <c:pt idx="7">
                  <c:v>24955</c:v>
                </c:pt>
                <c:pt idx="8">
                  <c:v>25010</c:v>
                </c:pt>
                <c:pt idx="9">
                  <c:v>25093</c:v>
                </c:pt>
                <c:pt idx="10">
                  <c:v>25015</c:v>
                </c:pt>
                <c:pt idx="11">
                  <c:v>24917</c:v>
                </c:pt>
                <c:pt idx="12">
                  <c:v>24791</c:v>
                </c:pt>
                <c:pt idx="13">
                  <c:v>24568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11252</c:v>
                </c:pt>
                <c:pt idx="1">
                  <c:v>11032</c:v>
                </c:pt>
                <c:pt idx="2">
                  <c:v>10821</c:v>
                </c:pt>
                <c:pt idx="3">
                  <c:v>10741</c:v>
                </c:pt>
                <c:pt idx="4">
                  <c:v>10661</c:v>
                </c:pt>
                <c:pt idx="5">
                  <c:v>10529</c:v>
                </c:pt>
                <c:pt idx="6">
                  <c:v>10390</c:v>
                </c:pt>
                <c:pt idx="7">
                  <c:v>10294</c:v>
                </c:pt>
                <c:pt idx="8">
                  <c:v>10463</c:v>
                </c:pt>
                <c:pt idx="9">
                  <c:v>10443</c:v>
                </c:pt>
                <c:pt idx="10">
                  <c:v>10440</c:v>
                </c:pt>
                <c:pt idx="11">
                  <c:v>10125</c:v>
                </c:pt>
                <c:pt idx="12">
                  <c:v>10239</c:v>
                </c:pt>
                <c:pt idx="13">
                  <c:v>10232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20626</c:v>
                </c:pt>
                <c:pt idx="1">
                  <c:v>20703</c:v>
                </c:pt>
                <c:pt idx="2">
                  <c:v>20711</c:v>
                </c:pt>
                <c:pt idx="3">
                  <c:v>20707</c:v>
                </c:pt>
                <c:pt idx="4">
                  <c:v>20777</c:v>
                </c:pt>
                <c:pt idx="5">
                  <c:v>20830</c:v>
                </c:pt>
                <c:pt idx="6">
                  <c:v>20768</c:v>
                </c:pt>
                <c:pt idx="7">
                  <c:v>20681</c:v>
                </c:pt>
                <c:pt idx="8">
                  <c:v>20525</c:v>
                </c:pt>
                <c:pt idx="9">
                  <c:v>20410</c:v>
                </c:pt>
                <c:pt idx="10">
                  <c:v>20314</c:v>
                </c:pt>
                <c:pt idx="11">
                  <c:v>20173</c:v>
                </c:pt>
                <c:pt idx="12">
                  <c:v>20068</c:v>
                </c:pt>
                <c:pt idx="13">
                  <c:v>19904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477</c:v>
                </c:pt>
                <c:pt idx="1">
                  <c:v>605</c:v>
                </c:pt>
                <c:pt idx="2">
                  <c:v>605</c:v>
                </c:pt>
                <c:pt idx="3">
                  <c:v>605</c:v>
                </c:pt>
                <c:pt idx="4">
                  <c:v>605</c:v>
                </c:pt>
                <c:pt idx="5">
                  <c:v>605</c:v>
                </c:pt>
                <c:pt idx="6">
                  <c:v>661</c:v>
                </c:pt>
                <c:pt idx="7">
                  <c:v>661</c:v>
                </c:pt>
                <c:pt idx="8">
                  <c:v>661</c:v>
                </c:pt>
                <c:pt idx="9">
                  <c:v>661</c:v>
                </c:pt>
                <c:pt idx="10">
                  <c:v>661</c:v>
                </c:pt>
                <c:pt idx="11">
                  <c:v>661</c:v>
                </c:pt>
                <c:pt idx="12">
                  <c:v>606</c:v>
                </c:pt>
                <c:pt idx="13">
                  <c:v>606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1420</c:v>
                </c:pt>
                <c:pt idx="1">
                  <c:v>1303</c:v>
                </c:pt>
                <c:pt idx="2">
                  <c:v>1303</c:v>
                </c:pt>
                <c:pt idx="3">
                  <c:v>1303</c:v>
                </c:pt>
                <c:pt idx="4">
                  <c:v>1303</c:v>
                </c:pt>
                <c:pt idx="5">
                  <c:v>1303</c:v>
                </c:pt>
                <c:pt idx="6">
                  <c:v>1193</c:v>
                </c:pt>
                <c:pt idx="7">
                  <c:v>1193</c:v>
                </c:pt>
                <c:pt idx="8">
                  <c:v>1193</c:v>
                </c:pt>
                <c:pt idx="9">
                  <c:v>1193</c:v>
                </c:pt>
                <c:pt idx="10">
                  <c:v>1193</c:v>
                </c:pt>
                <c:pt idx="11">
                  <c:v>1193</c:v>
                </c:pt>
                <c:pt idx="12">
                  <c:v>1070</c:v>
                </c:pt>
                <c:pt idx="13">
                  <c:v>1070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258.49450000000002</c:v>
                </c:pt>
                <c:pt idx="1">
                  <c:v>241.84190000000001</c:v>
                </c:pt>
                <c:pt idx="2">
                  <c:v>237.4845</c:v>
                </c:pt>
                <c:pt idx="3">
                  <c:v>238.19759999999999</c:v>
                </c:pt>
                <c:pt idx="4">
                  <c:v>252.6429</c:v>
                </c:pt>
                <c:pt idx="5">
                  <c:v>274.4932</c:v>
                </c:pt>
                <c:pt idx="6">
                  <c:v>254.54079999999999</c:v>
                </c:pt>
                <c:pt idx="7">
                  <c:v>293.94709999999998</c:v>
                </c:pt>
                <c:pt idx="8">
                  <c:v>307.0908</c:v>
                </c:pt>
                <c:pt idx="9">
                  <c:v>319.78980000000001</c:v>
                </c:pt>
                <c:pt idx="10">
                  <c:v>298.08699999999999</c:v>
                </c:pt>
                <c:pt idx="11">
                  <c:v>260.16699999999997</c:v>
                </c:pt>
                <c:pt idx="12">
                  <c:v>252.5274</c:v>
                </c:pt>
                <c:pt idx="13">
                  <c:v>278.29610000000002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3.7589999999999999</c:v>
                </c:pt>
                <c:pt idx="1">
                  <c:v>4.0030000000000001</c:v>
                </c:pt>
                <c:pt idx="2">
                  <c:v>3.6850000000000001</c:v>
                </c:pt>
                <c:pt idx="3">
                  <c:v>4.0910000000000002</c:v>
                </c:pt>
                <c:pt idx="4">
                  <c:v>3.8149999999999999</c:v>
                </c:pt>
                <c:pt idx="5">
                  <c:v>4.0830000000000002</c:v>
                </c:pt>
                <c:pt idx="6">
                  <c:v>3.8319999999999999</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8.3109999999999999</c:v>
                </c:pt>
                <c:pt idx="1">
                  <c:v>9.41</c:v>
                </c:pt>
                <c:pt idx="2">
                  <c:v>10.811999999999999</c:v>
                </c:pt>
                <c:pt idx="3">
                  <c:v>12.827</c:v>
                </c:pt>
                <c:pt idx="4">
                  <c:v>11.371</c:v>
                </c:pt>
                <c:pt idx="5">
                  <c:v>10.52</c:v>
                </c:pt>
                <c:pt idx="6">
                  <c:v>9.5739999999999998</c:v>
                </c:pt>
                <c:pt idx="7">
                  <c:v>8.9809999999999999</c:v>
                </c:pt>
                <c:pt idx="8">
                  <c:v>2.8180000000000001</c:v>
                </c:pt>
                <c:pt idx="9">
                  <c:v>7.1029999999999998</c:v>
                </c:pt>
                <c:pt idx="10">
                  <c:v>5.6349999999999998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12.07</c:v>
                </c:pt>
                <c:pt idx="1">
                  <c:v>13.413</c:v>
                </c:pt>
                <c:pt idx="2">
                  <c:v>14.497</c:v>
                </c:pt>
                <c:pt idx="3">
                  <c:v>16.917999999999999</c:v>
                </c:pt>
                <c:pt idx="4">
                  <c:v>15.186</c:v>
                </c:pt>
                <c:pt idx="5">
                  <c:v>14.603</c:v>
                </c:pt>
                <c:pt idx="6">
                  <c:v>13.405999999999999</c:v>
                </c:pt>
                <c:pt idx="7">
                  <c:v>8.9809999999999999</c:v>
                </c:pt>
                <c:pt idx="8">
                  <c:v>2.8180000000000001</c:v>
                </c:pt>
                <c:pt idx="9">
                  <c:v>7.1029999999999998</c:v>
                </c:pt>
                <c:pt idx="10">
                  <c:v>5.6349999999999998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61.961357508062385</c:v>
                </c:pt>
                <c:pt idx="1">
                  <c:v>73.751873212552766</c:v>
                </c:pt>
                <c:pt idx="2">
                  <c:v>82.496357438820624</c:v>
                </c:pt>
                <c:pt idx="3">
                  <c:v>82.630190677745745</c:v>
                </c:pt>
                <c:pt idx="4">
                  <c:v>75.981985791805712</c:v>
                </c:pt>
                <c:pt idx="5">
                  <c:v>76.052432970088717</c:v>
                </c:pt>
                <c:pt idx="6">
                  <c:v>59.104450623146725</c:v>
                </c:pt>
                <c:pt idx="7">
                  <c:v>53.533301370560501</c:v>
                </c:pt>
                <c:pt idx="8">
                  <c:v>47.85620955767321</c:v>
                </c:pt>
                <c:pt idx="9">
                  <c:v>51.673313455040919</c:v>
                </c:pt>
                <c:pt idx="10">
                  <c:v>46.94420599035783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42.038618263048377</c:v>
                </c:pt>
                <c:pt idx="1">
                  <c:v>53.968124760994201</c:v>
                </c:pt>
                <c:pt idx="2">
                  <c:v>56.26737474580483</c:v>
                </c:pt>
                <c:pt idx="3">
                  <c:v>57.57412698614354</c:v>
                </c:pt>
                <c:pt idx="4">
                  <c:v>55.044036769001465</c:v>
                </c:pt>
                <c:pt idx="5">
                  <c:v>56.812972030321021</c:v>
                </c:pt>
                <c:pt idx="6">
                  <c:v>52.305394186984628</c:v>
                </c:pt>
                <c:pt idx="7">
                  <c:v>47.918556005441133</c:v>
                </c:pt>
                <c:pt idx="8">
                  <c:v>40.935910365436726</c:v>
                </c:pt>
                <c:pt idx="9">
                  <c:v>40.29614942447391</c:v>
                </c:pt>
                <c:pt idx="10">
                  <c:v>40.834233416489134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0.19479883084274674</c:v>
                </c:pt>
                <c:pt idx="1">
                  <c:v>0.18186656712221747</c:v>
                </c:pt>
                <c:pt idx="2">
                  <c:v>0.17572897095185067</c:v>
                </c:pt>
                <c:pt idx="3">
                  <c:v>0.20474356722689271</c:v>
                </c:pt>
                <c:pt idx="4">
                  <c:v>0.1998631628503415</c:v>
                </c:pt>
                <c:pt idx="5">
                  <c:v>0.19201226613937958</c:v>
                </c:pt>
                <c:pt idx="6">
                  <c:v>0.22681879044062861</c:v>
                </c:pt>
                <c:pt idx="7">
                  <c:v>0.1677647327937617</c:v>
                </c:pt>
                <c:pt idx="8">
                  <c:v>5.888473044660858E-2</c:v>
                </c:pt>
                <c:pt idx="9">
                  <c:v>0.13745973550118987</c:v>
                </c:pt>
                <c:pt idx="10">
                  <c:v>0.12003611268145442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5.6349999999999998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5.6349999999999998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M：宿泊業，飲食サービス業(N=2)</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5.6349999999999998</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5.6349999999999998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5.6349999999999998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2.8174999999999999</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67,940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9416.4129999999768</c:v>
                </c:pt>
                <c:pt idx="1">
                  <c:v>52189</c:v>
                </c:pt>
                <c:pt idx="2">
                  <c:v>0</c:v>
                </c:pt>
                <c:pt idx="3">
                  <c:v>0</c:v>
                </c:pt>
                <c:pt idx="4">
                  <c:v>6335</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124,730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11300.825569559973</c:v>
                </c:pt>
                <c:pt idx="1">
                  <c:v>69033.521640000006</c:v>
                </c:pt>
                <c:pt idx="2">
                  <c:v>0</c:v>
                </c:pt>
                <c:pt idx="3">
                  <c:v>0</c:v>
                </c:pt>
                <c:pt idx="4">
                  <c:v>44395.68</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指宿市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57.716472312</c:v>
                </c:pt>
                <c:pt idx="1">
                  <c:v>6.589146888000001</c:v>
                </c:pt>
                <c:pt idx="2">
                  <c:v>0.24997132800000005</c:v>
                </c:pt>
                <c:pt idx="3">
                  <c:v>5.8893863040000012</c:v>
                </c:pt>
                <c:pt idx="4">
                  <c:v>5.3317836999999999</c:v>
                </c:pt>
                <c:pt idx="5">
                  <c:v>22.99444257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1,352,482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指宿市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1249597</c:v>
                </c:pt>
                <c:pt idx="1">
                  <c:v>77600</c:v>
                </c:pt>
                <c:pt idx="2">
                  <c:v>1124</c:v>
                </c:pt>
                <c:pt idx="3">
                  <c:v>24161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1800</c:v>
                </c:pt>
                <c:pt idx="1">
                  <c:v>1410</c:v>
                </c:pt>
                <c:pt idx="2">
                  <c:v>1410</c:v>
                </c:pt>
                <c:pt idx="3">
                  <c:v>5410</c:v>
                </c:pt>
                <c:pt idx="4">
                  <c:v>5960</c:v>
                </c:pt>
                <c:pt idx="5">
                  <c:v>5960</c:v>
                </c:pt>
                <c:pt idx="6">
                  <c:v>5960</c:v>
                </c:pt>
                <c:pt idx="7">
                  <c:v>5960</c:v>
                </c:pt>
                <c:pt idx="8">
                  <c:v>6335</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15896.4</c:v>
                </c:pt>
                <c:pt idx="1">
                  <c:v>28533.899999999998</c:v>
                </c:pt>
                <c:pt idx="2">
                  <c:v>30306.7</c:v>
                </c:pt>
                <c:pt idx="3">
                  <c:v>34169.599999999977</c:v>
                </c:pt>
                <c:pt idx="4">
                  <c:v>35379.1</c:v>
                </c:pt>
                <c:pt idx="5">
                  <c:v>37148.19999999999</c:v>
                </c:pt>
                <c:pt idx="6">
                  <c:v>51837</c:v>
                </c:pt>
                <c:pt idx="7">
                  <c:v>52062.5</c:v>
                </c:pt>
                <c:pt idx="8">
                  <c:v>52189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5607.5560000000005</c:v>
                </c:pt>
                <c:pt idx="1">
                  <c:v>6326.5360000000001</c:v>
                </c:pt>
                <c:pt idx="2">
                  <c:v>6824.8860000000004</c:v>
                </c:pt>
                <c:pt idx="3">
                  <c:v>7238.9560000000001</c:v>
                </c:pt>
                <c:pt idx="4">
                  <c:v>7661.8430000000026</c:v>
                </c:pt>
                <c:pt idx="5">
                  <c:v>8147.2529999999988</c:v>
                </c:pt>
                <c:pt idx="6">
                  <c:v>8555.6529999999912</c:v>
                </c:pt>
                <c:pt idx="7">
                  <c:v>8899.7829999999867</c:v>
                </c:pt>
                <c:pt idx="8">
                  <c:v>9416.4129999999768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0.18233235738314704</c:v>
                </c:pt>
                <c:pt idx="1">
                  <c:v>0.25194808577561661</c:v>
                </c:pt>
                <c:pt idx="2">
                  <c:v>0.26477812280231794</c:v>
                </c:pt>
                <c:pt idx="3">
                  <c:v>0.40765684195394392</c:v>
                </c:pt>
                <c:pt idx="4">
                  <c:v>0.45618527887992072</c:v>
                </c:pt>
                <c:pt idx="5">
                  <c:v>0.47161806431180164</c:v>
                </c:pt>
                <c:pt idx="6">
                  <c:v>0.62138019414168111</c:v>
                </c:pt>
                <c:pt idx="7">
                  <c:v>0.60005771961252796</c:v>
                </c:pt>
                <c:pt idx="8">
                  <c:v>0.61695102067571239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1239</c:v>
                </c:pt>
                <c:pt idx="1">
                  <c:v>1342</c:v>
                </c:pt>
                <c:pt idx="2">
                  <c:v>1420</c:v>
                </c:pt>
                <c:pt idx="3">
                  <c:v>1485</c:v>
                </c:pt>
                <c:pt idx="4">
                  <c:v>1552</c:v>
                </c:pt>
                <c:pt idx="5">
                  <c:v>1627</c:v>
                </c:pt>
                <c:pt idx="6">
                  <c:v>1689</c:v>
                </c:pt>
                <c:pt idx="7">
                  <c:v>1739</c:v>
                </c:pt>
                <c:pt idx="8">
                  <c:v>1818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202171.68467109441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124730.02720955998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1956804.912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1603235.3419999999</c:v>
                </c:pt>
                <c:pt idx="1">
                  <c:v>183031.85800000001</c:v>
                </c:pt>
                <c:pt idx="2">
                  <c:v>6943.648000000001</c:v>
                </c:pt>
                <c:pt idx="3">
                  <c:v>163594.06400000004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80334.347209559986</c:v>
                </c:pt>
                <c:pt idx="1">
                  <c:v>0</c:v>
                </c:pt>
                <c:pt idx="2">
                  <c:v>0</c:v>
                </c:pt>
                <c:pt idx="3">
                  <c:v>44395.68</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排出量比較シート!$DN$21:$DN$50</c:f>
              <c:numCache>
                <c:formatCode>0.0%;;</c:formatCode>
                <c:ptCount val="30"/>
                <c:pt idx="0">
                  <c:v>0</c:v>
                </c:pt>
                <c:pt idx="1">
                  <c:v>0.63</c:v>
                </c:pt>
                <c:pt idx="2">
                  <c:v>1</c:v>
                </c:pt>
                <c:pt idx="3">
                  <c:v>0.67</c:v>
                </c:pt>
                <c:pt idx="4">
                  <c:v>0</c:v>
                </c:pt>
                <c:pt idx="5">
                  <c:v>0.01</c:v>
                </c:pt>
                <c:pt idx="6">
                  <c:v>1</c:v>
                </c:pt>
                <c:pt idx="7">
                  <c:v>0.46</c:v>
                </c:pt>
                <c:pt idx="8">
                  <c:v>1</c:v>
                </c:pt>
                <c:pt idx="9">
                  <c:v>0</c:v>
                </c:pt>
                <c:pt idx="10">
                  <c:v>1</c:v>
                </c:pt>
                <c:pt idx="11">
                  <c:v>1</c:v>
                </c:pt>
                <c:pt idx="12">
                  <c:v>0.96</c:v>
                </c:pt>
                <c:pt idx="13">
                  <c:v>0.95</c:v>
                </c:pt>
                <c:pt idx="14">
                  <c:v>0.53</c:v>
                </c:pt>
                <c:pt idx="15">
                  <c:v>1</c:v>
                </c:pt>
                <c:pt idx="16">
                  <c:v>0.68</c:v>
                </c:pt>
                <c:pt idx="17">
                  <c:v>0.85</c:v>
                </c:pt>
                <c:pt idx="18">
                  <c:v>0.94</c:v>
                </c:pt>
                <c:pt idx="19">
                  <c:v>0.28999999999999998</c:v>
                </c:pt>
                <c:pt idx="20">
                  <c:v>0.76</c:v>
                </c:pt>
                <c:pt idx="21">
                  <c:v>0.95</c:v>
                </c:pt>
                <c:pt idx="22">
                  <c:v>1</c:v>
                </c:pt>
                <c:pt idx="23">
                  <c:v>1</c:v>
                </c:pt>
                <c:pt idx="24">
                  <c:v>1</c:v>
                </c:pt>
                <c:pt idx="25">
                  <c:v>0.69</c:v>
                </c:pt>
                <c:pt idx="26">
                  <c:v>0.87</c:v>
                </c:pt>
                <c:pt idx="27">
                  <c:v>0.78</c:v>
                </c:pt>
                <c:pt idx="28">
                  <c:v>0.28000000000000003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排出量比較シート!$DQ$21:$DQ$50</c:f>
              <c:numCache>
                <c:formatCode>0.0%;;</c:formatCode>
                <c:ptCount val="30"/>
                <c:pt idx="0">
                  <c:v>1</c:v>
                </c:pt>
                <c:pt idx="1">
                  <c:v>0.37</c:v>
                </c:pt>
                <c:pt idx="2">
                  <c:v>0</c:v>
                </c:pt>
                <c:pt idx="3">
                  <c:v>0.33</c:v>
                </c:pt>
                <c:pt idx="4">
                  <c:v>1</c:v>
                </c:pt>
                <c:pt idx="5">
                  <c:v>0.25</c:v>
                </c:pt>
                <c:pt idx="6">
                  <c:v>0</c:v>
                </c:pt>
                <c:pt idx="7">
                  <c:v>0.54</c:v>
                </c:pt>
                <c:pt idx="8">
                  <c:v>0</c:v>
                </c:pt>
                <c:pt idx="9">
                  <c:v>1</c:v>
                </c:pt>
                <c:pt idx="10">
                  <c:v>0</c:v>
                </c:pt>
                <c:pt idx="11">
                  <c:v>0</c:v>
                </c:pt>
                <c:pt idx="12">
                  <c:v>0.02</c:v>
                </c:pt>
                <c:pt idx="13">
                  <c:v>0.05</c:v>
                </c:pt>
                <c:pt idx="14">
                  <c:v>0.47</c:v>
                </c:pt>
                <c:pt idx="15">
                  <c:v>0</c:v>
                </c:pt>
                <c:pt idx="16">
                  <c:v>0.32</c:v>
                </c:pt>
                <c:pt idx="17">
                  <c:v>0.15</c:v>
                </c:pt>
                <c:pt idx="18">
                  <c:v>0.06</c:v>
                </c:pt>
                <c:pt idx="19">
                  <c:v>0.71</c:v>
                </c:pt>
                <c:pt idx="20">
                  <c:v>0.24</c:v>
                </c:pt>
                <c:pt idx="21">
                  <c:v>0.05</c:v>
                </c:pt>
                <c:pt idx="22">
                  <c:v>0</c:v>
                </c:pt>
                <c:pt idx="23">
                  <c:v>0</c:v>
                </c:pt>
                <c:pt idx="24">
                  <c:v>0</c:v>
                </c:pt>
                <c:pt idx="25">
                  <c:v>0.31</c:v>
                </c:pt>
                <c:pt idx="26">
                  <c:v>0.13</c:v>
                </c:pt>
                <c:pt idx="27">
                  <c:v>0.22</c:v>
                </c:pt>
                <c:pt idx="28">
                  <c:v>0.72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排出量比較シート!$DR$21:$DR$50</c:f>
              <c:numCache>
                <c:formatCode>0.0%;;</c:formatCode>
                <c:ptCount val="30"/>
                <c:pt idx="0">
                  <c:v>0</c:v>
                </c:pt>
                <c:pt idx="1">
                  <c:v>0</c:v>
                </c:pt>
                <c:pt idx="2">
                  <c:v>0</c:v>
                </c:pt>
                <c:pt idx="3">
                  <c:v>0</c:v>
                </c:pt>
                <c:pt idx="4">
                  <c:v>0</c:v>
                </c:pt>
                <c:pt idx="5">
                  <c:v>0.75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排出量比較シート!$DF$21:$DF$50</c:f>
              <c:numCache>
                <c:formatCode>#,##0;;</c:formatCode>
                <c:ptCount val="30"/>
                <c:pt idx="0">
                  <c:v>0</c:v>
                </c:pt>
                <c:pt idx="1">
                  <c:v>2</c:v>
                </c:pt>
                <c:pt idx="2">
                  <c:v>4</c:v>
                </c:pt>
                <c:pt idx="3">
                  <c:v>4</c:v>
                </c:pt>
                <c:pt idx="4">
                  <c:v>0</c:v>
                </c:pt>
                <c:pt idx="5">
                  <c:v>3</c:v>
                </c:pt>
                <c:pt idx="6">
                  <c:v>4</c:v>
                </c:pt>
                <c:pt idx="7">
                  <c:v>3</c:v>
                </c:pt>
                <c:pt idx="8">
                  <c:v>8</c:v>
                </c:pt>
                <c:pt idx="9">
                  <c:v>0</c:v>
                </c:pt>
                <c:pt idx="10">
                  <c:v>5</c:v>
                </c:pt>
                <c:pt idx="11">
                  <c:v>14</c:v>
                </c:pt>
                <c:pt idx="12">
                  <c:v>12</c:v>
                </c:pt>
                <c:pt idx="13">
                  <c:v>13</c:v>
                </c:pt>
                <c:pt idx="14">
                  <c:v>2</c:v>
                </c:pt>
                <c:pt idx="15">
                  <c:v>2</c:v>
                </c:pt>
                <c:pt idx="16">
                  <c:v>1</c:v>
                </c:pt>
                <c:pt idx="17">
                  <c:v>2</c:v>
                </c:pt>
                <c:pt idx="18">
                  <c:v>6</c:v>
                </c:pt>
                <c:pt idx="19">
                  <c:v>3</c:v>
                </c:pt>
                <c:pt idx="20">
                  <c:v>4</c:v>
                </c:pt>
                <c:pt idx="21">
                  <c:v>7</c:v>
                </c:pt>
                <c:pt idx="22">
                  <c:v>7</c:v>
                </c:pt>
                <c:pt idx="23">
                  <c:v>5</c:v>
                </c:pt>
                <c:pt idx="24">
                  <c:v>5</c:v>
                </c:pt>
                <c:pt idx="25">
                  <c:v>4</c:v>
                </c:pt>
                <c:pt idx="26">
                  <c:v>9</c:v>
                </c:pt>
                <c:pt idx="27">
                  <c:v>5</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排出量比較シート!$DI$21:$DI$50</c:f>
              <c:numCache>
                <c:formatCode>#,##0;;</c:formatCode>
                <c:ptCount val="30"/>
                <c:pt idx="0">
                  <c:v>1</c:v>
                </c:pt>
                <c:pt idx="1">
                  <c:v>1</c:v>
                </c:pt>
                <c:pt idx="2">
                  <c:v>0</c:v>
                </c:pt>
                <c:pt idx="3">
                  <c:v>2</c:v>
                </c:pt>
                <c:pt idx="4">
                  <c:v>2</c:v>
                </c:pt>
                <c:pt idx="5">
                  <c:v>3</c:v>
                </c:pt>
                <c:pt idx="6">
                  <c:v>0</c:v>
                </c:pt>
                <c:pt idx="7">
                  <c:v>4</c:v>
                </c:pt>
                <c:pt idx="8">
                  <c:v>0</c:v>
                </c:pt>
                <c:pt idx="9">
                  <c:v>1</c:v>
                </c:pt>
                <c:pt idx="10">
                  <c:v>0</c:v>
                </c:pt>
                <c:pt idx="11">
                  <c:v>0</c:v>
                </c:pt>
                <c:pt idx="12">
                  <c:v>1</c:v>
                </c:pt>
                <c:pt idx="13">
                  <c:v>1</c:v>
                </c:pt>
                <c:pt idx="14">
                  <c:v>1</c:v>
                </c:pt>
                <c:pt idx="15">
                  <c:v>0</c:v>
                </c:pt>
                <c:pt idx="16">
                  <c:v>1</c:v>
                </c:pt>
                <c:pt idx="17">
                  <c:v>1</c:v>
                </c:pt>
                <c:pt idx="18">
                  <c:v>1</c:v>
                </c:pt>
                <c:pt idx="19">
                  <c:v>3</c:v>
                </c:pt>
                <c:pt idx="20">
                  <c:v>3</c:v>
                </c:pt>
                <c:pt idx="21">
                  <c:v>2</c:v>
                </c:pt>
                <c:pt idx="22">
                  <c:v>0</c:v>
                </c:pt>
                <c:pt idx="23">
                  <c:v>0</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排出量比較シート!$DJ$21:$DJ$50</c:f>
              <c:numCache>
                <c:formatCode>#,##0;;</c:formatCode>
                <c:ptCount val="30"/>
                <c:pt idx="0">
                  <c:v>0</c:v>
                </c:pt>
                <c:pt idx="1">
                  <c:v>0</c:v>
                </c:pt>
                <c:pt idx="2">
                  <c:v>0</c:v>
                </c:pt>
                <c:pt idx="3">
                  <c:v>0</c:v>
                </c:pt>
                <c:pt idx="4">
                  <c:v>0</c:v>
                </c:pt>
                <c:pt idx="5">
                  <c:v>3</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排出量比較シート!$DL$21:$DL$50</c:f>
              <c:numCache>
                <c:formatCode>#,##0;;</c:formatCode>
                <c:ptCount val="30"/>
                <c:pt idx="0">
                  <c:v>1</c:v>
                </c:pt>
                <c:pt idx="1">
                  <c:v>3</c:v>
                </c:pt>
                <c:pt idx="2">
                  <c:v>4</c:v>
                </c:pt>
                <c:pt idx="3">
                  <c:v>6</c:v>
                </c:pt>
                <c:pt idx="4">
                  <c:v>2</c:v>
                </c:pt>
                <c:pt idx="5">
                  <c:v>9</c:v>
                </c:pt>
                <c:pt idx="6">
                  <c:v>4</c:v>
                </c:pt>
                <c:pt idx="7">
                  <c:v>7</c:v>
                </c:pt>
                <c:pt idx="8">
                  <c:v>8</c:v>
                </c:pt>
                <c:pt idx="9">
                  <c:v>1</c:v>
                </c:pt>
                <c:pt idx="10">
                  <c:v>5</c:v>
                </c:pt>
                <c:pt idx="11">
                  <c:v>15</c:v>
                </c:pt>
                <c:pt idx="12">
                  <c:v>14</c:v>
                </c:pt>
                <c:pt idx="13">
                  <c:v>14</c:v>
                </c:pt>
                <c:pt idx="14">
                  <c:v>3</c:v>
                </c:pt>
                <c:pt idx="15">
                  <c:v>2</c:v>
                </c:pt>
                <c:pt idx="16">
                  <c:v>2</c:v>
                </c:pt>
                <c:pt idx="17">
                  <c:v>3</c:v>
                </c:pt>
                <c:pt idx="18">
                  <c:v>7</c:v>
                </c:pt>
                <c:pt idx="19">
                  <c:v>6</c:v>
                </c:pt>
                <c:pt idx="20">
                  <c:v>7</c:v>
                </c:pt>
                <c:pt idx="21">
                  <c:v>9</c:v>
                </c:pt>
                <c:pt idx="22">
                  <c:v>7</c:v>
                </c:pt>
                <c:pt idx="23">
                  <c:v>5</c:v>
                </c:pt>
                <c:pt idx="24">
                  <c:v>5</c:v>
                </c:pt>
                <c:pt idx="25">
                  <c:v>6</c:v>
                </c:pt>
                <c:pt idx="26">
                  <c:v>10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排出量比較シート!$CX$21:$CX$50</c:f>
              <c:numCache>
                <c:formatCode>[=0]#;[&lt;1]0.00;#,##0</c:formatCode>
                <c:ptCount val="30"/>
                <c:pt idx="0">
                  <c:v>0</c:v>
                </c:pt>
                <c:pt idx="1">
                  <c:v>5.2370000000000001</c:v>
                </c:pt>
                <c:pt idx="2">
                  <c:v>18.962</c:v>
                </c:pt>
                <c:pt idx="3">
                  <c:v>57.162999999999997</c:v>
                </c:pt>
                <c:pt idx="4">
                  <c:v>0</c:v>
                </c:pt>
                <c:pt idx="5">
                  <c:v>8.6609999999999996</c:v>
                </c:pt>
                <c:pt idx="6">
                  <c:v>38.911999999999999</c:v>
                </c:pt>
                <c:pt idx="7">
                  <c:v>34.268999999999998</c:v>
                </c:pt>
                <c:pt idx="8">
                  <c:v>109.355</c:v>
                </c:pt>
                <c:pt idx="9">
                  <c:v>0</c:v>
                </c:pt>
                <c:pt idx="10">
                  <c:v>29.303999999999998</c:v>
                </c:pt>
                <c:pt idx="11">
                  <c:v>6139.2110000000002</c:v>
                </c:pt>
                <c:pt idx="12">
                  <c:v>150.90600000000001</c:v>
                </c:pt>
                <c:pt idx="13">
                  <c:v>77.119</c:v>
                </c:pt>
                <c:pt idx="14">
                  <c:v>7.6280000000000001</c:v>
                </c:pt>
                <c:pt idx="15">
                  <c:v>5.62</c:v>
                </c:pt>
                <c:pt idx="16">
                  <c:v>7.8780000000000001</c:v>
                </c:pt>
                <c:pt idx="17">
                  <c:v>6.7119999999999997</c:v>
                </c:pt>
                <c:pt idx="18">
                  <c:v>59.116</c:v>
                </c:pt>
                <c:pt idx="19">
                  <c:v>5.9589999999999996</c:v>
                </c:pt>
                <c:pt idx="20">
                  <c:v>55.011000000000003</c:v>
                </c:pt>
                <c:pt idx="21">
                  <c:v>113.946</c:v>
                </c:pt>
                <c:pt idx="22">
                  <c:v>148.83199999999999</c:v>
                </c:pt>
                <c:pt idx="23">
                  <c:v>311.48099999999999</c:v>
                </c:pt>
                <c:pt idx="24">
                  <c:v>252.48099999999999</c:v>
                </c:pt>
                <c:pt idx="25">
                  <c:v>26.062000000000001</c:v>
                </c:pt>
                <c:pt idx="26">
                  <c:v>97.786000000000001</c:v>
                </c:pt>
                <c:pt idx="27">
                  <c:v>65.227000000000004</c:v>
                </c:pt>
                <c:pt idx="28">
                  <c:v>5.8769999999999998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3.6259999999999999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排出量比較シート!$DA$21:$DA$50</c:f>
              <c:numCache>
                <c:formatCode>[=0]#;[&lt;1]0.00;#,##0</c:formatCode>
                <c:ptCount val="30"/>
                <c:pt idx="0">
                  <c:v>9.1159999999999997</c:v>
                </c:pt>
                <c:pt idx="1">
                  <c:v>3.0760000000000001</c:v>
                </c:pt>
                <c:pt idx="2">
                  <c:v>0</c:v>
                </c:pt>
                <c:pt idx="3">
                  <c:v>28.311</c:v>
                </c:pt>
                <c:pt idx="4">
                  <c:v>5.6349999999999998</c:v>
                </c:pt>
                <c:pt idx="5">
                  <c:v>238.131</c:v>
                </c:pt>
                <c:pt idx="6">
                  <c:v>0</c:v>
                </c:pt>
                <c:pt idx="7">
                  <c:v>39.777999999999999</c:v>
                </c:pt>
                <c:pt idx="8">
                  <c:v>0</c:v>
                </c:pt>
                <c:pt idx="9">
                  <c:v>3.8650000000000002</c:v>
                </c:pt>
                <c:pt idx="10">
                  <c:v>0</c:v>
                </c:pt>
                <c:pt idx="11">
                  <c:v>0</c:v>
                </c:pt>
                <c:pt idx="12">
                  <c:v>2.8050000000000002</c:v>
                </c:pt>
                <c:pt idx="13">
                  <c:v>4.1390000000000002</c:v>
                </c:pt>
                <c:pt idx="14">
                  <c:v>6.7290000000000001</c:v>
                </c:pt>
                <c:pt idx="15">
                  <c:v>0</c:v>
                </c:pt>
                <c:pt idx="16">
                  <c:v>3.6659999999999999</c:v>
                </c:pt>
                <c:pt idx="17">
                  <c:v>1.1859999999999999</c:v>
                </c:pt>
                <c:pt idx="18">
                  <c:v>3.444</c:v>
                </c:pt>
                <c:pt idx="19">
                  <c:v>14.248999999999999</c:v>
                </c:pt>
                <c:pt idx="20">
                  <c:v>17.164999999999999</c:v>
                </c:pt>
                <c:pt idx="21">
                  <c:v>6.125</c:v>
                </c:pt>
                <c:pt idx="22">
                  <c:v>0</c:v>
                </c:pt>
                <c:pt idx="23">
                  <c:v>0</c:v>
                </c:pt>
                <c:pt idx="24">
                  <c:v>0</c:v>
                </c:pt>
                <c:pt idx="25">
                  <c:v>11.449000000000002</c:v>
                </c:pt>
                <c:pt idx="26">
                  <c:v>14.295999999999999</c:v>
                </c:pt>
                <c:pt idx="27">
                  <c:v>18.681999999999999</c:v>
                </c:pt>
                <c:pt idx="28">
                  <c:v>14.757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排出量比較シート!$DB$21:$DB$50</c:f>
              <c:numCache>
                <c:formatCode>[=0]#;[&lt;1]0.00;#,##0</c:formatCode>
                <c:ptCount val="30"/>
                <c:pt idx="0">
                  <c:v>0</c:v>
                </c:pt>
                <c:pt idx="1">
                  <c:v>0</c:v>
                </c:pt>
                <c:pt idx="2">
                  <c:v>0</c:v>
                </c:pt>
                <c:pt idx="3">
                  <c:v>0</c:v>
                </c:pt>
                <c:pt idx="4">
                  <c:v>0</c:v>
                </c:pt>
                <c:pt idx="5">
                  <c:v>722.49</c:v>
                </c:pt>
                <c:pt idx="6">
                  <c:v>0</c:v>
                </c:pt>
                <c:pt idx="7">
                  <c:v>0</c:v>
                </c:pt>
                <c:pt idx="8">
                  <c:v>0</c:v>
                </c:pt>
                <c:pt idx="9">
                  <c:v>0</c:v>
                </c:pt>
                <c:pt idx="10">
                  <c:v>0</c:v>
                </c:pt>
                <c:pt idx="11">
                  <c:v>22.545000000000002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排出量比較シート!$DD$21:$DD$50</c:f>
              <c:numCache>
                <c:formatCode>[=0]#;[&lt;1]0.00;#,##0</c:formatCode>
                <c:ptCount val="30"/>
                <c:pt idx="0">
                  <c:v>9.1159999999999997</c:v>
                </c:pt>
                <c:pt idx="1">
                  <c:v>8.3130000000000006</c:v>
                </c:pt>
                <c:pt idx="2">
                  <c:v>18.962</c:v>
                </c:pt>
                <c:pt idx="3">
                  <c:v>85.47399999999999</c:v>
                </c:pt>
                <c:pt idx="4">
                  <c:v>5.6349999999999998</c:v>
                </c:pt>
                <c:pt idx="5">
                  <c:v>969.28200000000004</c:v>
                </c:pt>
                <c:pt idx="6">
                  <c:v>38.911999999999999</c:v>
                </c:pt>
                <c:pt idx="7">
                  <c:v>74.046999999999997</c:v>
                </c:pt>
                <c:pt idx="8">
                  <c:v>109.355</c:v>
                </c:pt>
                <c:pt idx="9">
                  <c:v>3.8650000000000002</c:v>
                </c:pt>
                <c:pt idx="10">
                  <c:v>29.303999999999998</c:v>
                </c:pt>
                <c:pt idx="11">
                  <c:v>6161.7560000000003</c:v>
                </c:pt>
                <c:pt idx="12">
                  <c:v>157.33700000000002</c:v>
                </c:pt>
                <c:pt idx="13">
                  <c:v>81.257999999999996</c:v>
                </c:pt>
                <c:pt idx="14">
                  <c:v>14.356999999999999</c:v>
                </c:pt>
                <c:pt idx="15">
                  <c:v>5.62</c:v>
                </c:pt>
                <c:pt idx="16">
                  <c:v>11.544</c:v>
                </c:pt>
                <c:pt idx="17">
                  <c:v>7.8979999999999997</c:v>
                </c:pt>
                <c:pt idx="18">
                  <c:v>62.56</c:v>
                </c:pt>
                <c:pt idx="19">
                  <c:v>20.207999999999998</c:v>
                </c:pt>
                <c:pt idx="20">
                  <c:v>72.176000000000002</c:v>
                </c:pt>
                <c:pt idx="21">
                  <c:v>120.071</c:v>
                </c:pt>
                <c:pt idx="22">
                  <c:v>148.83199999999999</c:v>
                </c:pt>
                <c:pt idx="23">
                  <c:v>311.48099999999999</c:v>
                </c:pt>
                <c:pt idx="24">
                  <c:v>252.48099999999999</c:v>
                </c:pt>
                <c:pt idx="25">
                  <c:v>37.511000000000003</c:v>
                </c:pt>
                <c:pt idx="26">
                  <c:v>112.08199999999999</c:v>
                </c:pt>
                <c:pt idx="27">
                  <c:v>83.909000000000006</c:v>
                </c:pt>
                <c:pt idx="28">
                  <c:v>20.634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排出量比較シート!$CU$21:$CU$50</c:f>
              <c:numCache>
                <c:formatCode>\(0%\);;</c:formatCode>
                <c:ptCount val="30"/>
                <c:pt idx="0">
                  <c:v>0.28147772123970821</c:v>
                </c:pt>
                <c:pt idx="1">
                  <c:v>6.3600322974813814E-2</c:v>
                </c:pt>
                <c:pt idx="2">
                  <c:v>0</c:v>
                </c:pt>
                <c:pt idx="3">
                  <c:v>0.62667327340657242</c:v>
                </c:pt>
                <c:pt idx="4">
                  <c:v>0.12003611268145442</c:v>
                </c:pt>
                <c:pt idx="5">
                  <c:v>1</c:v>
                </c:pt>
                <c:pt idx="6">
                  <c:v>0</c:v>
                </c:pt>
                <c:pt idx="7">
                  <c:v>0.69483754778753726</c:v>
                </c:pt>
                <c:pt idx="8">
                  <c:v>0</c:v>
                </c:pt>
                <c:pt idx="9">
                  <c:v>6.106358610812275E-2</c:v>
                </c:pt>
                <c:pt idx="10">
                  <c:v>0</c:v>
                </c:pt>
                <c:pt idx="11">
                  <c:v>0</c:v>
                </c:pt>
                <c:pt idx="12">
                  <c:v>8.4343544653412525E-2</c:v>
                </c:pt>
                <c:pt idx="13">
                  <c:v>6.9059191696410491E-2</c:v>
                </c:pt>
                <c:pt idx="14">
                  <c:v>0.25875500076589053</c:v>
                </c:pt>
                <c:pt idx="15">
                  <c:v>0</c:v>
                </c:pt>
                <c:pt idx="16">
                  <c:v>0.10037652527407297</c:v>
                </c:pt>
                <c:pt idx="17">
                  <c:v>4.3822026480314996E-2</c:v>
                </c:pt>
                <c:pt idx="18">
                  <c:v>0.11014709776495077</c:v>
                </c:pt>
                <c:pt idx="19">
                  <c:v>0.42737453535623598</c:v>
                </c:pt>
                <c:pt idx="20">
                  <c:v>0.3537025663557895</c:v>
                </c:pt>
                <c:pt idx="21">
                  <c:v>0.14897742986517667</c:v>
                </c:pt>
                <c:pt idx="22">
                  <c:v>0</c:v>
                </c:pt>
                <c:pt idx="23">
                  <c:v>0</c:v>
                </c:pt>
                <c:pt idx="24">
                  <c:v>0</c:v>
                </c:pt>
                <c:pt idx="25">
                  <c:v>0.30181316612413212</c:v>
                </c:pt>
                <c:pt idx="26">
                  <c:v>0.39766806755385353</c:v>
                </c:pt>
                <c:pt idx="27">
                  <c:v>0.5609841634472329</c:v>
                </c:pt>
                <c:pt idx="28">
                  <c:v>0.39168406754575152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排出量比較シート!$CM$21:$CM$50</c:f>
              <c:numCache>
                <c:formatCode>\(0%\);;</c:formatCode>
                <c:ptCount val="30"/>
                <c:pt idx="0">
                  <c:v>0</c:v>
                </c:pt>
                <c:pt idx="1">
                  <c:v>0.11840317541036131</c:v>
                </c:pt>
                <c:pt idx="2">
                  <c:v>0.13231510941168886</c:v>
                </c:pt>
                <c:pt idx="3">
                  <c:v>1</c:v>
                </c:pt>
                <c:pt idx="4">
                  <c:v>0</c:v>
                </c:pt>
                <c:pt idx="5">
                  <c:v>0.25857552570733705</c:v>
                </c:pt>
                <c:pt idx="6">
                  <c:v>0.13716475159108901</c:v>
                </c:pt>
                <c:pt idx="7">
                  <c:v>0.17301221844429787</c:v>
                </c:pt>
                <c:pt idx="8">
                  <c:v>0.19965844521699039</c:v>
                </c:pt>
                <c:pt idx="9">
                  <c:v>0</c:v>
                </c:pt>
                <c:pt idx="10">
                  <c:v>0.99515414804367663</c:v>
                </c:pt>
                <c:pt idx="11">
                  <c:v>1</c:v>
                </c:pt>
                <c:pt idx="12">
                  <c:v>0.69915980491930207</c:v>
                </c:pt>
                <c:pt idx="13">
                  <c:v>0.52761988719127406</c:v>
                </c:pt>
                <c:pt idx="14">
                  <c:v>0.16660606685029011</c:v>
                </c:pt>
                <c:pt idx="15">
                  <c:v>0.10980197059528855</c:v>
                </c:pt>
                <c:pt idx="16">
                  <c:v>8.8639752145309114E-2</c:v>
                </c:pt>
                <c:pt idx="17">
                  <c:v>0.51634351675203394</c:v>
                </c:pt>
                <c:pt idx="18">
                  <c:v>0.36845730267056664</c:v>
                </c:pt>
                <c:pt idx="19">
                  <c:v>0.29163369774067899</c:v>
                </c:pt>
                <c:pt idx="20">
                  <c:v>0.11342642199072944</c:v>
                </c:pt>
                <c:pt idx="21">
                  <c:v>0.14058841350198539</c:v>
                </c:pt>
                <c:pt idx="22">
                  <c:v>1</c:v>
                </c:pt>
                <c:pt idx="23">
                  <c:v>1</c:v>
                </c:pt>
                <c:pt idx="24">
                  <c:v>0.70226491885722564</c:v>
                </c:pt>
                <c:pt idx="25">
                  <c:v>0.20444380550023972</c:v>
                </c:pt>
                <c:pt idx="26">
                  <c:v>0.51913487084803056</c:v>
                </c:pt>
                <c:pt idx="27">
                  <c:v>0.90400418209452382</c:v>
                </c:pt>
                <c:pt idx="28">
                  <c:v>0.15939361997695745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排出量比較シート!$BV$21:$BV$50</c:f>
              <c:numCache>
                <c:formatCode>0%</c:formatCode>
                <c:ptCount val="30"/>
                <c:pt idx="0">
                  <c:v>0.20429721341177312</c:v>
                </c:pt>
                <c:pt idx="1">
                  <c:v>0.18304079680576149</c:v>
                </c:pt>
                <c:pt idx="2">
                  <c:v>0.47940454495682028</c:v>
                </c:pt>
                <c:pt idx="3">
                  <c:v>0.24687165700421337</c:v>
                </c:pt>
                <c:pt idx="4">
                  <c:v>0.18884135830905741</c:v>
                </c:pt>
                <c:pt idx="5">
                  <c:v>0.13862374025842061</c:v>
                </c:pt>
                <c:pt idx="6">
                  <c:v>0.58831199278755331</c:v>
                </c:pt>
                <c:pt idx="7">
                  <c:v>0.47843515213769311</c:v>
                </c:pt>
                <c:pt idx="8">
                  <c:v>0.76722726222155324</c:v>
                </c:pt>
                <c:pt idx="9">
                  <c:v>0.12178394907938234</c:v>
                </c:pt>
                <c:pt idx="10">
                  <c:v>0.20154598600507745</c:v>
                </c:pt>
                <c:pt idx="11">
                  <c:v>0.90399038854934066</c:v>
                </c:pt>
                <c:pt idx="12">
                  <c:v>0.60200510711547539</c:v>
                </c:pt>
                <c:pt idx="13">
                  <c:v>0.46479152817617614</c:v>
                </c:pt>
                <c:pt idx="14">
                  <c:v>0.25013238385618941</c:v>
                </c:pt>
                <c:pt idx="15">
                  <c:v>0.27923270749372803</c:v>
                </c:pt>
                <c:pt idx="16">
                  <c:v>0.40746855585225139</c:v>
                </c:pt>
                <c:pt idx="17">
                  <c:v>9.0178879396917364E-2</c:v>
                </c:pt>
                <c:pt idx="18">
                  <c:v>0.54061758181395003</c:v>
                </c:pt>
                <c:pt idx="19">
                  <c:v>0.1511324047867188</c:v>
                </c:pt>
                <c:pt idx="20">
                  <c:v>0.74354152976757926</c:v>
                </c:pt>
                <c:pt idx="21">
                  <c:v>0.83315301508106632</c:v>
                </c:pt>
                <c:pt idx="22">
                  <c:v>0.41991627172120299</c:v>
                </c:pt>
                <c:pt idx="23">
                  <c:v>0.53175228935246255</c:v>
                </c:pt>
                <c:pt idx="24">
                  <c:v>0.6190735352147958</c:v>
                </c:pt>
                <c:pt idx="25">
                  <c:v>0.45446981554149807</c:v>
                </c:pt>
                <c:pt idx="26">
                  <c:v>0.5786016945123803</c:v>
                </c:pt>
                <c:pt idx="27">
                  <c:v>0.32813061985331249</c:v>
                </c:pt>
                <c:pt idx="28">
                  <c:v>0.21723149843394077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排出量比較シート!$BZ$21:$BZ$50</c:f>
              <c:numCache>
                <c:formatCode>0%</c:formatCode>
                <c:ptCount val="30"/>
                <c:pt idx="0">
                  <c:v>0.16732928588576712</c:v>
                </c:pt>
                <c:pt idx="1">
                  <c:v>0.20015004106053005</c:v>
                </c:pt>
                <c:pt idx="2">
                  <c:v>0.13172141021328113</c:v>
                </c:pt>
                <c:pt idx="3">
                  <c:v>0.20418599265392137</c:v>
                </c:pt>
                <c:pt idx="4">
                  <c:v>0.21709744207857748</c:v>
                </c:pt>
                <c:pt idx="5">
                  <c:v>0.24974554766028617</c:v>
                </c:pt>
                <c:pt idx="6">
                  <c:v>8.385396983788819E-2</c:v>
                </c:pt>
                <c:pt idx="7">
                  <c:v>0.13827959186042213</c:v>
                </c:pt>
                <c:pt idx="8">
                  <c:v>4.8615489726156064E-2</c:v>
                </c:pt>
                <c:pt idx="9">
                  <c:v>0.24652852062266117</c:v>
                </c:pt>
                <c:pt idx="10">
                  <c:v>0.16744250285970166</c:v>
                </c:pt>
                <c:pt idx="11">
                  <c:v>1.7619880907245603E-2</c:v>
                </c:pt>
                <c:pt idx="12">
                  <c:v>9.0581439774784334E-2</c:v>
                </c:pt>
                <c:pt idx="13">
                  <c:v>0.19058639983850201</c:v>
                </c:pt>
                <c:pt idx="14">
                  <c:v>0.14207308997513002</c:v>
                </c:pt>
                <c:pt idx="15">
                  <c:v>0.19016676250690653</c:v>
                </c:pt>
                <c:pt idx="16">
                  <c:v>0.16744298577890759</c:v>
                </c:pt>
                <c:pt idx="17">
                  <c:v>0.18775168653865754</c:v>
                </c:pt>
                <c:pt idx="18">
                  <c:v>0.1053567530643158</c:v>
                </c:pt>
                <c:pt idx="19">
                  <c:v>0.24660260313382421</c:v>
                </c:pt>
                <c:pt idx="20">
                  <c:v>7.4400442806004899E-2</c:v>
                </c:pt>
                <c:pt idx="21">
                  <c:v>4.2263049615018131E-2</c:v>
                </c:pt>
                <c:pt idx="22">
                  <c:v>0.13375530842004238</c:v>
                </c:pt>
                <c:pt idx="23">
                  <c:v>0.12874933339747774</c:v>
                </c:pt>
                <c:pt idx="24">
                  <c:v>6.5456009866029605E-2</c:v>
                </c:pt>
                <c:pt idx="25">
                  <c:v>0.13523858994401133</c:v>
                </c:pt>
                <c:pt idx="26">
                  <c:v>0.11042744969750803</c:v>
                </c:pt>
                <c:pt idx="27">
                  <c:v>0.15144765759002513</c:v>
                </c:pt>
                <c:pt idx="28">
                  <c:v>0.22197303098140625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排出量比較シート!$CA$21:$CA$50</c:f>
              <c:numCache>
                <c:formatCode>0%</c:formatCode>
                <c:ptCount val="30"/>
                <c:pt idx="0">
                  <c:v>0.25281130647194983</c:v>
                </c:pt>
                <c:pt idx="1">
                  <c:v>0.28174071722482519</c:v>
                </c:pt>
                <c:pt idx="2">
                  <c:v>0.11340991273856373</c:v>
                </c:pt>
                <c:pt idx="3">
                  <c:v>0.21739898090449675</c:v>
                </c:pt>
                <c:pt idx="4">
                  <c:v>0.187988113504753</c:v>
                </c:pt>
                <c:pt idx="5">
                  <c:v>0.20629656682839256</c:v>
                </c:pt>
                <c:pt idx="6">
                  <c:v>0.10282145189744868</c:v>
                </c:pt>
                <c:pt idx="7">
                  <c:v>0.21425361197881343</c:v>
                </c:pt>
                <c:pt idx="8">
                  <c:v>7.2683615207173036E-2</c:v>
                </c:pt>
                <c:pt idx="9">
                  <c:v>0.36829971357118185</c:v>
                </c:pt>
                <c:pt idx="10">
                  <c:v>0.24470218145811803</c:v>
                </c:pt>
                <c:pt idx="11">
                  <c:v>1.3348373442966344E-2</c:v>
                </c:pt>
                <c:pt idx="12">
                  <c:v>9.2768663667958759E-2</c:v>
                </c:pt>
                <c:pt idx="13">
                  <c:v>0.13411643778246929</c:v>
                </c:pt>
                <c:pt idx="14">
                  <c:v>0.28184348548481492</c:v>
                </c:pt>
                <c:pt idx="15">
                  <c:v>0.2370247880614153</c:v>
                </c:pt>
                <c:pt idx="16">
                  <c:v>0.14014723094618742</c:v>
                </c:pt>
                <c:pt idx="17">
                  <c:v>0.31053655823364157</c:v>
                </c:pt>
                <c:pt idx="18">
                  <c:v>0.16240202928528666</c:v>
                </c:pt>
                <c:pt idx="19">
                  <c:v>0.27560288127935201</c:v>
                </c:pt>
                <c:pt idx="20">
                  <c:v>7.7548963397268869E-2</c:v>
                </c:pt>
                <c:pt idx="21">
                  <c:v>5.0367041789042208E-2</c:v>
                </c:pt>
                <c:pt idx="22">
                  <c:v>0.14867538275869052</c:v>
                </c:pt>
                <c:pt idx="23">
                  <c:v>0.14259825111270769</c:v>
                </c:pt>
                <c:pt idx="24">
                  <c:v>6.8518358519680467E-2</c:v>
                </c:pt>
                <c:pt idx="25">
                  <c:v>0.16497509606172991</c:v>
                </c:pt>
                <c:pt idx="26">
                  <c:v>0.10329450006767647</c:v>
                </c:pt>
                <c:pt idx="27">
                  <c:v>0.18682057707697977</c:v>
                </c:pt>
                <c:pt idx="28">
                  <c:v>0.24260162839535693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排出量比較シート!$CB$21:$CB$50</c:f>
              <c:numCache>
                <c:formatCode>0%</c:formatCode>
                <c:ptCount val="30"/>
                <c:pt idx="0">
                  <c:v>0.3480063407678477</c:v>
                </c:pt>
                <c:pt idx="1">
                  <c:v>0.30864662710973412</c:v>
                </c:pt>
                <c:pt idx="2">
                  <c:v>0.26156618400485537</c:v>
                </c:pt>
                <c:pt idx="3">
                  <c:v>0.31080103362223671</c:v>
                </c:pt>
                <c:pt idx="4">
                  <c:v>0.3839620977498529</c:v>
                </c:pt>
                <c:pt idx="5">
                  <c:v>0.37168323404390313</c:v>
                </c:pt>
                <c:pt idx="6">
                  <c:v>0.21084463674965637</c:v>
                </c:pt>
                <c:pt idx="7">
                  <c:v>0.15763871791957937</c:v>
                </c:pt>
                <c:pt idx="8">
                  <c:v>0.10617505904628102</c:v>
                </c:pt>
                <c:pt idx="9">
                  <c:v>0.24052279454391215</c:v>
                </c:pt>
                <c:pt idx="10">
                  <c:v>0.3546719709564165</c:v>
                </c:pt>
                <c:pt idx="11">
                  <c:v>6.5041357100447478E-2</c:v>
                </c:pt>
                <c:pt idx="12">
                  <c:v>0.19558068243165613</c:v>
                </c:pt>
                <c:pt idx="13">
                  <c:v>0.21050563420285265</c:v>
                </c:pt>
                <c:pt idx="14">
                  <c:v>0.30883699719847729</c:v>
                </c:pt>
                <c:pt idx="15">
                  <c:v>0.2764505180257939</c:v>
                </c:pt>
                <c:pt idx="16">
                  <c:v>0.28494122742265354</c:v>
                </c:pt>
                <c:pt idx="17">
                  <c:v>0.39172645229683767</c:v>
                </c:pt>
                <c:pt idx="18">
                  <c:v>0.17802007150984606</c:v>
                </c:pt>
                <c:pt idx="19">
                  <c:v>0.29100755896188352</c:v>
                </c:pt>
                <c:pt idx="20">
                  <c:v>0.10450906402914709</c:v>
                </c:pt>
                <c:pt idx="21">
                  <c:v>7.013189417689164E-2</c:v>
                </c:pt>
                <c:pt idx="22">
                  <c:v>0.28134837637708421</c:v>
                </c:pt>
                <c:pt idx="23">
                  <c:v>0.196900126137352</c:v>
                </c:pt>
                <c:pt idx="24">
                  <c:v>0.24695209639949423</c:v>
                </c:pt>
                <c:pt idx="25">
                  <c:v>0.22687176763145719</c:v>
                </c:pt>
                <c:pt idx="26">
                  <c:v>0.19696304826542155</c:v>
                </c:pt>
                <c:pt idx="27">
                  <c:v>0.3182544746685898</c:v>
                </c:pt>
                <c:pt idx="28">
                  <c:v>0.29247288482999312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排出量比較シート!$CH$21:$CH$50</c:f>
              <c:numCache>
                <c:formatCode>0%</c:formatCode>
                <c:ptCount val="30"/>
                <c:pt idx="0">
                  <c:v>2.7555853462662334E-2</c:v>
                </c:pt>
                <c:pt idx="1">
                  <c:v>2.6421817799149074E-2</c:v>
                </c:pt>
                <c:pt idx="2">
                  <c:v>1.3897948086479461E-2</c:v>
                </c:pt>
                <c:pt idx="3">
                  <c:v>2.0742335815131761E-2</c:v>
                </c:pt>
                <c:pt idx="4">
                  <c:v>2.2110988357759164E-2</c:v>
                </c:pt>
                <c:pt idx="5">
                  <c:v>3.3650911208997554E-2</c:v>
                </c:pt>
                <c:pt idx="6">
                  <c:v>1.4167948727453479E-2</c:v>
                </c:pt>
                <c:pt idx="7">
                  <c:v>1.1392926103491885E-2</c:v>
                </c:pt>
                <c:pt idx="8">
                  <c:v>5.2985737988366409E-3</c:v>
                </c:pt>
                <c:pt idx="9">
                  <c:v>2.2865022182862571E-2</c:v>
                </c:pt>
                <c:pt idx="10">
                  <c:v>3.1637358720686341E-2</c:v>
                </c:pt>
                <c:pt idx="11">
                  <c:v>0</c:v>
                </c:pt>
                <c:pt idx="12">
                  <c:v>1.9064107010125342E-2</c:v>
                </c:pt>
                <c:pt idx="13">
                  <c:v>0</c:v>
                </c:pt>
                <c:pt idx="14">
                  <c:v>1.711404348538834E-2</c:v>
                </c:pt>
                <c:pt idx="15">
                  <c:v>1.7125223912156321E-2</c:v>
                </c:pt>
                <c:pt idx="16">
                  <c:v>0</c:v>
                </c:pt>
                <c:pt idx="17">
                  <c:v>1.9806423533945808E-2</c:v>
                </c:pt>
                <c:pt idx="18">
                  <c:v>1.3603564326601583E-2</c:v>
                </c:pt>
                <c:pt idx="19">
                  <c:v>3.5654551838221485E-2</c:v>
                </c:pt>
                <c:pt idx="20">
                  <c:v>0</c:v>
                </c:pt>
                <c:pt idx="21">
                  <c:v>4.0849993379817682E-3</c:v>
                </c:pt>
                <c:pt idx="22">
                  <c:v>1.6304660722979751E-2</c:v>
                </c:pt>
                <c:pt idx="23">
                  <c:v>0</c:v>
                </c:pt>
                <c:pt idx="24">
                  <c:v>0</c:v>
                </c:pt>
                <c:pt idx="25">
                  <c:v>1.8444730821303542E-2</c:v>
                </c:pt>
                <c:pt idx="26">
                  <c:v>1.0713307457013573E-2</c:v>
                </c:pt>
                <c:pt idx="27">
                  <c:v>1.5346670811092915E-2</c:v>
                </c:pt>
                <c:pt idx="28">
                  <c:v>2.5720957359302913E-2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c:ext uri="{02D57815-91ED-43cb-92C2-25804820EDAC}">
                        <c15:formulaRef>
                          <c15:sqref>排出量比較シート!$BW$21:$BW$50</c15:sqref>
                        </c15:formulaRef>
                      </c:ext>
                    </c:extLst>
                    <c:numCache>
                      <c:formatCode>0%</c:formatCode>
                      <c:ptCount val="30"/>
                      <c:pt idx="0">
                        <c:v>9.2529174658099705E-2</c:v>
                      </c:pt>
                      <c:pt idx="1">
                        <c:v>0.152655013034982</c:v>
                      </c:pt>
                      <c:pt idx="2">
                        <c:v>0.46947668609577176</c:v>
                      </c:pt>
                      <c:pt idx="3">
                        <c:v>0.22352905960076944</c:v>
                      </c:pt>
                      <c:pt idx="4">
                        <c:v>5.8850001049670315E-2</c:v>
                      </c:pt>
                      <c:pt idx="5">
                        <c:v>0.10896801975582072</c:v>
                      </c:pt>
                      <c:pt idx="6">
                        <c:v>0.52283527641932015</c:v>
                      </c:pt>
                      <c:pt idx="7">
                        <c:v>0.41010596361650331</c:v>
                      </c:pt>
                      <c:pt idx="8">
                        <c:v>0.76094809420868548</c:v>
                      </c:pt>
                      <c:pt idx="9">
                        <c:v>8.2665001436954613E-2</c:v>
                      </c:pt>
                      <c:pt idx="10">
                        <c:v>0.18253669441657161</c:v>
                      </c:pt>
                      <c:pt idx="11">
                        <c:v>0.90299589930714796</c:v>
                      </c:pt>
                      <c:pt idx="12">
                        <c:v>0.5705690393179712</c:v>
                      </c:pt>
                      <c:pt idx="13">
                        <c:v>0.44549595703786743</c:v>
                      </c:pt>
                      <c:pt idx="14">
                        <c:v>0.1624303733671266</c:v>
                      </c:pt>
                      <c:pt idx="15">
                        <c:v>0.26371613244474734</c:v>
                      </c:pt>
                      <c:pt idx="16">
                        <c:v>0.39745982053592777</c:v>
                      </c:pt>
                      <c:pt idx="17">
                        <c:v>6.5800926844624241E-2</c:v>
                      </c:pt>
                      <c:pt idx="18">
                        <c:v>0.52161714618354227</c:v>
                      </c:pt>
                      <c:pt idx="19">
                        <c:v>0.14090477971361332</c:v>
                      </c:pt>
                      <c:pt idx="20">
                        <c:v>0.73198729514514138</c:v>
                      </c:pt>
                      <c:pt idx="21">
                        <c:v>0.81359562412931308</c:v>
                      </c:pt>
                      <c:pt idx="22">
                        <c:v>0.39802541686065507</c:v>
                      </c:pt>
                      <c:pt idx="23">
                        <c:v>0.4540375761387912</c:v>
                      </c:pt>
                      <c:pt idx="24">
                        <c:v>0.59382431178677519</c:v>
                      </c:pt>
                      <c:pt idx="25">
                        <c:v>0.41567445846382556</c:v>
                      </c:pt>
                      <c:pt idx="26">
                        <c:v>0.54005324720353642</c:v>
                      </c:pt>
                      <c:pt idx="27">
                        <c:v>0.31359211877345483</c:v>
                      </c:pt>
                      <c:pt idx="28">
                        <c:v>0.20084946790803543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1.7223417608577974E-2</c:v>
                      </c:pt>
                      <c:pt idx="1">
                        <c:v>1.0031207557877765E-2</c:v>
                      </c:pt>
                      <c:pt idx="2">
                        <c:v>4.8125092409160722E-3</c:v>
                      </c:pt>
                      <c:pt idx="3">
                        <c:v>1.2111798986953167E-2</c:v>
                      </c:pt>
                      <c:pt idx="4">
                        <c:v>1.2165173433752577E-2</c:v>
                      </c:pt>
                      <c:pt idx="5">
                        <c:v>1.2263777412893402E-2</c:v>
                      </c:pt>
                      <c:pt idx="6">
                        <c:v>5.1907557631911943E-3</c:v>
                      </c:pt>
                      <c:pt idx="7">
                        <c:v>1.2765987455963138E-2</c:v>
                      </c:pt>
                      <c:pt idx="8">
                        <c:v>2.7454020572494756E-3</c:v>
                      </c:pt>
                      <c:pt idx="9">
                        <c:v>1.7544873605988557E-2</c:v>
                      </c:pt>
                      <c:pt idx="10">
                        <c:v>9.1191024993943284E-3</c:v>
                      </c:pt>
                      <c:pt idx="11">
                        <c:v>6.8544104456393529E-4</c:v>
                      </c:pt>
                      <c:pt idx="12">
                        <c:v>4.913333602850325E-3</c:v>
                      </c:pt>
                      <c:pt idx="13">
                        <c:v>9.4238983289424445E-3</c:v>
                      </c:pt>
                      <c:pt idx="14">
                        <c:v>9.6423393755256676E-3</c:v>
                      </c:pt>
                      <c:pt idx="15">
                        <c:v>1.1696137501793222E-2</c:v>
                      </c:pt>
                      <c:pt idx="16">
                        <c:v>1.0008735316323658E-2</c:v>
                      </c:pt>
                      <c:pt idx="17">
                        <c:v>1.3425778282411569E-2</c:v>
                      </c:pt>
                      <c:pt idx="18">
                        <c:v>5.7094657919252905E-3</c:v>
                      </c:pt>
                      <c:pt idx="19">
                        <c:v>6.2330210320156653E-3</c:v>
                      </c:pt>
                      <c:pt idx="20">
                        <c:v>2.2946230504982744E-3</c:v>
                      </c:pt>
                      <c:pt idx="21">
                        <c:v>1.3391759052068901E-3</c:v>
                      </c:pt>
                      <c:pt idx="22">
                        <c:v>8.2423720333252709E-3</c:v>
                      </c:pt>
                      <c:pt idx="23">
                        <c:v>7.8239490399988256E-3</c:v>
                      </c:pt>
                      <c:pt idx="24">
                        <c:v>6.0519396602434043E-3</c:v>
                      </c:pt>
                      <c:pt idx="25">
                        <c:v>7.3052702933396043E-3</c:v>
                      </c:pt>
                      <c:pt idx="26">
                        <c:v>4.132998027557306E-3</c:v>
                      </c:pt>
                      <c:pt idx="27">
                        <c:v>7.064072183105557E-3</c:v>
                      </c:pt>
                      <c:pt idx="28">
                        <c:v>1.6382030525905311E-2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9.4544621145095459E-2</c:v>
                      </c:pt>
                      <c:pt idx="1">
                        <c:v>2.0354576212901754E-2</c:v>
                      </c:pt>
                      <c:pt idx="2">
                        <c:v>5.115349620132421E-3</c:v>
                      </c:pt>
                      <c:pt idx="3">
                        <c:v>1.1230798416490811E-2</c:v>
                      </c:pt>
                      <c:pt idx="4">
                        <c:v>0.11782618382563452</c:v>
                      </c:pt>
                      <c:pt idx="5">
                        <c:v>1.7391943089706499E-2</c:v>
                      </c:pt>
                      <c:pt idx="6">
                        <c:v>6.028596060504185E-2</c:v>
                      </c:pt>
                      <c:pt idx="7">
                        <c:v>5.5563201065226657E-2</c:v>
                      </c:pt>
                      <c:pt idx="8">
                        <c:v>3.5337659556181305E-3</c:v>
                      </c:pt>
                      <c:pt idx="9">
                        <c:v>2.1574074036439173E-2</c:v>
                      </c:pt>
                      <c:pt idx="10">
                        <c:v>9.8901890891114879E-3</c:v>
                      </c:pt>
                      <c:pt idx="11">
                        <c:v>3.0904819762886572E-4</c:v>
                      </c:pt>
                      <c:pt idx="12">
                        <c:v>2.6522734194653931E-2</c:v>
                      </c:pt>
                      <c:pt idx="13">
                        <c:v>9.8716728093661572E-3</c:v>
                      </c:pt>
                      <c:pt idx="14">
                        <c:v>7.8059671113537177E-2</c:v>
                      </c:pt>
                      <c:pt idx="15">
                        <c:v>3.8204375471874719E-3</c:v>
                      </c:pt>
                      <c:pt idx="16">
                        <c:v>0</c:v>
                      </c:pt>
                      <c:pt idx="17">
                        <c:v>1.0952174269881555E-2</c:v>
                      </c:pt>
                      <c:pt idx="18">
                        <c:v>1.3290969838482445E-2</c:v>
                      </c:pt>
                      <c:pt idx="19">
                        <c:v>3.9946040410898378E-3</c:v>
                      </c:pt>
                      <c:pt idx="20">
                        <c:v>9.259611571939606E-3</c:v>
                      </c:pt>
                      <c:pt idx="21">
                        <c:v>1.8218215046546343E-2</c:v>
                      </c:pt>
                      <c:pt idx="22">
                        <c:v>1.3648482827222693E-2</c:v>
                      </c:pt>
                      <c:pt idx="23">
                        <c:v>6.9890764173672473E-2</c:v>
                      </c:pt>
                      <c:pt idx="24">
                        <c:v>1.9197283767777087E-2</c:v>
                      </c:pt>
                      <c:pt idx="25">
                        <c:v>3.1490086784332877E-2</c:v>
                      </c:pt>
                      <c:pt idx="26">
                        <c:v>3.4415449281286641E-2</c:v>
                      </c:pt>
                      <c:pt idx="27">
                        <c:v>7.4744288967521187E-3</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0.33594609769419642</c:v>
                      </c:pt>
                      <c:pt idx="1">
                        <c:v>0.29884128681269512</c:v>
                      </c:pt>
                      <c:pt idx="2">
                        <c:v>0.25370178743235322</c:v>
                      </c:pt>
                      <c:pt idx="3">
                        <c:v>0.30038205691545083</c:v>
                      </c:pt>
                      <c:pt idx="4">
                        <c:v>0.37033030649083643</c:v>
                      </c:pt>
                      <c:pt idx="5">
                        <c:v>0.24791395571871341</c:v>
                      </c:pt>
                      <c:pt idx="6">
                        <c:v>0.20597724792932959</c:v>
                      </c:pt>
                      <c:pt idx="7">
                        <c:v>0.1520382295493134</c:v>
                      </c:pt>
                      <c:pt idx="8">
                        <c:v>0.10293039601467333</c:v>
                      </c:pt>
                      <c:pt idx="9">
                        <c:v>0.23150551880761652</c:v>
                      </c:pt>
                      <c:pt idx="10">
                        <c:v>0.33951308989743417</c:v>
                      </c:pt>
                      <c:pt idx="11">
                        <c:v>2.5656174224004954E-2</c:v>
                      </c:pt>
                      <c:pt idx="12">
                        <c:v>0.18939366012188458</c:v>
                      </c:pt>
                      <c:pt idx="13">
                        <c:v>0.20335536235856128</c:v>
                      </c:pt>
                      <c:pt idx="14">
                        <c:v>0.29674070167398281</c:v>
                      </c:pt>
                      <c:pt idx="15">
                        <c:v>0.26440915714750324</c:v>
                      </c:pt>
                      <c:pt idx="16">
                        <c:v>0.2748459106161103</c:v>
                      </c:pt>
                      <c:pt idx="17">
                        <c:v>0.37637085496918021</c:v>
                      </c:pt>
                      <c:pt idx="18">
                        <c:v>0.17055011851346816</c:v>
                      </c:pt>
                      <c:pt idx="19">
                        <c:v>0.2748141087832654</c:v>
                      </c:pt>
                      <c:pt idx="20">
                        <c:v>0.10105556298363895</c:v>
                      </c:pt>
                      <c:pt idx="21">
                        <c:v>6.7823615506989579E-2</c:v>
                      </c:pt>
                      <c:pt idx="22">
                        <c:v>0.27205310774638919</c:v>
                      </c:pt>
                      <c:pt idx="23">
                        <c:v>0.1900903307352117</c:v>
                      </c:pt>
                      <c:pt idx="24">
                        <c:v>0.11371206798458955</c:v>
                      </c:pt>
                      <c:pt idx="25">
                        <c:v>0.21909717370298801</c:v>
                      </c:pt>
                      <c:pt idx="26">
                        <c:v>0.1905525217601588</c:v>
                      </c:pt>
                      <c:pt idx="27">
                        <c:v>0.30852132677655175</c:v>
                      </c:pt>
                      <c:pt idx="28">
                        <c:v>0.27995742033103604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0.1882297519828442</c:v>
                      </c:pt>
                      <c:pt idx="1">
                        <c:v>0.15145002810751293</c:v>
                      </c:pt>
                      <c:pt idx="2">
                        <c:v>0.13997049300435394</c:v>
                      </c:pt>
                      <c:pt idx="3">
                        <c:v>0.1710421321565796</c:v>
                      </c:pt>
                      <c:pt idx="4">
                        <c:v>0.16044239565390206</c:v>
                      </c:pt>
                      <c:pt idx="5">
                        <c:v>0.15261246033462711</c:v>
                      </c:pt>
                      <c:pt idx="6">
                        <c:v>9.5439928693750911E-2</c:v>
                      </c:pt>
                      <c:pt idx="7">
                        <c:v>8.717704637993931E-2</c:v>
                      </c:pt>
                      <c:pt idx="8">
                        <c:v>4.9295994463941312E-2</c:v>
                      </c:pt>
                      <c:pt idx="9">
                        <c:v>0.12872920605198562</c:v>
                      </c:pt>
                      <c:pt idx="10">
                        <c:v>0.19291723050544332</c:v>
                      </c:pt>
                      <c:pt idx="11">
                        <c:v>1.3660935480733204E-2</c:v>
                      </c:pt>
                      <c:pt idx="12">
                        <c:v>9.9727452950154769E-2</c:v>
                      </c:pt>
                      <c:pt idx="13">
                        <c:v>8.5504336488613997E-2</c:v>
                      </c:pt>
                      <c:pt idx="14">
                        <c:v>0.19060079696032342</c:v>
                      </c:pt>
                      <c:pt idx="15">
                        <c:v>0.1614893654504039</c:v>
                      </c:pt>
                      <c:pt idx="16">
                        <c:v>0.14507040071999491</c:v>
                      </c:pt>
                      <c:pt idx="17">
                        <c:v>0.22375731608992699</c:v>
                      </c:pt>
                      <c:pt idx="18">
                        <c:v>0.10914890655243042</c:v>
                      </c:pt>
                      <c:pt idx="19">
                        <c:v>0.18649052625163121</c:v>
                      </c:pt>
                      <c:pt idx="20">
                        <c:v>5.2433124593473796E-2</c:v>
                      </c:pt>
                      <c:pt idx="21">
                        <c:v>3.4757017746918528E-2</c:v>
                      </c:pt>
                      <c:pt idx="22">
                        <c:v>0.14419421266628679</c:v>
                      </c:pt>
                      <c:pt idx="23">
                        <c:v>9.0610094049354994E-2</c:v>
                      </c:pt>
                      <c:pt idx="24">
                        <c:v>5.7047752404343122E-2</c:v>
                      </c:pt>
                      <c:pt idx="25">
                        <c:v>0.12338085068955659</c:v>
                      </c:pt>
                      <c:pt idx="26">
                        <c:v>0.10067519894763777</c:v>
                      </c:pt>
                      <c:pt idx="27">
                        <c:v>0.17416840329154995</c:v>
                      </c:pt>
                      <c:pt idx="28">
                        <c:v>0.18685633400437954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0.14771634571135225</c:v>
                      </c:pt>
                      <c:pt idx="1">
                        <c:v>0.14739125870518219</c:v>
                      </c:pt>
                      <c:pt idx="2">
                        <c:v>0.1137312944279993</c:v>
                      </c:pt>
                      <c:pt idx="3">
                        <c:v>0.12933992475887127</c:v>
                      </c:pt>
                      <c:pt idx="4">
                        <c:v>0.20988791083693434</c:v>
                      </c:pt>
                      <c:pt idx="5">
                        <c:v>9.5301495384086277E-2</c:v>
                      </c:pt>
                      <c:pt idx="6">
                        <c:v>0.11053731923557868</c:v>
                      </c:pt>
                      <c:pt idx="7">
                        <c:v>6.4861183169374087E-2</c:v>
                      </c:pt>
                      <c:pt idx="8">
                        <c:v>5.3634401550732014E-2</c:v>
                      </c:pt>
                      <c:pt idx="9">
                        <c:v>0.10277631275563089</c:v>
                      </c:pt>
                      <c:pt idx="10">
                        <c:v>0.14659585939199091</c:v>
                      </c:pt>
                      <c:pt idx="11">
                        <c:v>1.199523874327175E-2</c:v>
                      </c:pt>
                      <c:pt idx="12">
                        <c:v>8.9666207171729809E-2</c:v>
                      </c:pt>
                      <c:pt idx="13">
                        <c:v>0.11785102586994728</c:v>
                      </c:pt>
                      <c:pt idx="14">
                        <c:v>0.10613990471365936</c:v>
                      </c:pt>
                      <c:pt idx="15">
                        <c:v>0.10291979169709935</c:v>
                      </c:pt>
                      <c:pt idx="16">
                        <c:v>0.12977550989611539</c:v>
                      </c:pt>
                      <c:pt idx="17">
                        <c:v>0.15261353887925319</c:v>
                      </c:pt>
                      <c:pt idx="18">
                        <c:v>6.1401211961037726E-2</c:v>
                      </c:pt>
                      <c:pt idx="19">
                        <c:v>8.8323582531634193E-2</c:v>
                      </c:pt>
                      <c:pt idx="20">
                        <c:v>4.8622438390165161E-2</c:v>
                      </c:pt>
                      <c:pt idx="21">
                        <c:v>3.3066597760071051E-2</c:v>
                      </c:pt>
                      <c:pt idx="22">
                        <c:v>0.1278588950801024</c:v>
                      </c:pt>
                      <c:pt idx="23">
                        <c:v>9.9480236685856691E-2</c:v>
                      </c:pt>
                      <c:pt idx="24">
                        <c:v>5.666431558024642E-2</c:v>
                      </c:pt>
                      <c:pt idx="25">
                        <c:v>9.5716323013431401E-2</c:v>
                      </c:pt>
                      <c:pt idx="26">
                        <c:v>8.9877322812521046E-2</c:v>
                      </c:pt>
                      <c:pt idx="27">
                        <c:v>0.13435292348500177</c:v>
                      </c:pt>
                      <c:pt idx="28">
                        <c:v>9.3101086326656493E-2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1.2060243073651273E-2</c:v>
                      </c:pt>
                      <c:pt idx="1">
                        <c:v>9.8053402970390072E-3</c:v>
                      </c:pt>
                      <c:pt idx="2">
                        <c:v>7.8643965725021178E-3</c:v>
                      </c:pt>
                      <c:pt idx="3">
                        <c:v>1.0418976706785843E-2</c:v>
                      </c:pt>
                      <c:pt idx="4">
                        <c:v>1.084258121203264E-2</c:v>
                      </c:pt>
                      <c:pt idx="5">
                        <c:v>9.3647788866790382E-3</c:v>
                      </c:pt>
                      <c:pt idx="6">
                        <c:v>4.8673888203267677E-3</c:v>
                      </c:pt>
                      <c:pt idx="7">
                        <c:v>5.6004883702659687E-3</c:v>
                      </c:pt>
                      <c:pt idx="8">
                        <c:v>3.2446630316077005E-3</c:v>
                      </c:pt>
                      <c:pt idx="9">
                        <c:v>9.0172757362956598E-3</c:v>
                      </c:pt>
                      <c:pt idx="10">
                        <c:v>1.5158881058982356E-2</c:v>
                      </c:pt>
                      <c:pt idx="11">
                        <c:v>8.5970348068458346E-4</c:v>
                      </c:pt>
                      <c:pt idx="12">
                        <c:v>6.18702230977153E-3</c:v>
                      </c:pt>
                      <c:pt idx="13">
                        <c:v>7.1502718442913718E-3</c:v>
                      </c:pt>
                      <c:pt idx="14">
                        <c:v>1.2096295524494531E-2</c:v>
                      </c:pt>
                      <c:pt idx="15">
                        <c:v>1.2041360878290698E-2</c:v>
                      </c:pt>
                      <c:pt idx="16">
                        <c:v>1.0095316806543244E-2</c:v>
                      </c:pt>
                      <c:pt idx="17">
                        <c:v>1.535559732765744E-2</c:v>
                      </c:pt>
                      <c:pt idx="18">
                        <c:v>7.469952996377917E-3</c:v>
                      </c:pt>
                      <c:pt idx="19">
                        <c:v>1.6193450178618105E-2</c:v>
                      </c:pt>
                      <c:pt idx="20">
                        <c:v>3.4535010455081336E-3</c:v>
                      </c:pt>
                      <c:pt idx="21">
                        <c:v>2.2456007179349137E-3</c:v>
                      </c:pt>
                      <c:pt idx="22">
                        <c:v>9.2952686306950402E-3</c:v>
                      </c:pt>
                      <c:pt idx="23">
                        <c:v>5.9581949358531268E-3</c:v>
                      </c:pt>
                      <c:pt idx="24">
                        <c:v>3.8185517139356826E-3</c:v>
                      </c:pt>
                      <c:pt idx="25">
                        <c:v>7.7745939284692041E-3</c:v>
                      </c:pt>
                      <c:pt idx="26">
                        <c:v>6.4105265052627576E-3</c:v>
                      </c:pt>
                      <c:pt idx="27">
                        <c:v>9.7331478920380833E-3</c:v>
                      </c:pt>
                      <c:pt idx="28">
                        <c:v>1.2515464498957077E-2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2.7892100469838247E-3</c:v>
                      </c:pt>
                      <c:pt idx="5">
                        <c:v>0.11440449943851067</c:v>
                      </c:pt>
                      <c:pt idx="6">
                        <c:v>0</c:v>
                      </c:pt>
                      <c:pt idx="7">
                        <c:v>0</c:v>
                      </c:pt>
                      <c:pt idx="8">
                        <c:v>0</c:v>
                      </c:pt>
                      <c:pt idx="9">
                        <c:v>0</c:v>
                      </c:pt>
                      <c:pt idx="10">
                        <c:v>0</c:v>
                      </c:pt>
                      <c:pt idx="11">
                        <c:v>3.8525479395757935E-2</c:v>
                      </c:pt>
                      <c:pt idx="12">
                        <c:v>0</c:v>
                      </c:pt>
                      <c:pt idx="13">
                        <c:v>0</c:v>
                      </c:pt>
                      <c:pt idx="14">
                        <c:v>0</c:v>
                      </c:pt>
                      <c:pt idx="15">
                        <c:v>0</c:v>
                      </c:pt>
                      <c:pt idx="16">
                        <c:v>0</c:v>
                      </c:pt>
                      <c:pt idx="17">
                        <c:v>0</c:v>
                      </c:pt>
                      <c:pt idx="18">
                        <c:v>0</c:v>
                      </c:pt>
                      <c:pt idx="19">
                        <c:v>0</c:v>
                      </c:pt>
                      <c:pt idx="20">
                        <c:v>0</c:v>
                      </c:pt>
                      <c:pt idx="21">
                        <c:v>6.2677951967145056E-5</c:v>
                      </c:pt>
                      <c:pt idx="22">
                        <c:v>0</c:v>
                      </c:pt>
                      <c:pt idx="23">
                        <c:v>8.5160046628718919E-4</c:v>
                      </c:pt>
                      <c:pt idx="24">
                        <c:v>0.12942147670096901</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排出量比較シート!$BE$21:$BE$50</c:f>
              <c:numCache>
                <c:formatCode>#,##0_);[Red]\(#,##0\)</c:formatCode>
                <c:ptCount val="30"/>
                <c:pt idx="0">
                  <c:v>39.541284692914772</c:v>
                </c:pt>
                <c:pt idx="1">
                  <c:v>44.230232693081277</c:v>
                </c:pt>
                <c:pt idx="2">
                  <c:v>143.30940800571091</c:v>
                </c:pt>
                <c:pt idx="3">
                  <c:v>54.620959245993902</c:v>
                </c:pt>
                <c:pt idx="4">
                  <c:v>40.834233416489134</c:v>
                </c:pt>
                <c:pt idx="5">
                  <c:v>33.495049372162001</c:v>
                </c:pt>
                <c:pt idx="6">
                  <c:v>283.68804338306359</c:v>
                </c:pt>
                <c:pt idx="7">
                  <c:v>198.0727159511747</c:v>
                </c:pt>
                <c:pt idx="8">
                  <c:v>547.71036547515996</c:v>
                </c:pt>
                <c:pt idx="9">
                  <c:v>31.267278052514712</c:v>
                </c:pt>
                <c:pt idx="10">
                  <c:v>29.446694321284049</c:v>
                </c:pt>
                <c:pt idx="11">
                  <c:v>2321.9848315188901</c:v>
                </c:pt>
                <c:pt idx="12">
                  <c:v>221.02529194714833</c:v>
                </c:pt>
                <c:pt idx="13">
                  <c:v>146.16393709216391</c:v>
                </c:pt>
                <c:pt idx="14">
                  <c:v>45.784647247296306</c:v>
                </c:pt>
                <c:pt idx="15">
                  <c:v>51.183052267015931</c:v>
                </c:pt>
                <c:pt idx="16">
                  <c:v>88.876602306890703</c:v>
                </c:pt>
                <c:pt idx="17">
                  <c:v>12.999098046627232</c:v>
                </c:pt>
                <c:pt idx="18">
                  <c:v>160.44192792904127</c:v>
                </c:pt>
                <c:pt idx="19">
                  <c:v>20.433166832794299</c:v>
                </c:pt>
                <c:pt idx="20">
                  <c:v>484.99281767431717</c:v>
                </c:pt>
                <c:pt idx="21">
                  <c:v>810.49353329811095</c:v>
                </c:pt>
                <c:pt idx="22">
                  <c:v>98.350952610671641</c:v>
                </c:pt>
                <c:pt idx="23">
                  <c:v>198.59915122272093</c:v>
                </c:pt>
                <c:pt idx="24">
                  <c:v>359.52386801672316</c:v>
                </c:pt>
                <c:pt idx="25">
                  <c:v>127.47757231494813</c:v>
                </c:pt>
                <c:pt idx="26">
                  <c:v>188.36338202491021</c:v>
                </c:pt>
                <c:pt idx="27">
                  <c:v>72.153427264985581</c:v>
                </c:pt>
                <c:pt idx="28">
                  <c:v>36.870986435025451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排出量比較シート!$BI$21:$BI$50</c:f>
              <c:numCache>
                <c:formatCode>#,##0_);[Red]\(#,##0\)</c:formatCode>
                <c:ptCount val="30"/>
                <c:pt idx="0">
                  <c:v>32.386222113247662</c:v>
                </c:pt>
                <c:pt idx="1">
                  <c:v>48.364534268452033</c:v>
                </c:pt>
                <c:pt idx="2">
                  <c:v>39.375757943727784</c:v>
                </c:pt>
                <c:pt idx="3">
                  <c:v>45.176651377044479</c:v>
                </c:pt>
                <c:pt idx="4">
                  <c:v>46.94420599035783</c:v>
                </c:pt>
                <c:pt idx="5">
                  <c:v>60.344926733072917</c:v>
                </c:pt>
                <c:pt idx="6">
                  <c:v>40.434954454180577</c:v>
                </c:pt>
                <c:pt idx="7">
                  <c:v>57.24791374136138</c:v>
                </c:pt>
                <c:pt idx="8">
                  <c:v>34.705763151020108</c:v>
                </c:pt>
                <c:pt idx="9">
                  <c:v>63.294677668560205</c:v>
                </c:pt>
                <c:pt idx="10">
                  <c:v>24.464035706353144</c:v>
                </c:pt>
                <c:pt idx="11">
                  <c:v>45.258330971248498</c:v>
                </c:pt>
                <c:pt idx="12">
                  <c:v>33.25684273202419</c:v>
                </c:pt>
                <c:pt idx="13">
                  <c:v>59.934092744603234</c:v>
                </c:pt>
                <c:pt idx="14">
                  <c:v>26.00529450670631</c:v>
                </c:pt>
                <c:pt idx="15">
                  <c:v>34.857361203142105</c:v>
                </c:pt>
                <c:pt idx="16">
                  <c:v>36.52248361845735</c:v>
                </c:pt>
                <c:pt idx="17">
                  <c:v>27.064015410897422</c:v>
                </c:pt>
                <c:pt idx="18">
                  <c:v>31.267278665383902</c:v>
                </c:pt>
                <c:pt idx="19">
                  <c:v>33.34077915550774</c:v>
                </c:pt>
                <c:pt idx="20">
                  <c:v>48.529475420129465</c:v>
                </c:pt>
                <c:pt idx="21">
                  <c:v>41.113610333747019</c:v>
                </c:pt>
                <c:pt idx="22">
                  <c:v>31.327583343994331</c:v>
                </c:pt>
                <c:pt idx="23">
                  <c:v>48.085375174157278</c:v>
                </c:pt>
                <c:pt idx="24">
                  <c:v>38.013251275247406</c:v>
                </c:pt>
                <c:pt idx="25">
                  <c:v>37.934064133210036</c:v>
                </c:pt>
                <c:pt idx="26">
                  <c:v>35.949579979951466</c:v>
                </c:pt>
                <c:pt idx="27">
                  <c:v>33.302187864269825</c:v>
                </c:pt>
                <c:pt idx="28">
                  <c:v>37.67577295769447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排出量比較シート!$BJ$21:$BJ$50</c:f>
              <c:numCache>
                <c:formatCode>#,##0_);[Red]\(#,##0\)</c:formatCode>
                <c:ptCount val="30"/>
                <c:pt idx="0">
                  <c:v>48.931082690034494</c:v>
                </c:pt>
                <c:pt idx="1">
                  <c:v>68.08021872409914</c:v>
                </c:pt>
                <c:pt idx="2">
                  <c:v>33.901863525317168</c:v>
                </c:pt>
                <c:pt idx="3">
                  <c:v>48.100057415268452</c:v>
                </c:pt>
                <c:pt idx="4">
                  <c:v>40.649731473628975</c:v>
                </c:pt>
                <c:pt idx="5">
                  <c:v>49.846539116194329</c:v>
                </c:pt>
                <c:pt idx="6">
                  <c:v>49.581203280223406</c:v>
                </c:pt>
                <c:pt idx="7">
                  <c:v>88.701247467659243</c:v>
                </c:pt>
                <c:pt idx="8">
                  <c:v>51.887584565107353</c:v>
                </c:pt>
                <c:pt idx="9">
                  <c:v>94.558680663125642</c:v>
                </c:pt>
                <c:pt idx="10">
                  <c:v>35.751991294766121</c:v>
                </c:pt>
                <c:pt idx="11">
                  <c:v>34.286559959730937</c:v>
                </c:pt>
                <c:pt idx="12">
                  <c:v>34.059878775786395</c:v>
                </c:pt>
                <c:pt idx="13">
                  <c:v>42.175868936302074</c:v>
                </c:pt>
                <c:pt idx="14">
                  <c:v>51.589099991506046</c:v>
                </c:pt>
                <c:pt idx="15">
                  <c:v>43.446386438086911</c:v>
                </c:pt>
                <c:pt idx="16">
                  <c:v>30.568762988751349</c:v>
                </c:pt>
                <c:pt idx="17">
                  <c:v>44.763199482375278</c:v>
                </c:pt>
                <c:pt idx="18">
                  <c:v>48.196905825173566</c:v>
                </c:pt>
                <c:pt idx="19">
                  <c:v>37.26162936881078</c:v>
                </c:pt>
                <c:pt idx="20">
                  <c:v>50.583173582140724</c:v>
                </c:pt>
                <c:pt idx="21">
                  <c:v>48.997196100169432</c:v>
                </c:pt>
                <c:pt idx="22">
                  <c:v>34.822097900939966</c:v>
                </c:pt>
                <c:pt idx="23">
                  <c:v>53.257676936970995</c:v>
                </c:pt>
                <c:pt idx="24">
                  <c:v>39.79169498273744</c:v>
                </c:pt>
                <c:pt idx="25">
                  <c:v>46.275074865680189</c:v>
                </c:pt>
                <c:pt idx="26">
                  <c:v>33.627453154483526</c:v>
                </c:pt>
                <c:pt idx="27">
                  <c:v>41.080423782920583</c:v>
                </c:pt>
                <c:pt idx="28">
                  <c:v>41.177091785335257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排出量比較シート!$BK$21:$BK$50</c:f>
              <c:numCache>
                <c:formatCode>#,##0_);[Red]\(#,##0\)</c:formatCode>
                <c:ptCount val="30"/>
                <c:pt idx="0">
                  <c:v>67.355876105395708</c:v>
                </c:pt>
                <c:pt idx="1">
                  <c:v>74.581800206458269</c:v>
                </c:pt>
                <c:pt idx="2">
                  <c:v>78.190529018503398</c:v>
                </c:pt>
                <c:pt idx="3">
                  <c:v>68.765490526939004</c:v>
                </c:pt>
                <c:pt idx="4">
                  <c:v>83.026292878821707</c:v>
                </c:pt>
                <c:pt idx="5">
                  <c:v>89.808197729314543</c:v>
                </c:pt>
                <c:pt idx="6">
                  <c:v>101.67071756247948</c:v>
                </c:pt>
                <c:pt idx="7">
                  <c:v>65.262614709393233</c:v>
                </c:pt>
                <c:pt idx="8">
                  <c:v>75.79655111081324</c:v>
                </c:pt>
                <c:pt idx="9">
                  <c:v>61.752744526869407</c:v>
                </c:pt>
                <c:pt idx="10">
                  <c:v>51.819028104175807</c:v>
                </c:pt>
                <c:pt idx="11">
                  <c:v>167.06487869964715</c:v>
                </c:pt>
                <c:pt idx="12">
                  <c:v>71.807160641558042</c:v>
                </c:pt>
                <c:pt idx="13">
                  <c:v>66.198134884053417</c:v>
                </c:pt>
                <c:pt idx="14">
                  <c:v>56.530037237306061</c:v>
                </c:pt>
                <c:pt idx="15">
                  <c:v>50.673079956708371</c:v>
                </c:pt>
                <c:pt idx="16">
                  <c:v>62.151073467527176</c:v>
                </c:pt>
                <c:pt idx="17">
                  <c:v>56.466553974922249</c:v>
                </c:pt>
                <c:pt idx="18">
                  <c:v>52.83195449780041</c:v>
                </c:pt>
                <c:pt idx="19">
                  <c:v>39.344348488755934</c:v>
                </c:pt>
                <c:pt idx="20">
                  <c:v>68.168546620180663</c:v>
                </c:pt>
                <c:pt idx="21">
                  <c:v>68.22449859680026</c:v>
                </c:pt>
                <c:pt idx="22">
                  <c:v>65.896186205719786</c:v>
                </c:pt>
                <c:pt idx="23">
                  <c:v>73.538372489460556</c:v>
                </c:pt>
                <c:pt idx="24">
                  <c:v>143.41619833834386</c:v>
                </c:pt>
                <c:pt idx="25">
                  <c:v>63.636926315997293</c:v>
                </c:pt>
                <c:pt idx="26">
                  <c:v>64.121184326079756</c:v>
                </c:pt>
                <c:pt idx="27">
                  <c:v>69.981738065230658</c:v>
                </c:pt>
                <c:pt idx="28">
                  <c:v>49.641805386978611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排出量比較シート!$BQ$21:$BQ$50</c:f>
              <c:numCache>
                <c:formatCode>#,##0_);[Red]\(#,##0\)</c:formatCode>
                <c:ptCount val="30"/>
                <c:pt idx="0">
                  <c:v>5.3333759600882651</c:v>
                </c:pt>
                <c:pt idx="1">
                  <c:v>6.3846047975342692</c:v>
                </c:pt>
                <c:pt idx="2">
                  <c:v>4.1545428255104806</c:v>
                </c:pt>
                <c:pt idx="3">
                  <c:v>4.5892926428800012</c:v>
                </c:pt>
                <c:pt idx="4">
                  <c:v>4.7811838876542669</c:v>
                </c:pt>
                <c:pt idx="5">
                  <c:v>8.1309228149696047</c:v>
                </c:pt>
                <c:pt idx="6">
                  <c:v>6.8318812169689256</c:v>
                </c:pt>
                <c:pt idx="7">
                  <c:v>4.7166848127000014</c:v>
                </c:pt>
                <c:pt idx="8">
                  <c:v>3.7825608326987279</c:v>
                </c:pt>
                <c:pt idx="9">
                  <c:v>5.8704534683997691</c:v>
                </c:pt>
                <c:pt idx="10">
                  <c:v>4.6223477323799997</c:v>
                </c:pt>
                <c:pt idx="11">
                  <c:v>0</c:v>
                </c:pt>
                <c:pt idx="12">
                  <c:v>6.9993589220770129</c:v>
                </c:pt>
                <c:pt idx="13">
                  <c:v>0</c:v>
                </c:pt>
                <c:pt idx="14">
                  <c:v>3.1325829621641201</c:v>
                </c:pt>
                <c:pt idx="15">
                  <c:v>3.1390349592192242</c:v>
                </c:pt>
                <c:pt idx="16">
                  <c:v>0</c:v>
                </c:pt>
                <c:pt idx="17">
                  <c:v>2.8550547888</c:v>
                </c:pt>
                <c:pt idx="18">
                  <c:v>4.0372014538324974</c:v>
                </c:pt>
                <c:pt idx="19">
                  <c:v>4.8205109095366847</c:v>
                </c:pt>
                <c:pt idx="20">
                  <c:v>0</c:v>
                </c:pt>
                <c:pt idx="21">
                  <c:v>3.9738985360800001</c:v>
                </c:pt>
                <c:pt idx="22">
                  <c:v>3.8188063242367809</c:v>
                </c:pt>
                <c:pt idx="23">
                  <c:v>0</c:v>
                </c:pt>
                <c:pt idx="24">
                  <c:v>0</c:v>
                </c:pt>
                <c:pt idx="25">
                  <c:v>5.173697848999999</c:v>
                </c:pt>
                <c:pt idx="26">
                  <c:v>3.4877098432565821</c:v>
                </c:pt>
                <c:pt idx="27">
                  <c:v>3.37461617152</c:v>
                </c:pt>
                <c:pt idx="28">
                  <c:v>4.3656517435436157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排出量比較シート!$BR$21:$BR$50</c:f>
              <c:numCache>
                <c:formatCode>#,##0_);[Red]\(#,##0\)</c:formatCode>
                <c:ptCount val="30"/>
                <c:pt idx="0">
                  <c:v>193.54784156168088</c:v>
                </c:pt>
                <c:pt idx="1">
                  <c:v>241.64139068962501</c:v>
                </c:pt>
                <c:pt idx="2">
                  <c:v>298.93210131876975</c:v>
                </c:pt>
                <c:pt idx="3">
                  <c:v>221.25245120812585</c:v>
                </c:pt>
                <c:pt idx="4">
                  <c:v>216.23564764695192</c:v>
                </c:pt>
                <c:pt idx="5">
                  <c:v>241.62563576571338</c:v>
                </c:pt>
                <c:pt idx="6">
                  <c:v>482.20679989691598</c:v>
                </c:pt>
                <c:pt idx="7">
                  <c:v>414.00117668228859</c:v>
                </c:pt>
                <c:pt idx="8">
                  <c:v>713.88282513479942</c:v>
                </c:pt>
                <c:pt idx="9">
                  <c:v>256.74383437946972</c:v>
                </c:pt>
                <c:pt idx="10">
                  <c:v>146.10409715895912</c:v>
                </c:pt>
                <c:pt idx="11">
                  <c:v>2568.5946011495166</c:v>
                </c:pt>
                <c:pt idx="12">
                  <c:v>367.14853301859398</c:v>
                </c:pt>
                <c:pt idx="13">
                  <c:v>314.47203365712261</c:v>
                </c:pt>
                <c:pt idx="14">
                  <c:v>183.04166194497884</c:v>
                </c:pt>
                <c:pt idx="15">
                  <c:v>183.29891482417253</c:v>
                </c:pt>
                <c:pt idx="16">
                  <c:v>218.11892238162659</c:v>
                </c:pt>
                <c:pt idx="17">
                  <c:v>144.14792170362219</c:v>
                </c:pt>
                <c:pt idx="18">
                  <c:v>296.77526837123162</c:v>
                </c:pt>
                <c:pt idx="19">
                  <c:v>135.20043475540544</c:v>
                </c:pt>
                <c:pt idx="20">
                  <c:v>652.27401329676798</c:v>
                </c:pt>
                <c:pt idx="21">
                  <c:v>972.80273686490762</c:v>
                </c:pt>
                <c:pt idx="22">
                  <c:v>234.21562638556253</c:v>
                </c:pt>
                <c:pt idx="23">
                  <c:v>373.48057582330978</c:v>
                </c:pt>
                <c:pt idx="24">
                  <c:v>580.74501261305181</c:v>
                </c:pt>
                <c:pt idx="25">
                  <c:v>280.49733547883562</c:v>
                </c:pt>
                <c:pt idx="26">
                  <c:v>325.54930932868155</c:v>
                </c:pt>
                <c:pt idx="27">
                  <c:v>219.89239314892663</c:v>
                </c:pt>
                <c:pt idx="28">
                  <c:v>169.73130830857741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c:ext uri="{02D57815-91ED-43cb-92C2-25804820EDAC}">
                        <c15:formulaRef>
                          <c15:sqref>排出量比較シート!$BF$21:$BF$68</c15:sqref>
                        </c15:formulaRef>
                      </c:ext>
                    </c:extLst>
                    <c:numCache>
                      <c:formatCode>#,##0_);[Red]\(#,##0\)</c:formatCode>
                      <c:ptCount val="48"/>
                      <c:pt idx="0">
                        <c:v>17.908822036558981</c:v>
                      </c:pt>
                      <c:pt idx="1">
                        <c:v>36.887769645515881</c:v>
                      </c:pt>
                      <c:pt idx="2">
                        <c:v>140.34165229478151</c:v>
                      </c:pt>
                      <c:pt idx="3">
                        <c:v>49.456352352917492</c:v>
                      </c:pt>
                      <c:pt idx="4">
                        <c:v>12.725468090999261</c:v>
                      </c:pt>
                      <c:pt idx="5">
                        <c:v>26.329467051630999</c:v>
                      </c:pt>
                      <c:pt idx="6">
                        <c:v>252.11472551537989</c:v>
                      </c:pt>
                      <c:pt idx="7">
                        <c:v>169.7843515016562</c:v>
                      </c:pt>
                      <c:pt idx="8">
                        <c:v>543.22777527463791</c:v>
                      </c:pt>
                      <c:pt idx="9">
                        <c:v>21.223729437908101</c:v>
                      </c:pt>
                      <c:pt idx="10">
                        <c:v>26.669358936114008</c:v>
                      </c:pt>
                      <c:pt idx="11">
                        <c:v>2319.4303918204928</c:v>
                      </c:pt>
                      <c:pt idx="12">
                        <c:v>209.48358577142159</c:v>
                      </c:pt>
                      <c:pt idx="13">
                        <c:v>140.0960195957243</c:v>
                      </c:pt>
                      <c:pt idx="14">
                        <c:v>29.731525491462278</c:v>
                      </c:pt>
                      <c:pt idx="15">
                        <c:v>48.338880898749942</c:v>
                      </c:pt>
                      <c:pt idx="16">
                        <c:v>86.693507745291257</c:v>
                      </c:pt>
                      <c:pt idx="17">
                        <c:v>9.4850668508246674</c:v>
                      </c:pt>
                      <c:pt idx="18">
                        <c:v>154.80306854565671</c:v>
                      </c:pt>
                      <c:pt idx="19">
                        <c:v>19.050387476395152</c:v>
                      </c:pt>
                      <c:pt idx="20">
                        <c:v>477.45629068656717</c:v>
                      </c:pt>
                      <c:pt idx="21">
                        <c:v>791.46804985430845</c:v>
                      </c:pt>
                      <c:pt idx="22">
                        <c:v>93.223772327392965</c:v>
                      </c:pt>
                      <c:pt idx="23">
                        <c:v>169.5742153817356</c:v>
                      </c:pt>
                      <c:pt idx="24">
                        <c:v>344.86050743854759</c:v>
                      </c:pt>
                      <c:pt idx="25">
                        <c:v>116.59557802571101</c:v>
                      </c:pt>
                      <c:pt idx="26">
                        <c:v>175.81396162782301</c:v>
                      </c:pt>
                      <c:pt idx="27">
                        <c:v>68.956521469737424</c:v>
                      </c:pt>
                      <c:pt idx="28">
                        <c:v>34.090442961112487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3.3335553024557143</c:v>
                      </c:pt>
                      <c:pt idx="1">
                        <c:v>2.4239549445818604</c:v>
                      </c:pt>
                      <c:pt idx="2">
                        <c:v>1.4386135000030391</c:v>
                      </c:pt>
                      <c:pt idx="3">
                        <c:v>2.6797652144034836</c:v>
                      </c:pt>
                      <c:pt idx="4">
                        <c:v>2.6305441561849823</c:v>
                      </c:pt>
                      <c:pt idx="5">
                        <c:v>2.963243014279564</c:v>
                      </c:pt>
                      <c:pt idx="6">
                        <c:v>2.5030177256148995</c:v>
                      </c:pt>
                      <c:pt idx="7">
                        <c:v>5.2851338282800748</c:v>
                      </c:pt>
                      <c:pt idx="8">
                        <c:v>1.9598953767601459</c:v>
                      </c:pt>
                      <c:pt idx="9">
                        <c:v>4.5045381233046555</c:v>
                      </c:pt>
                      <c:pt idx="10">
                        <c:v>1.3323382375740158</c:v>
                      </c:pt>
                      <c:pt idx="11">
                        <c:v>1.7606201664732095</c:v>
                      </c:pt>
                      <c:pt idx="12">
                        <c:v>1.8039232245174599</c:v>
                      </c:pt>
                      <c:pt idx="13">
                        <c:v>2.9635524724804898</c:v>
                      </c:pt>
                      <c:pt idx="14">
                        <c:v>1.7649498243337276</c:v>
                      </c:pt>
                      <c:pt idx="15">
                        <c:v>2.1438893117130058</c:v>
                      </c:pt>
                      <c:pt idx="16">
                        <c:v>2.1830945615994448</c:v>
                      </c:pt>
                      <c:pt idx="17">
                        <c:v>1.935298036663254</c:v>
                      </c:pt>
                      <c:pt idx="18">
                        <c:v>1.6944282426549946</c:v>
                      </c:pt>
                      <c:pt idx="19">
                        <c:v>0.84270715336810387</c:v>
                      </c:pt>
                      <c:pt idx="20">
                        <c:v>1.4967229861517817</c:v>
                      </c:pt>
                      <c:pt idx="21">
                        <c:v>1.3027539857288029</c:v>
                      </c:pt>
                      <c:pt idx="22">
                        <c:v>1.930492328688121</c:v>
                      </c:pt>
                      <c:pt idx="23">
                        <c:v>2.9220929926709931</c:v>
                      </c:pt>
                      <c:pt idx="24">
                        <c:v>3.5146337743214842</c:v>
                      </c:pt>
                      <c:pt idx="25">
                        <c:v>2.0491088522344509</c:v>
                      </c:pt>
                      <c:pt idx="26">
                        <c:v>1.345494653328084</c:v>
                      </c:pt>
                      <c:pt idx="27">
                        <c:v>1.5533357377198436</c:v>
                      </c:pt>
                      <c:pt idx="28">
                        <c:v>2.7805434739129611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18.298907353900081</c:v>
                      </c:pt>
                      <c:pt idx="1">
                        <c:v>4.9185081029835409</c:v>
                      </c:pt>
                      <c:pt idx="2">
                        <c:v>1.5291422109263553</c:v>
                      </c:pt>
                      <c:pt idx="3">
                        <c:v>2.4848416786729302</c:v>
                      </c:pt>
                      <c:pt idx="4">
                        <c:v>25.478221169304891</c:v>
                      </c:pt>
                      <c:pt idx="5">
                        <c:v>4.2023393062514387</c:v>
                      </c:pt>
                      <c:pt idx="6">
                        <c:v>29.070300142068774</c:v>
                      </c:pt>
                      <c:pt idx="7">
                        <c:v>23.003230621238426</c:v>
                      </c:pt>
                      <c:pt idx="8">
                        <c:v>2.5226948237618454</c:v>
                      </c:pt>
                      <c:pt idx="9">
                        <c:v>5.5390104913019567</c:v>
                      </c:pt>
                      <c:pt idx="10">
                        <c:v>1.4449971475960222</c:v>
                      </c:pt>
                      <c:pt idx="11">
                        <c:v>0.79381953192449328</c:v>
                      </c:pt>
                      <c:pt idx="12">
                        <c:v>9.7377829512092902</c:v>
                      </c:pt>
                      <c:pt idx="13">
                        <c:v>3.1043650239590961</c:v>
                      </c:pt>
                      <c:pt idx="14">
                        <c:v>14.288171931500303</c:v>
                      </c:pt>
                      <c:pt idx="15">
                        <c:v>0.70028205655298703</c:v>
                      </c:pt>
                      <c:pt idx="16">
                        <c:v>0</c:v>
                      </c:pt>
                      <c:pt idx="17">
                        <c:v>1.5787331591393119</c:v>
                      </c:pt>
                      <c:pt idx="18">
                        <c:v>3.9444311407295727</c:v>
                      </c:pt>
                      <c:pt idx="19">
                        <c:v>0.54007220303104553</c:v>
                      </c:pt>
                      <c:pt idx="20">
                        <c:v>6.0398040015982417</c:v>
                      </c:pt>
                      <c:pt idx="21">
                        <c:v>17.722729458073722</c:v>
                      </c:pt>
                      <c:pt idx="22">
                        <c:v>3.1966879545905567</c:v>
                      </c:pt>
                      <c:pt idx="23">
                        <c:v>26.102842848314342</c:v>
                      </c:pt>
                      <c:pt idx="24">
                        <c:v>11.148726803854039</c:v>
                      </c:pt>
                      <c:pt idx="25">
                        <c:v>8.8328854370026662</c:v>
                      </c:pt>
                      <c:pt idx="26">
                        <c:v>11.203925743759136</c:v>
                      </c:pt>
                      <c:pt idx="27">
                        <c:v>1.6435700575283148</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65.021642089781295</c:v>
                      </c:pt>
                      <c:pt idx="1">
                        <c:v>72.212424140896744</c:v>
                      </c:pt>
                      <c:pt idx="2">
                        <c:v>75.839608425481202</c:v>
                      </c:pt>
                      <c:pt idx="3">
                        <c:v>66.460266391482264</c:v>
                      </c:pt>
                      <c:pt idx="4">
                        <c:v>80.078613667340221</c:v>
                      </c:pt>
                      <c:pt idx="5">
                        <c:v>59.902367165727043</c:v>
                      </c:pt>
                      <c:pt idx="6">
                        <c:v>99.32362957557568</c:v>
                      </c:pt>
                      <c:pt idx="7">
                        <c:v>62.944005934107643</c:v>
                      </c:pt>
                      <c:pt idx="8">
                        <c:v>73.480241899198688</c:v>
                      </c:pt>
                      <c:pt idx="9">
                        <c:v>59.437614578675905</c:v>
                      </c:pt>
                      <c:pt idx="10">
                        <c:v>49.604253473113147</c:v>
                      </c:pt>
                      <c:pt idx="11">
                        <c:v>65.900310597930513</c:v>
                      </c:pt>
                      <c:pt idx="12">
                        <c:v>69.535604476772107</c:v>
                      </c:pt>
                      <c:pt idx="13">
                        <c:v>63.949574355977845</c:v>
                      </c:pt>
                      <c:pt idx="14">
                        <c:v>54.315911201124976</c:v>
                      </c:pt>
                      <c:pt idx="15">
                        <c:v>48.465911574711441</c:v>
                      </c:pt>
                      <c:pt idx="16">
                        <c:v>59.949093844582841</c:v>
                      </c:pt>
                      <c:pt idx="17">
                        <c:v>54.253076533622732</c:v>
                      </c:pt>
                      <c:pt idx="18">
                        <c:v>50.615057192579869</c:v>
                      </c:pt>
                      <c:pt idx="19">
                        <c:v>37.154986984416766</c:v>
                      </c:pt>
                      <c:pt idx="20">
                        <c:v>65.915917633302485</c:v>
                      </c:pt>
                      <c:pt idx="21">
                        <c:v>65.978998789272651</c:v>
                      </c:pt>
                      <c:pt idx="22">
                        <c:v>63.719089040959474</c:v>
                      </c:pt>
                      <c:pt idx="23">
                        <c:v>70.995046181430268</c:v>
                      </c:pt>
                      <c:pt idx="24">
                        <c:v>66.037716355966666</c:v>
                      </c:pt>
                      <c:pt idx="25">
                        <c:v>61.456173434631751</c:v>
                      </c:pt>
                      <c:pt idx="26">
                        <c:v>62.034241849858262</c:v>
                      </c:pt>
                      <c:pt idx="27">
                        <c:v>67.841492882377977</c:v>
                      </c:pt>
                      <c:pt idx="28">
                        <c:v>47.517539223481073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94684.135302670024</c:v>
                </c:pt>
                <c:pt idx="5">
                  <c:v>46709.531999999992</c:v>
                </c:pt>
                <c:pt idx="6">
                  <c:v>0</c:v>
                </c:pt>
                <c:pt idx="7">
                  <c:v>13610.246999999999</c:v>
                </c:pt>
                <c:pt idx="8">
                  <c:v>6943.648000000001</c:v>
                </c:pt>
                <c:pt idx="9">
                  <c:v>0</c:v>
                </c:pt>
                <c:pt idx="10">
                  <c:v>1092.258</c:v>
                </c:pt>
                <c:pt idx="11">
                  <c:v>44329.99500000001</c:v>
                </c:pt>
                <c:pt idx="12">
                  <c:v>17284.083879290003</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3413810.9483026699</c:v>
                </c:pt>
                <c:pt idx="5">
                  <c:v>3078197.8080000002</c:v>
                </c:pt>
                <c:pt idx="6">
                  <c:v>1213243.9049999998</c:v>
                </c:pt>
                <c:pt idx="7">
                  <c:v>656820.05200000003</c:v>
                </c:pt>
                <c:pt idx="8">
                  <c:v>1956804.912</c:v>
                </c:pt>
                <c:pt idx="9">
                  <c:v>772765.99199999997</c:v>
                </c:pt>
                <c:pt idx="10">
                  <c:v>1985139.8639999996</c:v>
                </c:pt>
                <c:pt idx="11">
                  <c:v>3548586.202</c:v>
                </c:pt>
                <c:pt idx="12">
                  <c:v>5615921.4698792892</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再エネ比較シート!$CO$13:$CO$42</c:f>
              <c:numCache>
                <c:formatCode>0.0%</c:formatCode>
                <c:ptCount val="30"/>
                <c:pt idx="0">
                  <c:v>0.11972217144946079</c:v>
                </c:pt>
                <c:pt idx="1">
                  <c:v>6.3823857302118175E-2</c:v>
                </c:pt>
                <c:pt idx="2">
                  <c:v>7.3845437074136627E-2</c:v>
                </c:pt>
                <c:pt idx="3">
                  <c:v>8.2087708462013589E-2</c:v>
                </c:pt>
                <c:pt idx="4">
                  <c:v>9.1338424437299032E-2</c:v>
                </c:pt>
                <c:pt idx="5">
                  <c:v>9.0650873270079174E-2</c:v>
                </c:pt>
                <c:pt idx="6">
                  <c:v>7.497547817557626E-2</c:v>
                </c:pt>
                <c:pt idx="7">
                  <c:v>3.03839047423527E-2</c:v>
                </c:pt>
                <c:pt idx="8">
                  <c:v>9.2021975397109754E-2</c:v>
                </c:pt>
                <c:pt idx="9">
                  <c:v>8.4569592743078525E-3</c:v>
                </c:pt>
                <c:pt idx="10">
                  <c:v>0.10901371652514696</c:v>
                </c:pt>
                <c:pt idx="11">
                  <c:v>9.3197054621386971E-2</c:v>
                </c:pt>
                <c:pt idx="12">
                  <c:v>9.2837297553703332E-2</c:v>
                </c:pt>
                <c:pt idx="13">
                  <c:v>2.6653151273030827E-2</c:v>
                </c:pt>
                <c:pt idx="14">
                  <c:v>3.2253646510990892E-2</c:v>
                </c:pt>
                <c:pt idx="15">
                  <c:v>5.2246355251413266E-2</c:v>
                </c:pt>
                <c:pt idx="16">
                  <c:v>9.0428474826335523E-2</c:v>
                </c:pt>
                <c:pt idx="17">
                  <c:v>5.690567853705486E-2</c:v>
                </c:pt>
                <c:pt idx="18">
                  <c:v>8.1797306522683549E-2</c:v>
                </c:pt>
                <c:pt idx="19">
                  <c:v>0.12472189503991624</c:v>
                </c:pt>
                <c:pt idx="20">
                  <c:v>9.1800775284858457E-2</c:v>
                </c:pt>
                <c:pt idx="21">
                  <c:v>0.11506448948471949</c:v>
                </c:pt>
                <c:pt idx="22">
                  <c:v>0.11976355692624004</c:v>
                </c:pt>
                <c:pt idx="23">
                  <c:v>8.8749126484975543E-2</c:v>
                </c:pt>
                <c:pt idx="24">
                  <c:v>8.2698328312363401E-2</c:v>
                </c:pt>
                <c:pt idx="25">
                  <c:v>9.3077521389681103E-2</c:v>
                </c:pt>
                <c:pt idx="26">
                  <c:v>0.13785700344805152</c:v>
                </c:pt>
                <c:pt idx="27">
                  <c:v>7.7122120542757966E-2</c:v>
                </c:pt>
                <c:pt idx="28">
                  <c:v>0.10128408599047757</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再エネ比較シート!$CC$13:$CC$42</c:f>
              <c:numCache>
                <c:formatCode>0.0%</c:formatCode>
                <c:ptCount val="30"/>
                <c:pt idx="0">
                  <c:v>7.8388895176268403E-2</c:v>
                </c:pt>
                <c:pt idx="1">
                  <c:v>3.17377532180739E-2</c:v>
                </c:pt>
                <c:pt idx="2">
                  <c:v>3.2460794837055176E-2</c:v>
                </c:pt>
                <c:pt idx="3">
                  <c:v>3.3730173829785402E-2</c:v>
                </c:pt>
                <c:pt idx="4">
                  <c:v>5.5897172682440002E-2</c:v>
                </c:pt>
                <c:pt idx="5">
                  <c:v>3.9889599988300016E-2</c:v>
                </c:pt>
                <c:pt idx="6">
                  <c:v>2.3440932012419497E-2</c:v>
                </c:pt>
                <c:pt idx="7">
                  <c:v>1.2252344957336896E-2</c:v>
                </c:pt>
                <c:pt idx="8">
                  <c:v>2.9306317573537393E-2</c:v>
                </c:pt>
                <c:pt idx="9">
                  <c:v>6.2600672833180819E-3</c:v>
                </c:pt>
                <c:pt idx="10">
                  <c:v>5.1345972216048884E-2</c:v>
                </c:pt>
                <c:pt idx="11">
                  <c:v>7.0277178889650406E-3</c:v>
                </c:pt>
                <c:pt idx="12">
                  <c:v>1.5235772192008359E-2</c:v>
                </c:pt>
                <c:pt idx="13">
                  <c:v>6.2433835103048556E-3</c:v>
                </c:pt>
                <c:pt idx="14">
                  <c:v>1.39101892364441E-2</c:v>
                </c:pt>
                <c:pt idx="15">
                  <c:v>2.9062262097024616E-2</c:v>
                </c:pt>
                <c:pt idx="16">
                  <c:v>4.2433134367756004E-2</c:v>
                </c:pt>
                <c:pt idx="17">
                  <c:v>3.7491513455266023E-2</c:v>
                </c:pt>
                <c:pt idx="18">
                  <c:v>3.4994177970968883E-2</c:v>
                </c:pt>
                <c:pt idx="19">
                  <c:v>5.71443831717382E-2</c:v>
                </c:pt>
                <c:pt idx="20">
                  <c:v>2.6394209491978481E-2</c:v>
                </c:pt>
                <c:pt idx="21">
                  <c:v>2.6760337695885161E-2</c:v>
                </c:pt>
                <c:pt idx="22">
                  <c:v>4.398213509358611E-2</c:v>
                </c:pt>
                <c:pt idx="23">
                  <c:v>1.7867454492711612E-2</c:v>
                </c:pt>
                <c:pt idx="24">
                  <c:v>3.3404219110857773E-2</c:v>
                </c:pt>
                <c:pt idx="25">
                  <c:v>2.7933495769336451E-2</c:v>
                </c:pt>
                <c:pt idx="26">
                  <c:v>3.2840427991854736E-2</c:v>
                </c:pt>
                <c:pt idx="27">
                  <c:v>2.9386648104092545E-2</c:v>
                </c:pt>
                <c:pt idx="28">
                  <c:v>5.1563946043609157E-2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再エネ比較シート!$CD$13:$CD$42</c:f>
              <c:numCache>
                <c:formatCode>0.0%</c:formatCode>
                <c:ptCount val="30"/>
                <c:pt idx="0">
                  <c:v>0.37544917430318797</c:v>
                </c:pt>
                <c:pt idx="1">
                  <c:v>0.37923816648498393</c:v>
                </c:pt>
                <c:pt idx="2">
                  <c:v>0.2005315125046894</c:v>
                </c:pt>
                <c:pt idx="3">
                  <c:v>0.36560802089410499</c:v>
                </c:pt>
                <c:pt idx="4">
                  <c:v>0.34145989213231354</c:v>
                </c:pt>
                <c:pt idx="5">
                  <c:v>0.12438823982911948</c:v>
                </c:pt>
                <c:pt idx="6">
                  <c:v>0.71122141353556523</c:v>
                </c:pt>
                <c:pt idx="7">
                  <c:v>0.18297007795590067</c:v>
                </c:pt>
                <c:pt idx="8">
                  <c:v>0.1691825869726456</c:v>
                </c:pt>
                <c:pt idx="9">
                  <c:v>6.6091046140950488E-2</c:v>
                </c:pt>
                <c:pt idx="10">
                  <c:v>9.9692682984357767E-2</c:v>
                </c:pt>
                <c:pt idx="11">
                  <c:v>2.2841244432533377E-2</c:v>
                </c:pt>
                <c:pt idx="12">
                  <c:v>6.8901749282576946E-2</c:v>
                </c:pt>
                <c:pt idx="13">
                  <c:v>1.1045132639617814E-2</c:v>
                </c:pt>
                <c:pt idx="14">
                  <c:v>3.6248442028655875E-2</c:v>
                </c:pt>
                <c:pt idx="15">
                  <c:v>4.3457695741474872E-2</c:v>
                </c:pt>
                <c:pt idx="16">
                  <c:v>4.0715833744677472E-2</c:v>
                </c:pt>
                <c:pt idx="17">
                  <c:v>0.11645983158364796</c:v>
                </c:pt>
                <c:pt idx="18">
                  <c:v>5.4504142010710091E-2</c:v>
                </c:pt>
                <c:pt idx="19">
                  <c:v>7.4712230617218572E-2</c:v>
                </c:pt>
                <c:pt idx="20">
                  <c:v>8.1230607242014252E-2</c:v>
                </c:pt>
                <c:pt idx="21">
                  <c:v>0.7817490551081262</c:v>
                </c:pt>
                <c:pt idx="22">
                  <c:v>0.10290247592568305</c:v>
                </c:pt>
                <c:pt idx="23">
                  <c:v>3.6527066838132845E-2</c:v>
                </c:pt>
                <c:pt idx="24">
                  <c:v>0.21767142059687147</c:v>
                </c:pt>
                <c:pt idx="25">
                  <c:v>0.29031459584649233</c:v>
                </c:pt>
                <c:pt idx="26">
                  <c:v>0.43273407650047474</c:v>
                </c:pt>
                <c:pt idx="27">
                  <c:v>6.5807996462606821E-2</c:v>
                </c:pt>
                <c:pt idx="28">
                  <c:v>0.11295036348570985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再エネ比較シート!$CE$13:$CE$42</c:f>
              <c:numCache>
                <c:formatCode>0.0%</c:formatCode>
                <c:ptCount val="30"/>
                <c:pt idx="0">
                  <c:v>3.1801617463319095E-4</c:v>
                </c:pt>
                <c:pt idx="1">
                  <c:v>0</c:v>
                </c:pt>
                <c:pt idx="2">
                  <c:v>0</c:v>
                </c:pt>
                <c:pt idx="3">
                  <c:v>0</c:v>
                </c:pt>
                <c:pt idx="4">
                  <c:v>0</c:v>
                </c:pt>
                <c:pt idx="5">
                  <c:v>0</c:v>
                </c:pt>
                <c:pt idx="6">
                  <c:v>0</c:v>
                </c:pt>
                <c:pt idx="7">
                  <c:v>9.4004228766906249E-4</c:v>
                </c:pt>
                <c:pt idx="8">
                  <c:v>0</c:v>
                </c:pt>
                <c:pt idx="9">
                  <c:v>0</c:v>
                </c:pt>
                <c:pt idx="10">
                  <c:v>0</c:v>
                </c:pt>
                <c:pt idx="11">
                  <c:v>0</c:v>
                </c:pt>
                <c:pt idx="12">
                  <c:v>0</c:v>
                </c:pt>
                <c:pt idx="13">
                  <c:v>0</c:v>
                </c:pt>
                <c:pt idx="14">
                  <c:v>0</c:v>
                </c:pt>
                <c:pt idx="15">
                  <c:v>2.0561887703087517E-4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1.3639962498377437E-2</c:v>
                </c:pt>
                <c:pt idx="13">
                  <c:v>0</c:v>
                </c:pt>
                <c:pt idx="14">
                  <c:v>0</c:v>
                </c:pt>
                <c:pt idx="15">
                  <c:v>0</c:v>
                </c:pt>
                <c:pt idx="16">
                  <c:v>0</c:v>
                </c:pt>
                <c:pt idx="17">
                  <c:v>1.060608965376383E-3</c:v>
                </c:pt>
                <c:pt idx="18">
                  <c:v>0</c:v>
                </c:pt>
                <c:pt idx="19">
                  <c:v>0</c:v>
                </c:pt>
                <c:pt idx="20">
                  <c:v>9.7207746733654638E-3</c:v>
                </c:pt>
                <c:pt idx="21">
                  <c:v>0</c:v>
                </c:pt>
                <c:pt idx="22">
                  <c:v>0</c:v>
                </c:pt>
                <c:pt idx="23">
                  <c:v>6.7365686323478405E-2</c:v>
                </c:pt>
                <c:pt idx="24">
                  <c:v>0</c:v>
                </c:pt>
                <c:pt idx="25">
                  <c:v>1.8370873856182275E-3</c:v>
                </c:pt>
                <c:pt idx="26">
                  <c:v>0.13275782263408722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再エネ比較シート!$CG$13:$CG$42</c:f>
              <c:numCache>
                <c:formatCode>0.0%</c:formatCode>
                <c:ptCount val="30"/>
                <c:pt idx="0">
                  <c:v>0</c:v>
                </c:pt>
                <c:pt idx="1">
                  <c:v>0</c:v>
                </c:pt>
                <c:pt idx="2">
                  <c:v>0</c:v>
                </c:pt>
                <c:pt idx="3">
                  <c:v>0</c:v>
                </c:pt>
                <c:pt idx="4">
                  <c:v>0.21959395586095887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再エネ比較シート!$CH$13:$CH$42</c:f>
              <c:numCache>
                <c:formatCode>0.0%</c:formatCode>
                <c:ptCount val="30"/>
                <c:pt idx="0">
                  <c:v>0</c:v>
                </c:pt>
                <c:pt idx="1">
                  <c:v>0</c:v>
                </c:pt>
                <c:pt idx="2">
                  <c:v>0</c:v>
                </c:pt>
                <c:pt idx="3">
                  <c:v>0.530687104173719</c:v>
                </c:pt>
                <c:pt idx="4">
                  <c:v>0</c:v>
                </c:pt>
                <c:pt idx="5">
                  <c:v>1.8298133406003276</c:v>
                </c:pt>
                <c:pt idx="6">
                  <c:v>1.4271916249287286E-2</c:v>
                </c:pt>
                <c:pt idx="7">
                  <c:v>0</c:v>
                </c:pt>
                <c:pt idx="8">
                  <c:v>0</c:v>
                </c:pt>
                <c:pt idx="9">
                  <c:v>0</c:v>
                </c:pt>
                <c:pt idx="10">
                  <c:v>0</c:v>
                </c:pt>
                <c:pt idx="11">
                  <c:v>0.79726979492084071</c:v>
                </c:pt>
                <c:pt idx="12">
                  <c:v>4.926553922852845E-2</c:v>
                </c:pt>
                <c:pt idx="13">
                  <c:v>0</c:v>
                </c:pt>
                <c:pt idx="14">
                  <c:v>0</c:v>
                </c:pt>
                <c:pt idx="15">
                  <c:v>0</c:v>
                </c:pt>
                <c:pt idx="16">
                  <c:v>0</c:v>
                </c:pt>
                <c:pt idx="17">
                  <c:v>0</c:v>
                </c:pt>
                <c:pt idx="18">
                  <c:v>2.6946964005403868E-3</c:v>
                </c:pt>
                <c:pt idx="19">
                  <c:v>0</c:v>
                </c:pt>
                <c:pt idx="20">
                  <c:v>0</c:v>
                </c:pt>
                <c:pt idx="21">
                  <c:v>0</c:v>
                </c:pt>
                <c:pt idx="22">
                  <c:v>0</c:v>
                </c:pt>
                <c:pt idx="23">
                  <c:v>0</c:v>
                </c:pt>
                <c:pt idx="24">
                  <c:v>2.7533961552698707E-3</c:v>
                </c:pt>
                <c:pt idx="25">
                  <c:v>7.1274001381890495E-3</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再エネ比較シート!$CI$13:$CI$42</c:f>
              <c:numCache>
                <c:formatCode>0.0%</c:formatCode>
                <c:ptCount val="30"/>
                <c:pt idx="0">
                  <c:v>0.4541560856540896</c:v>
                </c:pt>
                <c:pt idx="1">
                  <c:v>0.41097591970305786</c:v>
                </c:pt>
                <c:pt idx="2">
                  <c:v>0.23299230734174459</c:v>
                </c:pt>
                <c:pt idx="3">
                  <c:v>0.93002529889760943</c:v>
                </c:pt>
                <c:pt idx="4">
                  <c:v>0.61695102067571239</c:v>
                </c:pt>
                <c:pt idx="5">
                  <c:v>1.9940911804177472</c:v>
                </c:pt>
                <c:pt idx="6">
                  <c:v>0.74893426179727207</c:v>
                </c:pt>
                <c:pt idx="7">
                  <c:v>0.19616246520090663</c:v>
                </c:pt>
                <c:pt idx="8">
                  <c:v>0.19848890454618301</c:v>
                </c:pt>
                <c:pt idx="9">
                  <c:v>7.2351113424268573E-2</c:v>
                </c:pt>
                <c:pt idx="10">
                  <c:v>0.15103865520040666</c:v>
                </c:pt>
                <c:pt idx="11">
                  <c:v>0.8271387572423391</c:v>
                </c:pt>
                <c:pt idx="12">
                  <c:v>0.14704302320149121</c:v>
                </c:pt>
                <c:pt idx="13">
                  <c:v>1.7288516149922672E-2</c:v>
                </c:pt>
                <c:pt idx="14">
                  <c:v>5.0158631265099972E-2</c:v>
                </c:pt>
                <c:pt idx="15">
                  <c:v>7.2725576715530371E-2</c:v>
                </c:pt>
                <c:pt idx="16">
                  <c:v>8.3148968112433469E-2</c:v>
                </c:pt>
                <c:pt idx="17">
                  <c:v>0.15501195400429038</c:v>
                </c:pt>
                <c:pt idx="18">
                  <c:v>9.2193016382219356E-2</c:v>
                </c:pt>
                <c:pt idx="19">
                  <c:v>0.13185661378895677</c:v>
                </c:pt>
                <c:pt idx="20">
                  <c:v>0.11734559140735819</c:v>
                </c:pt>
                <c:pt idx="21">
                  <c:v>0.80850939280401135</c:v>
                </c:pt>
                <c:pt idx="22">
                  <c:v>0.14688461101926917</c:v>
                </c:pt>
                <c:pt idx="23">
                  <c:v>0.12176020765432287</c:v>
                </c:pt>
                <c:pt idx="24">
                  <c:v>0.2538290358629991</c:v>
                </c:pt>
                <c:pt idx="25">
                  <c:v>0.32721257913963603</c:v>
                </c:pt>
                <c:pt idx="26">
                  <c:v>0.5983323271264166</c:v>
                </c:pt>
                <c:pt idx="27">
                  <c:v>9.5194644566699363E-2</c:v>
                </c:pt>
                <c:pt idx="28">
                  <c:v>0.164514309529319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再エネ比較シート!$BE$13:$BE$42</c:f>
              <c:numCache>
                <c:formatCode>#,##0_);[Red]\(#,##0\)</c:formatCode>
                <c:ptCount val="30"/>
                <c:pt idx="0">
                  <c:v>8834.8999999999942</c:v>
                </c:pt>
                <c:pt idx="1">
                  <c:v>5883.4620000000086</c:v>
                </c:pt>
                <c:pt idx="2">
                  <c:v>5840.4000000000042</c:v>
                </c:pt>
                <c:pt idx="3">
                  <c:v>6680.6999999999853</c:v>
                </c:pt>
                <c:pt idx="4">
                  <c:v>9416.4129999999768</c:v>
                </c:pt>
                <c:pt idx="5">
                  <c:v>7128.6999999999834</c:v>
                </c:pt>
                <c:pt idx="6">
                  <c:v>5934.3000000000029</c:v>
                </c:pt>
                <c:pt idx="7">
                  <c:v>3185.2000000000007</c:v>
                </c:pt>
                <c:pt idx="8">
                  <c:v>7474.3940000000057</c:v>
                </c:pt>
                <c:pt idx="9">
                  <c:v>956.14099999999928</c:v>
                </c:pt>
                <c:pt idx="10">
                  <c:v>7954.1999999999953</c:v>
                </c:pt>
                <c:pt idx="11">
                  <c:v>7715.7839999999778</c:v>
                </c:pt>
                <c:pt idx="12">
                  <c:v>6410.9000000000042</c:v>
                </c:pt>
                <c:pt idx="13">
                  <c:v>1928.2000000000007</c:v>
                </c:pt>
                <c:pt idx="14">
                  <c:v>2221.2629999999995</c:v>
                </c:pt>
                <c:pt idx="15">
                  <c:v>4298.4000000000005</c:v>
                </c:pt>
                <c:pt idx="16">
                  <c:v>6514.8399999999983</c:v>
                </c:pt>
                <c:pt idx="17">
                  <c:v>4644.4000000000042</c:v>
                </c:pt>
                <c:pt idx="18">
                  <c:v>6066.6000000000013</c:v>
                </c:pt>
                <c:pt idx="19">
                  <c:v>7600</c:v>
                </c:pt>
                <c:pt idx="20">
                  <c:v>7372.7609999999986</c:v>
                </c:pt>
                <c:pt idx="21">
                  <c:v>8260.4859999999899</c:v>
                </c:pt>
                <c:pt idx="22">
                  <c:v>9464.4749999999804</c:v>
                </c:pt>
                <c:pt idx="23">
                  <c:v>6027.5149999999994</c:v>
                </c:pt>
                <c:pt idx="24">
                  <c:v>6730.1640000000016</c:v>
                </c:pt>
                <c:pt idx="25">
                  <c:v>6865.7000000000044</c:v>
                </c:pt>
                <c:pt idx="26">
                  <c:v>10448.081999999975</c:v>
                </c:pt>
                <c:pt idx="27">
                  <c:v>5903.7999999999956</c:v>
                </c:pt>
                <c:pt idx="28">
                  <c:v>6063.1000000000067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再エネ比較シート!$BF$13:$BF$42</c:f>
              <c:numCache>
                <c:formatCode>#,##0_);[Red]\(#,##0\)</c:formatCode>
                <c:ptCount val="30"/>
                <c:pt idx="0">
                  <c:v>38392.100000000006</c:v>
                </c:pt>
                <c:pt idx="1">
                  <c:v>63784.099999999984</c:v>
                </c:pt>
                <c:pt idx="2">
                  <c:v>32734.800000000021</c:v>
                </c:pt>
                <c:pt idx="3">
                  <c:v>65699.599999999875</c:v>
                </c:pt>
                <c:pt idx="4">
                  <c:v>52189</c:v>
                </c:pt>
                <c:pt idx="5">
                  <c:v>20168.499999999996</c:v>
                </c:pt>
                <c:pt idx="6">
                  <c:v>163359.00000000009</c:v>
                </c:pt>
                <c:pt idx="7">
                  <c:v>43156</c:v>
                </c:pt>
                <c:pt idx="8">
                  <c:v>39148.400000000001</c:v>
                </c:pt>
                <c:pt idx="9">
                  <c:v>9158.6020000000008</c:v>
                </c:pt>
                <c:pt idx="10">
                  <c:v>14011.900000000005</c:v>
                </c:pt>
                <c:pt idx="11">
                  <c:v>22752.500000000015</c:v>
                </c:pt>
                <c:pt idx="12">
                  <c:v>26304.400000000012</c:v>
                </c:pt>
                <c:pt idx="13">
                  <c:v>3094.9000000000005</c:v>
                </c:pt>
                <c:pt idx="14">
                  <c:v>5251.7</c:v>
                </c:pt>
                <c:pt idx="15">
                  <c:v>5831.5999999999985</c:v>
                </c:pt>
                <c:pt idx="16">
                  <c:v>5671.6</c:v>
                </c:pt>
                <c:pt idx="17">
                  <c:v>13089.299999999994</c:v>
                </c:pt>
                <c:pt idx="18">
                  <c:v>8572.7999999999993</c:v>
                </c:pt>
                <c:pt idx="19">
                  <c:v>9015.1999999999989</c:v>
                </c:pt>
                <c:pt idx="20">
                  <c:v>20586.608999999993</c:v>
                </c:pt>
                <c:pt idx="21">
                  <c:v>218939.94000000041</c:v>
                </c:pt>
                <c:pt idx="22">
                  <c:v>20090.450000000019</c:v>
                </c:pt>
                <c:pt idx="23">
                  <c:v>11179.8</c:v>
                </c:pt>
                <c:pt idx="24">
                  <c:v>39789.579999999973</c:v>
                </c:pt>
                <c:pt idx="25">
                  <c:v>64739.900000000016</c:v>
                </c:pt>
                <c:pt idx="26">
                  <c:v>124908.64000000023</c:v>
                </c:pt>
                <c:pt idx="27">
                  <c:v>11995.100000000004</c:v>
                </c:pt>
                <c:pt idx="28">
                  <c:v>12049.799999999997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再エネ比較シート!$BG$13:$BG$42</c:f>
              <c:numCache>
                <c:formatCode>#,##0_);[Red]\(#,##0\)</c:formatCode>
                <c:ptCount val="30"/>
                <c:pt idx="0">
                  <c:v>19.8</c:v>
                </c:pt>
                <c:pt idx="1">
                  <c:v>0</c:v>
                </c:pt>
                <c:pt idx="2">
                  <c:v>0</c:v>
                </c:pt>
                <c:pt idx="3">
                  <c:v>0</c:v>
                </c:pt>
                <c:pt idx="4">
                  <c:v>0</c:v>
                </c:pt>
                <c:pt idx="5">
                  <c:v>0</c:v>
                </c:pt>
                <c:pt idx="6">
                  <c:v>0</c:v>
                </c:pt>
                <c:pt idx="7">
                  <c:v>135</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1310.5</c:v>
                </c:pt>
                <c:pt idx="13">
                  <c:v>0</c:v>
                </c:pt>
                <c:pt idx="14">
                  <c:v>0</c:v>
                </c:pt>
                <c:pt idx="15">
                  <c:v>0</c:v>
                </c:pt>
                <c:pt idx="16">
                  <c:v>0</c:v>
                </c:pt>
                <c:pt idx="17">
                  <c:v>30</c:v>
                </c:pt>
                <c:pt idx="18">
                  <c:v>0</c:v>
                </c:pt>
                <c:pt idx="19">
                  <c:v>0</c:v>
                </c:pt>
                <c:pt idx="20">
                  <c:v>620</c:v>
                </c:pt>
                <c:pt idx="21">
                  <c:v>0</c:v>
                </c:pt>
                <c:pt idx="22">
                  <c:v>0</c:v>
                </c:pt>
                <c:pt idx="23">
                  <c:v>5189</c:v>
                </c:pt>
                <c:pt idx="24">
                  <c:v>0</c:v>
                </c:pt>
                <c:pt idx="25">
                  <c:v>103.1</c:v>
                </c:pt>
                <c:pt idx="26">
                  <c:v>9644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再エネ比較シート!$BI$13:$BI$42</c:f>
              <c:numCache>
                <c:formatCode>#,##0_);[Red]\(#,##0\)</c:formatCode>
                <c:ptCount val="30"/>
                <c:pt idx="0">
                  <c:v>0</c:v>
                </c:pt>
                <c:pt idx="1">
                  <c:v>0</c:v>
                </c:pt>
                <c:pt idx="2">
                  <c:v>0</c:v>
                </c:pt>
                <c:pt idx="3">
                  <c:v>0</c:v>
                </c:pt>
                <c:pt idx="4">
                  <c:v>6335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再エネ比較シート!$BJ$13:$BJ$42</c:f>
              <c:numCache>
                <c:formatCode>#,##0_);[Red]\(#,##0\)</c:formatCode>
                <c:ptCount val="30"/>
                <c:pt idx="0">
                  <c:v>0</c:v>
                </c:pt>
                <c:pt idx="1">
                  <c:v>0</c:v>
                </c:pt>
                <c:pt idx="2">
                  <c:v>0</c:v>
                </c:pt>
                <c:pt idx="3">
                  <c:v>18000</c:v>
                </c:pt>
                <c:pt idx="4">
                  <c:v>0</c:v>
                </c:pt>
                <c:pt idx="5">
                  <c:v>56000</c:v>
                </c:pt>
                <c:pt idx="6">
                  <c:v>618.73900000000003</c:v>
                </c:pt>
                <c:pt idx="7">
                  <c:v>0</c:v>
                </c:pt>
                <c:pt idx="8">
                  <c:v>0</c:v>
                </c:pt>
                <c:pt idx="9">
                  <c:v>0</c:v>
                </c:pt>
                <c:pt idx="10">
                  <c:v>0</c:v>
                </c:pt>
                <c:pt idx="11">
                  <c:v>149900</c:v>
                </c:pt>
                <c:pt idx="12">
                  <c:v>3550</c:v>
                </c:pt>
                <c:pt idx="13">
                  <c:v>0</c:v>
                </c:pt>
                <c:pt idx="14">
                  <c:v>0</c:v>
                </c:pt>
                <c:pt idx="15">
                  <c:v>0</c:v>
                </c:pt>
                <c:pt idx="16">
                  <c:v>0</c:v>
                </c:pt>
                <c:pt idx="17">
                  <c:v>0</c:v>
                </c:pt>
                <c:pt idx="18">
                  <c:v>80</c:v>
                </c:pt>
                <c:pt idx="19">
                  <c:v>0</c:v>
                </c:pt>
                <c:pt idx="20">
                  <c:v>0</c:v>
                </c:pt>
                <c:pt idx="21">
                  <c:v>0</c:v>
                </c:pt>
                <c:pt idx="22">
                  <c:v>0</c:v>
                </c:pt>
                <c:pt idx="23">
                  <c:v>0</c:v>
                </c:pt>
                <c:pt idx="24">
                  <c:v>95</c:v>
                </c:pt>
                <c:pt idx="25">
                  <c:v>300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再エネ比較シート!$BK$13:$BK$42</c:f>
              <c:numCache>
                <c:formatCode>#,##0_);[Red]\(#,##0\)</c:formatCode>
                <c:ptCount val="30"/>
                <c:pt idx="0">
                  <c:v>47246.8</c:v>
                </c:pt>
                <c:pt idx="1">
                  <c:v>69667.561999999991</c:v>
                </c:pt>
                <c:pt idx="2">
                  <c:v>38575.200000000026</c:v>
                </c:pt>
                <c:pt idx="3">
                  <c:v>90380.299999999857</c:v>
                </c:pt>
                <c:pt idx="4">
                  <c:v>67940.412999999971</c:v>
                </c:pt>
                <c:pt idx="5">
                  <c:v>83297.199999999983</c:v>
                </c:pt>
                <c:pt idx="6">
                  <c:v>169912.03900000011</c:v>
                </c:pt>
                <c:pt idx="7">
                  <c:v>46476.2</c:v>
                </c:pt>
                <c:pt idx="8">
                  <c:v>46622.794000000009</c:v>
                </c:pt>
                <c:pt idx="9">
                  <c:v>10114.743</c:v>
                </c:pt>
                <c:pt idx="10">
                  <c:v>21966.1</c:v>
                </c:pt>
                <c:pt idx="11">
                  <c:v>180368.28399999999</c:v>
                </c:pt>
                <c:pt idx="12">
                  <c:v>37575.800000000017</c:v>
                </c:pt>
                <c:pt idx="13">
                  <c:v>5023.1000000000013</c:v>
                </c:pt>
                <c:pt idx="14">
                  <c:v>7472.9629999999997</c:v>
                </c:pt>
                <c:pt idx="15">
                  <c:v>10146.799999999999</c:v>
                </c:pt>
                <c:pt idx="16">
                  <c:v>12186.439999999999</c:v>
                </c:pt>
                <c:pt idx="17">
                  <c:v>17763.699999999997</c:v>
                </c:pt>
                <c:pt idx="18">
                  <c:v>14719.400000000001</c:v>
                </c:pt>
                <c:pt idx="19">
                  <c:v>16615.199999999997</c:v>
                </c:pt>
                <c:pt idx="20">
                  <c:v>28579.369999999992</c:v>
                </c:pt>
                <c:pt idx="21">
                  <c:v>227200.42600000039</c:v>
                </c:pt>
                <c:pt idx="22">
                  <c:v>29554.924999999999</c:v>
                </c:pt>
                <c:pt idx="23">
                  <c:v>22396.314999999999</c:v>
                </c:pt>
                <c:pt idx="24">
                  <c:v>46614.743999999977</c:v>
                </c:pt>
                <c:pt idx="25">
                  <c:v>72008.700000000026</c:v>
                </c:pt>
                <c:pt idx="26">
                  <c:v>145000.72200000021</c:v>
                </c:pt>
                <c:pt idx="27">
                  <c:v>17898.900000000001</c:v>
                </c:pt>
                <c:pt idx="28">
                  <c:v>18112.900000000005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再エネ比較シート!$BO$13:$BO$42</c:f>
              <c:numCache>
                <c:formatCode>#,##0_);[Red]\(#,##0\)</c:formatCode>
                <c:ptCount val="30"/>
                <c:pt idx="0">
                  <c:v>10602.940187999991</c:v>
                </c:pt>
                <c:pt idx="1">
                  <c:v>7060.8604154400091</c:v>
                </c:pt>
                <c:pt idx="2">
                  <c:v>7009.1808480000036</c:v>
                </c:pt>
                <c:pt idx="3">
                  <c:v>8017.641683999982</c:v>
                </c:pt>
                <c:pt idx="4">
                  <c:v>11300.825569559973</c:v>
                </c:pt>
                <c:pt idx="5">
                  <c:v>8555.2954439999794</c:v>
                </c:pt>
                <c:pt idx="6">
                  <c:v>7121.8721160000032</c:v>
                </c:pt>
                <c:pt idx="7">
                  <c:v>3822.6222240000002</c:v>
                </c:pt>
                <c:pt idx="8">
                  <c:v>8970.1697272800066</c:v>
                </c:pt>
                <c:pt idx="9">
                  <c:v>1147.483936919999</c:v>
                </c:pt>
                <c:pt idx="10">
                  <c:v>9545.9945039999948</c:v>
                </c:pt>
                <c:pt idx="11">
                  <c:v>9259.866694079974</c:v>
                </c:pt>
                <c:pt idx="12">
                  <c:v>7693.8493080000062</c:v>
                </c:pt>
                <c:pt idx="13">
                  <c:v>2314.0713840000008</c:v>
                </c:pt>
                <c:pt idx="14">
                  <c:v>2665.7821515599994</c:v>
                </c:pt>
                <c:pt idx="15">
                  <c:v>5158.595808</c:v>
                </c:pt>
                <c:pt idx="16">
                  <c:v>7818.5897807999972</c:v>
                </c:pt>
                <c:pt idx="17">
                  <c:v>5573.8373280000042</c:v>
                </c:pt>
                <c:pt idx="18">
                  <c:v>7280.6479920000002</c:v>
                </c:pt>
                <c:pt idx="19">
                  <c:v>9120.9120000000003</c:v>
                </c:pt>
                <c:pt idx="20">
                  <c:v>8848.1979313199972</c:v>
                </c:pt>
                <c:pt idx="21">
                  <c:v>9913.5744583199885</c:v>
                </c:pt>
                <c:pt idx="22">
                  <c:v>11358.505736999976</c:v>
                </c:pt>
                <c:pt idx="23">
                  <c:v>7233.7413017999988</c:v>
                </c:pt>
                <c:pt idx="24">
                  <c:v>8077.0044196800018</c:v>
                </c:pt>
                <c:pt idx="25">
                  <c:v>8239.6638840000051</c:v>
                </c:pt>
                <c:pt idx="26">
                  <c:v>12538.952169839969</c:v>
                </c:pt>
                <c:pt idx="27">
                  <c:v>7085.2684559999952</c:v>
                </c:pt>
                <c:pt idx="28">
                  <c:v>7276.4475720000073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再エネ比較シート!$BP$13:$BP$42</c:f>
              <c:numCache>
                <c:formatCode>#,##0_);[Red]\(#,##0\)</c:formatCode>
                <c:ptCount val="30"/>
                <c:pt idx="0">
                  <c:v>50783.534196000001</c:v>
                </c:pt>
                <c:pt idx="1">
                  <c:v>84371.056115999963</c:v>
                </c:pt>
                <c:pt idx="2">
                  <c:v>43300.28404800003</c:v>
                </c:pt>
                <c:pt idx="3">
                  <c:v>86904.802895999834</c:v>
                </c:pt>
                <c:pt idx="4">
                  <c:v>69033.521640000006</c:v>
                </c:pt>
                <c:pt idx="5">
                  <c:v>26678.085059999994</c:v>
                </c:pt>
                <c:pt idx="6">
                  <c:v>216084.75084000011</c:v>
                </c:pt>
                <c:pt idx="7">
                  <c:v>57085.030559999992</c:v>
                </c:pt>
                <c:pt idx="8">
                  <c:v>51783.937583999992</c:v>
                </c:pt>
                <c:pt idx="9">
                  <c:v>12114.632381519999</c:v>
                </c:pt>
                <c:pt idx="10">
                  <c:v>18534.380844000007</c:v>
                </c:pt>
                <c:pt idx="11">
                  <c:v>30096.096900000022</c:v>
                </c:pt>
                <c:pt idx="12">
                  <c:v>34794.408144000015</c:v>
                </c:pt>
                <c:pt idx="13">
                  <c:v>4093.8099240000006</c:v>
                </c:pt>
                <c:pt idx="14">
                  <c:v>6946.7386919999999</c:v>
                </c:pt>
                <c:pt idx="15">
                  <c:v>7713.8072159999983</c:v>
                </c:pt>
                <c:pt idx="16">
                  <c:v>7502.1656160000002</c:v>
                </c:pt>
                <c:pt idx="17">
                  <c:v>17314.002467999991</c:v>
                </c:pt>
                <c:pt idx="18">
                  <c:v>11339.756927999997</c:v>
                </c:pt>
                <c:pt idx="19">
                  <c:v>11924.945951999998</c:v>
                </c:pt>
                <c:pt idx="20">
                  <c:v>27231.142920839997</c:v>
                </c:pt>
                <c:pt idx="21">
                  <c:v>289604.99503440061</c:v>
                </c:pt>
                <c:pt idx="22">
                  <c:v>26574.843642000022</c:v>
                </c:pt>
                <c:pt idx="23">
                  <c:v>14788.192247999999</c:v>
                </c:pt>
                <c:pt idx="24">
                  <c:v>52632.064840799962</c:v>
                </c:pt>
                <c:pt idx="25">
                  <c:v>85635.350124000033</c:v>
                </c:pt>
                <c:pt idx="26">
                  <c:v>165224.15264640027</c:v>
                </c:pt>
                <c:pt idx="27">
                  <c:v>15866.638476000006</c:v>
                </c:pt>
                <c:pt idx="28">
                  <c:v>15938.993447999997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再エネ比較シート!$BQ$13:$BQ$42</c:f>
              <c:numCache>
                <c:formatCode>#,##0_);[Red]\(#,##0\)</c:formatCode>
                <c:ptCount val="30"/>
                <c:pt idx="0">
                  <c:v>43.015104000000001</c:v>
                </c:pt>
                <c:pt idx="1">
                  <c:v>0</c:v>
                </c:pt>
                <c:pt idx="2">
                  <c:v>0</c:v>
                </c:pt>
                <c:pt idx="3">
                  <c:v>0</c:v>
                </c:pt>
                <c:pt idx="4">
                  <c:v>0</c:v>
                </c:pt>
                <c:pt idx="5">
                  <c:v>0</c:v>
                </c:pt>
                <c:pt idx="6">
                  <c:v>0</c:v>
                </c:pt>
                <c:pt idx="7">
                  <c:v>293.28479999999996</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6887.9880000000003</c:v>
                </c:pt>
                <c:pt idx="13">
                  <c:v>0</c:v>
                </c:pt>
                <c:pt idx="14">
                  <c:v>0</c:v>
                </c:pt>
                <c:pt idx="15">
                  <c:v>0</c:v>
                </c:pt>
                <c:pt idx="16">
                  <c:v>0</c:v>
                </c:pt>
                <c:pt idx="17">
                  <c:v>157.68</c:v>
                </c:pt>
                <c:pt idx="18">
                  <c:v>0</c:v>
                </c:pt>
                <c:pt idx="19">
                  <c:v>0</c:v>
                </c:pt>
                <c:pt idx="20">
                  <c:v>3258.72</c:v>
                </c:pt>
                <c:pt idx="21">
                  <c:v>0</c:v>
                </c:pt>
                <c:pt idx="22">
                  <c:v>0</c:v>
                </c:pt>
                <c:pt idx="23">
                  <c:v>27273.383999999998</c:v>
                </c:pt>
                <c:pt idx="24">
                  <c:v>0</c:v>
                </c:pt>
                <c:pt idx="25">
                  <c:v>541.89359999999999</c:v>
                </c:pt>
                <c:pt idx="26">
                  <c:v>50688.864000000001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再エネ比較シート!$BS$13:$BS$42</c:f>
              <c:numCache>
                <c:formatCode>#,##0_);[Red]\(#,##0\)</c:formatCode>
                <c:ptCount val="30"/>
                <c:pt idx="0">
                  <c:v>0</c:v>
                </c:pt>
                <c:pt idx="1">
                  <c:v>0</c:v>
                </c:pt>
                <c:pt idx="2">
                  <c:v>0</c:v>
                </c:pt>
                <c:pt idx="3">
                  <c:v>0</c:v>
                </c:pt>
                <c:pt idx="4">
                  <c:v>44395.68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再エネ比較シート!$BT$13:$BT$42</c:f>
              <c:numCache>
                <c:formatCode>#,##0_);[Red]\(#,##0\)</c:formatCode>
                <c:ptCount val="30"/>
                <c:pt idx="0">
                  <c:v>0</c:v>
                </c:pt>
                <c:pt idx="1">
                  <c:v>0</c:v>
                </c:pt>
                <c:pt idx="2">
                  <c:v>0</c:v>
                </c:pt>
                <c:pt idx="3">
                  <c:v>126144</c:v>
                </c:pt>
                <c:pt idx="4">
                  <c:v>0</c:v>
                </c:pt>
                <c:pt idx="5">
                  <c:v>392448</c:v>
                </c:pt>
                <c:pt idx="6">
                  <c:v>4336.1229120000007</c:v>
                </c:pt>
                <c:pt idx="7">
                  <c:v>0</c:v>
                </c:pt>
                <c:pt idx="8">
                  <c:v>0</c:v>
                </c:pt>
                <c:pt idx="9">
                  <c:v>0</c:v>
                </c:pt>
                <c:pt idx="10">
                  <c:v>0</c:v>
                </c:pt>
                <c:pt idx="11">
                  <c:v>1050499.2</c:v>
                </c:pt>
                <c:pt idx="12">
                  <c:v>24878.400000000001</c:v>
                </c:pt>
                <c:pt idx="13">
                  <c:v>0</c:v>
                </c:pt>
                <c:pt idx="14">
                  <c:v>0</c:v>
                </c:pt>
                <c:pt idx="15">
                  <c:v>0</c:v>
                </c:pt>
                <c:pt idx="16">
                  <c:v>0</c:v>
                </c:pt>
                <c:pt idx="17">
                  <c:v>0</c:v>
                </c:pt>
                <c:pt idx="18">
                  <c:v>560.64</c:v>
                </c:pt>
                <c:pt idx="19">
                  <c:v>0</c:v>
                </c:pt>
                <c:pt idx="20">
                  <c:v>0</c:v>
                </c:pt>
                <c:pt idx="21">
                  <c:v>0</c:v>
                </c:pt>
                <c:pt idx="22">
                  <c:v>0</c:v>
                </c:pt>
                <c:pt idx="23">
                  <c:v>0</c:v>
                </c:pt>
                <c:pt idx="24">
                  <c:v>665.76</c:v>
                </c:pt>
                <c:pt idx="25">
                  <c:v>2102.4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吉野川市</c:v>
                </c:pt>
                <c:pt idx="2">
                  <c:v>西脇市</c:v>
                </c:pt>
                <c:pt idx="3">
                  <c:v>壬生町</c:v>
                </c:pt>
                <c:pt idx="4">
                  <c:v>指宿市</c:v>
                </c:pt>
                <c:pt idx="5">
                  <c:v>東海村</c:v>
                </c:pt>
                <c:pt idx="6">
                  <c:v>稲敷市</c:v>
                </c:pt>
                <c:pt idx="7">
                  <c:v>三沢市</c:v>
                </c:pt>
                <c:pt idx="8">
                  <c:v>井原市</c:v>
                </c:pt>
                <c:pt idx="9">
                  <c:v>滝川市</c:v>
                </c:pt>
                <c:pt idx="10">
                  <c:v>葛城市</c:v>
                </c:pt>
                <c:pt idx="11">
                  <c:v>苅田町</c:v>
                </c:pt>
                <c:pt idx="12">
                  <c:v>米原市</c:v>
                </c:pt>
                <c:pt idx="13">
                  <c:v>三芳町</c:v>
                </c:pt>
                <c:pt idx="14">
                  <c:v>津幡町</c:v>
                </c:pt>
                <c:pt idx="15">
                  <c:v>蟹江町</c:v>
                </c:pt>
                <c:pt idx="16">
                  <c:v>宇美町</c:v>
                </c:pt>
                <c:pt idx="17">
                  <c:v>函南町</c:v>
                </c:pt>
                <c:pt idx="18">
                  <c:v>柴田町</c:v>
                </c:pt>
                <c:pt idx="19">
                  <c:v>精華町</c:v>
                </c:pt>
                <c:pt idx="20">
                  <c:v>府中市</c:v>
                </c:pt>
                <c:pt idx="21">
                  <c:v>瀬戸内市</c:v>
                </c:pt>
                <c:pt idx="22">
                  <c:v>宇土市</c:v>
                </c:pt>
                <c:pt idx="23">
                  <c:v>安来市</c:v>
                </c:pt>
                <c:pt idx="24">
                  <c:v>臼杵市</c:v>
                </c:pt>
                <c:pt idx="25">
                  <c:v>瑞浪市</c:v>
                </c:pt>
                <c:pt idx="26">
                  <c:v>大津町</c:v>
                </c:pt>
                <c:pt idx="27">
                  <c:v>玉村町</c:v>
                </c:pt>
                <c:pt idx="28">
                  <c:v>利府町</c:v>
                </c:pt>
              </c:strCache>
            </c:strRef>
          </c:cat>
          <c:val>
            <c:numRef>
              <c:f>再エネ比較シート!$BU$13:$BU$42</c:f>
              <c:numCache>
                <c:formatCode>#,##0_);[Red]\(#,##0\)</c:formatCode>
                <c:ptCount val="30"/>
                <c:pt idx="0">
                  <c:v>61429.489487999992</c:v>
                </c:pt>
                <c:pt idx="1">
                  <c:v>91431.916531439972</c:v>
                </c:pt>
                <c:pt idx="2">
                  <c:v>50309.464896000034</c:v>
                </c:pt>
                <c:pt idx="3">
                  <c:v>221066.44457999984</c:v>
                </c:pt>
                <c:pt idx="4">
                  <c:v>124730.02720955998</c:v>
                </c:pt>
                <c:pt idx="5">
                  <c:v>427681.380504</c:v>
                </c:pt>
                <c:pt idx="6">
                  <c:v>227542.74586800011</c:v>
                </c:pt>
                <c:pt idx="7">
                  <c:v>61200.937583999992</c:v>
                </c:pt>
                <c:pt idx="8">
                  <c:v>60754.10731128</c:v>
                </c:pt>
                <c:pt idx="9">
                  <c:v>13262.116318439999</c:v>
                </c:pt>
                <c:pt idx="10">
                  <c:v>28080.375348000001</c:v>
                </c:pt>
                <c:pt idx="11">
                  <c:v>1089855.1635940799</c:v>
                </c:pt>
                <c:pt idx="12">
                  <c:v>74254.645452000026</c:v>
                </c:pt>
                <c:pt idx="13">
                  <c:v>6407.8813080000018</c:v>
                </c:pt>
                <c:pt idx="14">
                  <c:v>9612.5208435599998</c:v>
                </c:pt>
                <c:pt idx="15">
                  <c:v>12908.900688</c:v>
                </c:pt>
                <c:pt idx="16">
                  <c:v>15320.755396799997</c:v>
                </c:pt>
                <c:pt idx="17">
                  <c:v>23045.519795999997</c:v>
                </c:pt>
                <c:pt idx="18">
                  <c:v>19181.044919999997</c:v>
                </c:pt>
                <c:pt idx="19">
                  <c:v>21045.857951999998</c:v>
                </c:pt>
                <c:pt idx="20">
                  <c:v>39338.060852159993</c:v>
                </c:pt>
                <c:pt idx="21">
                  <c:v>299518.56949272059</c:v>
                </c:pt>
                <c:pt idx="22">
                  <c:v>37933.349378999999</c:v>
                </c:pt>
                <c:pt idx="23">
                  <c:v>49295.317549799998</c:v>
                </c:pt>
                <c:pt idx="24">
                  <c:v>61374.829260479964</c:v>
                </c:pt>
                <c:pt idx="25">
                  <c:v>96519.307608000032</c:v>
                </c:pt>
                <c:pt idx="26">
                  <c:v>228451.96881624023</c:v>
                </c:pt>
                <c:pt idx="27">
                  <c:v>22951.906932000002</c:v>
                </c:pt>
                <c:pt idx="28">
                  <c:v>23215.441020000006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指宿市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1643</v>
      </c>
      <c r="C23" s="6" t="s">
        <v>1328</v>
      </c>
      <c r="D23" s="6" t="s">
        <v>1329</v>
      </c>
      <c r="E23" s="1101" t="s">
        <v>1644</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1647</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1648</v>
      </c>
    </row>
    <row r="46" spans="2:5" ht="33.6" customHeight="1">
      <c r="B46" s="967" t="s">
        <v>1470</v>
      </c>
      <c r="C46" s="6" t="s">
        <v>8</v>
      </c>
      <c r="D46" s="7" t="s">
        <v>9</v>
      </c>
      <c r="E46" s="1102" t="s">
        <v>1649</v>
      </c>
    </row>
    <row r="47" spans="2:5" ht="21.95" customHeight="1">
      <c r="B47" s="438" t="s">
        <v>1613</v>
      </c>
      <c r="C47" s="442"/>
      <c r="D47" s="440"/>
      <c r="E47" s="441"/>
    </row>
    <row r="48" spans="2:5" ht="33.6" customHeight="1">
      <c r="B48" s="967" t="s">
        <v>1471</v>
      </c>
      <c r="C48" s="6" t="s">
        <v>14</v>
      </c>
      <c r="D48" s="6" t="s">
        <v>9</v>
      </c>
      <c r="E48" s="1102" t="s">
        <v>1650</v>
      </c>
    </row>
    <row r="49" spans="2:5" ht="33.6" customHeight="1">
      <c r="B49" s="967" t="s">
        <v>1472</v>
      </c>
      <c r="C49" s="6" t="s">
        <v>14</v>
      </c>
      <c r="D49" s="6" t="s">
        <v>9</v>
      </c>
      <c r="E49" s="1102" t="s">
        <v>1651</v>
      </c>
    </row>
    <row r="50" spans="2:5" ht="21.6" customHeight="1">
      <c r="B50" s="438" t="s">
        <v>1477</v>
      </c>
      <c r="C50" s="439"/>
      <c r="D50" s="440"/>
      <c r="E50" s="441"/>
    </row>
    <row r="51" spans="2:5" ht="21" customHeight="1">
      <c r="B51" s="967" t="s">
        <v>1473</v>
      </c>
      <c r="C51" s="6" t="s">
        <v>12</v>
      </c>
      <c r="D51" s="6" t="s">
        <v>1401</v>
      </c>
      <c r="E51" s="968" t="s">
        <v>1652</v>
      </c>
    </row>
    <row r="52" spans="2:5" ht="21" customHeight="1">
      <c r="B52" s="967" t="s">
        <v>1474</v>
      </c>
      <c r="C52" s="6" t="s">
        <v>12</v>
      </c>
      <c r="D52" s="6" t="s">
        <v>1401</v>
      </c>
      <c r="E52" s="968" t="s">
        <v>1653</v>
      </c>
    </row>
    <row r="53" spans="2:5" ht="21" customHeight="1">
      <c r="B53" s="969" t="s">
        <v>1475</v>
      </c>
      <c r="C53" s="970" t="s">
        <v>8</v>
      </c>
      <c r="D53" s="970" t="s">
        <v>1401</v>
      </c>
      <c r="E53" s="971" t="s">
        <v>1654</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1655</v>
      </c>
    </row>
    <row r="58" spans="2:5" ht="21.95" customHeight="1">
      <c r="B58" s="967" t="s">
        <v>1479</v>
      </c>
      <c r="C58" s="6" t="s">
        <v>13</v>
      </c>
      <c r="D58" s="7" t="s">
        <v>1409</v>
      </c>
      <c r="E58" s="1102" t="s">
        <v>1656</v>
      </c>
    </row>
    <row r="59" spans="2:5" ht="33.6" customHeight="1">
      <c r="B59" s="979" t="s">
        <v>1612</v>
      </c>
      <c r="C59" s="8" t="s">
        <v>13</v>
      </c>
      <c r="D59" s="7" t="s">
        <v>1409</v>
      </c>
      <c r="E59" s="1103" t="s">
        <v>1657</v>
      </c>
    </row>
    <row r="60" spans="2:5" ht="51" customHeight="1">
      <c r="B60" s="980" t="s">
        <v>1629</v>
      </c>
      <c r="C60" s="494" t="s">
        <v>14</v>
      </c>
      <c r="D60" s="7" t="s">
        <v>1409</v>
      </c>
      <c r="E60" s="977" t="s">
        <v>1658</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指宿市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67.703166773276976</v>
      </c>
      <c r="BB5" s="34"/>
      <c r="BC5" s="19"/>
      <c r="BD5" s="364">
        <f>AC35</f>
        <v>57.57412698614354</v>
      </c>
      <c r="BE5" s="34"/>
      <c r="BF5" s="19"/>
      <c r="BG5" s="364">
        <f>AK35</f>
        <v>35.769018923767135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20.411403121102133</v>
      </c>
      <c r="BA6" s="19"/>
      <c r="BB6" s="34"/>
      <c r="BC6" s="364">
        <f>AC36</f>
        <v>25.577998995955813</v>
      </c>
      <c r="BD6" s="19"/>
      <c r="BE6" s="34"/>
      <c r="BF6" s="364">
        <f>AK36</f>
        <v>10.802519671528787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3.6655969375800295</v>
      </c>
      <c r="BA7" s="19"/>
      <c r="BB7" s="34"/>
      <c r="BC7" s="364">
        <f>AC37</f>
        <v>3.5620818565468779</v>
      </c>
      <c r="BD7" s="19"/>
      <c r="BE7" s="34"/>
      <c r="BF7" s="364">
        <f t="shared" ref="BF7:BF8" si="0">AK37</f>
        <v>2.6695229823327837</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43.62616671459481</v>
      </c>
      <c r="BA8" s="19"/>
      <c r="BB8" s="34"/>
      <c r="BC8" s="364">
        <f>AC38</f>
        <v>28.434046133640845</v>
      </c>
      <c r="BD8" s="19"/>
      <c r="BE8" s="34"/>
      <c r="BF8" s="364">
        <f t="shared" si="0"/>
        <v>22.29697626990556</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294.25706966133515</v>
      </c>
      <c r="P9" s="500">
        <f>P10+P14+P15+P16+P22</f>
        <v>0.99999999999999978</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56.322671991636334</v>
      </c>
      <c r="BA9" s="364">
        <f>AZ9</f>
        <v>56.322671991636334</v>
      </c>
      <c r="BB9" s="34"/>
      <c r="BC9" s="364">
        <f>AC39</f>
        <v>82.630190677745745</v>
      </c>
      <c r="BD9" s="364">
        <f>AC39</f>
        <v>82.630190677745745</v>
      </c>
      <c r="BE9" s="34"/>
      <c r="BF9" s="364">
        <f>AK39</f>
        <v>43.950683819003515</v>
      </c>
      <c r="BG9" s="364">
        <f>AK39</f>
        <v>43.950683819003515</v>
      </c>
      <c r="BH9" s="34"/>
    </row>
    <row r="10" spans="1:62" ht="17.100000000000001" customHeight="1" thickBot="1">
      <c r="B10" s="366"/>
      <c r="C10" s="367"/>
      <c r="D10" s="369"/>
      <c r="E10" s="369"/>
      <c r="F10" s="369"/>
      <c r="G10" s="368"/>
      <c r="H10" s="368"/>
      <c r="I10" s="369"/>
      <c r="J10" s="370"/>
      <c r="K10" s="377"/>
      <c r="L10" s="286" t="s">
        <v>31</v>
      </c>
      <c r="M10" s="286"/>
      <c r="N10" s="622"/>
      <c r="O10" s="1025">
        <f>SUM(O11:O13)</f>
        <v>67.703166773276976</v>
      </c>
      <c r="P10" s="501">
        <f t="shared" ref="P10:P22" si="1">O10/$O$9</f>
        <v>0.23008169982524995</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51.374553622716562</v>
      </c>
      <c r="BA10" s="364">
        <f>AZ10</f>
        <v>51.374553622716562</v>
      </c>
      <c r="BB10" s="34"/>
      <c r="BC10" s="364">
        <f>AC40</f>
        <v>70.130425760655783</v>
      </c>
      <c r="BD10" s="364">
        <f>AC40</f>
        <v>70.130425760655783</v>
      </c>
      <c r="BE10" s="34"/>
      <c r="BF10" s="364">
        <f>AK40</f>
        <v>33.537746878359769</v>
      </c>
      <c r="BG10" s="364">
        <f>AK40</f>
        <v>33.537746878359769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20.411403121102133</v>
      </c>
      <c r="P11" s="502">
        <f t="shared" si="1"/>
        <v>6.9365888624507543E-2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113.59242132777378</v>
      </c>
      <c r="BB11" s="34"/>
      <c r="BC11" s="364"/>
      <c r="BD11" s="364">
        <f>AC41</f>
        <v>102.53962880012081</v>
      </c>
      <c r="BE11" s="34"/>
      <c r="BF11" s="19"/>
      <c r="BG11" s="364">
        <f>AK41</f>
        <v>82.785285224022772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3.6655969375800295</v>
      </c>
      <c r="P12" s="502">
        <f t="shared" si="1"/>
        <v>1.2457124451755126E-2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109.83047095624801</v>
      </c>
      <c r="BA12" s="19"/>
      <c r="BB12" s="34"/>
      <c r="BC12" s="364">
        <f>AC42</f>
        <v>97.97345826701428</v>
      </c>
      <c r="BD12" s="19"/>
      <c r="BE12" s="34"/>
      <c r="BF12" s="364">
        <f>AK42</f>
        <v>79.897523484083166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43.62616671459481</v>
      </c>
      <c r="P13" s="502">
        <f t="shared" si="1"/>
        <v>0.14825868674898726</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2.7632810001169017</v>
      </c>
      <c r="BA13" s="19"/>
      <c r="BB13" s="34"/>
      <c r="BC13" s="364">
        <f>AC45</f>
        <v>3.3978717715843021</v>
      </c>
      <c r="BD13" s="19"/>
      <c r="BE13" s="34"/>
      <c r="BF13" s="364">
        <f>AK45</f>
        <v>2.335394867013763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56.322671991636334</v>
      </c>
      <c r="P14" s="501">
        <f t="shared" si="1"/>
        <v>0.19140635110809381</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0.99866937140886103</v>
      </c>
      <c r="BA14" s="19"/>
      <c r="BB14" s="34"/>
      <c r="BC14" s="364">
        <f>AC46</f>
        <v>1.1682987615222169</v>
      </c>
      <c r="BD14" s="19"/>
      <c r="BE14" s="34"/>
      <c r="BF14" s="364">
        <f t="shared" ref="BF14" si="2">AK46</f>
        <v>0.55236687292584508</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51.374553622716562</v>
      </c>
      <c r="P15" s="501">
        <f t="shared" si="1"/>
        <v>0.17459071988259892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5.2642559459314757</v>
      </c>
      <c r="BA15" s="364">
        <f>AZ15</f>
        <v>5.2642559459314757</v>
      </c>
      <c r="BB15" s="34"/>
      <c r="BC15" s="364">
        <f>AC47</f>
        <v>3.6218411994522919</v>
      </c>
      <c r="BD15" s="364">
        <f>AC47</f>
        <v>3.6218411994522919</v>
      </c>
      <c r="BE15" s="34"/>
      <c r="BF15" s="364">
        <f>AK47</f>
        <v>5.0350423795914594</v>
      </c>
      <c r="BG15" s="364">
        <f>AK47</f>
        <v>5.0350423795914594</v>
      </c>
      <c r="BH15" s="34"/>
    </row>
    <row r="16" spans="1:62" ht="17.100000000000001" customHeight="1" thickBot="1">
      <c r="B16" s="366"/>
      <c r="C16" s="367"/>
      <c r="D16" s="369"/>
      <c r="E16" s="369"/>
      <c r="F16" s="369"/>
      <c r="G16" s="368"/>
      <c r="H16" s="368"/>
      <c r="I16" s="369"/>
      <c r="J16" s="370"/>
      <c r="K16" s="378"/>
      <c r="L16" s="286" t="s">
        <v>44</v>
      </c>
      <c r="M16" s="387"/>
      <c r="N16" s="388"/>
      <c r="O16" s="1025">
        <f>SUM(O18:O21)</f>
        <v>113.59242132777378</v>
      </c>
      <c r="P16" s="501">
        <f t="shared" si="1"/>
        <v>0.38603123948222889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109.83047095624801</v>
      </c>
      <c r="P17" s="502">
        <f t="shared" si="1"/>
        <v>0.37324666857674321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50.024575855197007</v>
      </c>
      <c r="P18" s="502">
        <f t="shared" si="1"/>
        <v>0.17000297023541708</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59.805895101050993</v>
      </c>
      <c r="P19" s="502">
        <f t="shared" si="1"/>
        <v>0.20324369834132613</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2.7632810001169017</v>
      </c>
      <c r="P20" s="502">
        <f t="shared" si="1"/>
        <v>9.3907038607337553E-3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0.99866937140886103</v>
      </c>
      <c r="P21" s="502">
        <f t="shared" si="1"/>
        <v>3.3938670447518711E-3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5.2642559459314757</v>
      </c>
      <c r="P22" s="679">
        <f t="shared" si="1"/>
        <v>1.7889989701828358E-2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49.452612386237888</v>
      </c>
      <c r="AZ22" s="364">
        <f t="shared" si="3"/>
        <v>44.994846821338484</v>
      </c>
      <c r="BA22" s="364">
        <f t="shared" si="3"/>
        <v>42.038618263048377</v>
      </c>
      <c r="BB22" s="364">
        <f t="shared" si="3"/>
        <v>53.968124760994201</v>
      </c>
      <c r="BC22" s="364">
        <f t="shared" si="3"/>
        <v>56.26737474580483</v>
      </c>
      <c r="BD22" s="364">
        <f t="shared" si="3"/>
        <v>57.57412698614354</v>
      </c>
      <c r="BE22" s="364">
        <f t="shared" si="3"/>
        <v>55.044036769001465</v>
      </c>
      <c r="BF22" s="364">
        <f t="shared" si="3"/>
        <v>56.812972030321021</v>
      </c>
      <c r="BG22" s="364">
        <f t="shared" si="3"/>
        <v>52.305394186984628</v>
      </c>
      <c r="BH22" s="364">
        <f t="shared" si="3"/>
        <v>47.918556005441133</v>
      </c>
      <c r="BI22" s="364">
        <f t="shared" si="3"/>
        <v>40.935910365436726</v>
      </c>
      <c r="BJ22" s="364">
        <f t="shared" si="3"/>
        <v>40.29614942447391</v>
      </c>
      <c r="BK22" s="364">
        <f t="shared" si="3"/>
        <v>40.834233416489134</v>
      </c>
      <c r="BL22" s="364">
        <f t="shared" si="3"/>
        <v>35.769018923767135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60.578665288163592</v>
      </c>
      <c r="AZ23" s="399">
        <f t="shared" ref="AZ23:BL23" si="4">Y39</f>
        <v>57.489247095011628</v>
      </c>
      <c r="BA23" s="399">
        <f t="shared" si="4"/>
        <v>61.961357508062385</v>
      </c>
      <c r="BB23" s="399">
        <f t="shared" si="4"/>
        <v>73.751873212552766</v>
      </c>
      <c r="BC23" s="399">
        <f t="shared" si="4"/>
        <v>82.496357438820624</v>
      </c>
      <c r="BD23" s="399">
        <f t="shared" si="4"/>
        <v>82.630190677745745</v>
      </c>
      <c r="BE23" s="399">
        <f t="shared" si="4"/>
        <v>75.981985791805712</v>
      </c>
      <c r="BF23" s="399">
        <f t="shared" si="4"/>
        <v>76.052432970088717</v>
      </c>
      <c r="BG23" s="399">
        <f t="shared" si="4"/>
        <v>59.104450623146725</v>
      </c>
      <c r="BH23" s="399">
        <f t="shared" si="4"/>
        <v>53.533301370560501</v>
      </c>
      <c r="BI23" s="399">
        <f t="shared" si="4"/>
        <v>47.85620955767321</v>
      </c>
      <c r="BJ23" s="399">
        <f t="shared" si="4"/>
        <v>51.673313455040919</v>
      </c>
      <c r="BK23" s="399">
        <f t="shared" si="4"/>
        <v>46.94420599035783</v>
      </c>
      <c r="BL23" s="399">
        <f t="shared" si="4"/>
        <v>43.950683819003515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46.062439478501346</v>
      </c>
      <c r="AZ24" s="364">
        <f t="shared" ref="AZ24:BL24" si="5">Y40</f>
        <v>43.423306067845623</v>
      </c>
      <c r="BA24" s="364">
        <f t="shared" si="5"/>
        <v>51.196226112492781</v>
      </c>
      <c r="BB24" s="364">
        <f t="shared" si="5"/>
        <v>63.0269524747929</v>
      </c>
      <c r="BC24" s="364">
        <f t="shared" si="5"/>
        <v>65.183846421951955</v>
      </c>
      <c r="BD24" s="364">
        <f t="shared" si="5"/>
        <v>70.130425760655783</v>
      </c>
      <c r="BE24" s="364">
        <f t="shared" si="5"/>
        <v>67.015597686007297</v>
      </c>
      <c r="BF24" s="364">
        <f t="shared" si="5"/>
        <v>58.23134344014052</v>
      </c>
      <c r="BG24" s="364">
        <f t="shared" si="5"/>
        <v>53.126188931759764</v>
      </c>
      <c r="BH24" s="364">
        <f t="shared" si="5"/>
        <v>54.482523547947217</v>
      </c>
      <c r="BI24" s="364">
        <f t="shared" si="5"/>
        <v>38.310481025508047</v>
      </c>
      <c r="BJ24" s="364">
        <f t="shared" si="5"/>
        <v>41.879830998703859</v>
      </c>
      <c r="BK24" s="364">
        <f t="shared" si="5"/>
        <v>40.649731473628975</v>
      </c>
      <c r="BL24" s="364">
        <f t="shared" si="5"/>
        <v>33.537746878359769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107.40057266844158</v>
      </c>
      <c r="AZ25" s="364">
        <f t="shared" ref="AZ25:BL25" si="6">Y41</f>
        <v>105.64483919996962</v>
      </c>
      <c r="BA25" s="364">
        <f t="shared" si="6"/>
        <v>106.28349420953757</v>
      </c>
      <c r="BB25" s="364">
        <f t="shared" si="6"/>
        <v>103.90066285962415</v>
      </c>
      <c r="BC25" s="364">
        <f t="shared" si="6"/>
        <v>104.20274302069956</v>
      </c>
      <c r="BD25" s="364">
        <f t="shared" si="6"/>
        <v>102.53962880012081</v>
      </c>
      <c r="BE25" s="364">
        <f t="shared" si="6"/>
        <v>99.935424073731653</v>
      </c>
      <c r="BF25" s="364">
        <f t="shared" si="6"/>
        <v>98.84734483999307</v>
      </c>
      <c r="BG25" s="364">
        <f t="shared" si="6"/>
        <v>97.405507147091527</v>
      </c>
      <c r="BH25" s="364">
        <f t="shared" si="6"/>
        <v>96.359798493648938</v>
      </c>
      <c r="BI25" s="364">
        <f t="shared" si="6"/>
        <v>94.423890662131313</v>
      </c>
      <c r="BJ25" s="364">
        <f t="shared" si="6"/>
        <v>92.208363205226988</v>
      </c>
      <c r="BK25" s="364">
        <f t="shared" si="6"/>
        <v>83.026292878821707</v>
      </c>
      <c r="BL25" s="364">
        <f t="shared" si="6"/>
        <v>82.785285224022772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5.0011201224421766</v>
      </c>
      <c r="AZ26" s="364">
        <f t="shared" si="7"/>
        <v>4.9388821062827901</v>
      </c>
      <c r="BA26" s="364">
        <f t="shared" si="7"/>
        <v>4.9010903403683868</v>
      </c>
      <c r="BB26" s="364">
        <f t="shared" si="7"/>
        <v>5.8112196109900935</v>
      </c>
      <c r="BC26" s="364">
        <f t="shared" si="7"/>
        <v>3.8294928351847655</v>
      </c>
      <c r="BD26" s="364">
        <f t="shared" si="7"/>
        <v>3.6218411994522919</v>
      </c>
      <c r="BE26" s="364">
        <f t="shared" si="7"/>
        <v>4.6398395768506466</v>
      </c>
      <c r="BF26" s="364">
        <f t="shared" si="7"/>
        <v>5.1735332206587419</v>
      </c>
      <c r="BG26" s="364">
        <f t="shared" si="7"/>
        <v>6.6374398279730578</v>
      </c>
      <c r="BH26" s="364">
        <f t="shared" si="7"/>
        <v>4.7500392051876092</v>
      </c>
      <c r="BI26" s="364">
        <f t="shared" si="7"/>
        <v>5.7527147855842449</v>
      </c>
      <c r="BJ26" s="364">
        <f t="shared" si="7"/>
        <v>5.3052084174372025</v>
      </c>
      <c r="BK26" s="364">
        <f t="shared" si="7"/>
        <v>4.7811838876542669</v>
      </c>
      <c r="BL26" s="364">
        <f t="shared" si="7"/>
        <v>5.0350423795914594</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268.49540994378657</v>
      </c>
      <c r="AZ27" s="364">
        <f t="shared" si="8"/>
        <v>256.49112129044818</v>
      </c>
      <c r="BA27" s="364">
        <f t="shared" si="8"/>
        <v>266.38078643350951</v>
      </c>
      <c r="BB27" s="364">
        <f t="shared" si="8"/>
        <v>300.45883291895416</v>
      </c>
      <c r="BC27" s="364">
        <f t="shared" si="8"/>
        <v>311.97981446246172</v>
      </c>
      <c r="BD27" s="364">
        <f t="shared" si="8"/>
        <v>316.4962134241182</v>
      </c>
      <c r="BE27" s="364">
        <f t="shared" si="8"/>
        <v>302.6168838973968</v>
      </c>
      <c r="BF27" s="364">
        <f t="shared" si="8"/>
        <v>295.11762650120204</v>
      </c>
      <c r="BG27" s="364">
        <f t="shared" si="8"/>
        <v>268.57898071695575</v>
      </c>
      <c r="BH27" s="364">
        <f t="shared" si="8"/>
        <v>257.04421862278537</v>
      </c>
      <c r="BI27" s="364">
        <f t="shared" si="8"/>
        <v>227.27920639633354</v>
      </c>
      <c r="BJ27" s="364">
        <f t="shared" si="8"/>
        <v>231.36286550088286</v>
      </c>
      <c r="BK27" s="364">
        <f t="shared" si="8"/>
        <v>216.23564764695192</v>
      </c>
      <c r="BL27" s="364">
        <f t="shared" si="8"/>
        <v>201.07777722474464</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316.4962134241182</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57.57412698614354</v>
      </c>
      <c r="P31" s="501">
        <f t="shared" ref="P31:P43" si="9">O31/$O$30</f>
        <v>0.18191095041314695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25.577998995955813</v>
      </c>
      <c r="P32" s="502">
        <f t="shared" si="9"/>
        <v>8.0816129580925572E-2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3.5620818565468779</v>
      </c>
      <c r="P33" s="502">
        <f t="shared" si="9"/>
        <v>1.1254737672875532E-2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28.434046133640845</v>
      </c>
      <c r="P34" s="502">
        <f t="shared" si="9"/>
        <v>8.9840083159345829E-2</v>
      </c>
      <c r="Q34" s="371"/>
      <c r="R34" s="15"/>
      <c r="S34" s="366"/>
      <c r="T34" s="622" t="s">
        <v>29</v>
      </c>
      <c r="U34" s="375"/>
      <c r="V34" s="375"/>
      <c r="W34" s="375"/>
      <c r="X34" s="1012">
        <f>X35+X39+X40+X41+X47</f>
        <v>268.49540994378657</v>
      </c>
      <c r="Y34" s="1013">
        <f t="shared" ref="Y34:AK34" si="10">Y35+Y39+Y40+Y41+Y47</f>
        <v>256.49112129044818</v>
      </c>
      <c r="Z34" s="1013">
        <f t="shared" si="10"/>
        <v>266.38078643350951</v>
      </c>
      <c r="AA34" s="1013">
        <f t="shared" si="10"/>
        <v>300.45883291895416</v>
      </c>
      <c r="AB34" s="1013">
        <f t="shared" si="10"/>
        <v>311.97981446246172</v>
      </c>
      <c r="AC34" s="1013">
        <f t="shared" si="10"/>
        <v>316.4962134241182</v>
      </c>
      <c r="AD34" s="1013">
        <f t="shared" si="10"/>
        <v>302.6168838973968</v>
      </c>
      <c r="AE34" s="1013">
        <f t="shared" si="10"/>
        <v>295.11762650120204</v>
      </c>
      <c r="AF34" s="1013">
        <f t="shared" si="10"/>
        <v>268.57898071695575</v>
      </c>
      <c r="AG34" s="1013">
        <f t="shared" si="10"/>
        <v>257.04421862278537</v>
      </c>
      <c r="AH34" s="1013">
        <f t="shared" si="10"/>
        <v>227.27920639633354</v>
      </c>
      <c r="AI34" s="1013">
        <f t="shared" si="10"/>
        <v>231.36286550088286</v>
      </c>
      <c r="AJ34" s="1013">
        <f t="shared" si="10"/>
        <v>216.23564764695192</v>
      </c>
      <c r="AK34" s="1014">
        <f t="shared" si="10"/>
        <v>201.07777722474464</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82.630190677745745</v>
      </c>
      <c r="P35" s="501">
        <f t="shared" si="9"/>
        <v>0.26107797557444334</v>
      </c>
      <c r="Q35" s="371"/>
      <c r="R35" s="15"/>
      <c r="S35" s="366"/>
      <c r="T35" s="377"/>
      <c r="U35" s="286" t="s">
        <v>31</v>
      </c>
      <c r="V35" s="387"/>
      <c r="W35" s="387"/>
      <c r="X35" s="1015">
        <f>SUM(X36:X38)</f>
        <v>49.452612386237888</v>
      </c>
      <c r="Y35" s="1016">
        <f t="shared" ref="Y35:AK35" si="11">SUM(Y36:Y38)</f>
        <v>44.994846821338484</v>
      </c>
      <c r="Z35" s="1016">
        <f t="shared" si="11"/>
        <v>42.038618263048377</v>
      </c>
      <c r="AA35" s="1016">
        <f t="shared" si="11"/>
        <v>53.968124760994201</v>
      </c>
      <c r="AB35" s="1016">
        <f t="shared" si="11"/>
        <v>56.26737474580483</v>
      </c>
      <c r="AC35" s="1016">
        <f t="shared" si="11"/>
        <v>57.57412698614354</v>
      </c>
      <c r="AD35" s="1016">
        <f t="shared" si="11"/>
        <v>55.044036769001465</v>
      </c>
      <c r="AE35" s="1016">
        <f t="shared" si="11"/>
        <v>56.812972030321021</v>
      </c>
      <c r="AF35" s="1016">
        <f t="shared" si="11"/>
        <v>52.305394186984628</v>
      </c>
      <c r="AG35" s="1016">
        <f t="shared" si="11"/>
        <v>47.918556005441133</v>
      </c>
      <c r="AH35" s="1016">
        <f t="shared" si="11"/>
        <v>40.935910365436726</v>
      </c>
      <c r="AI35" s="1016">
        <f t="shared" si="11"/>
        <v>40.29614942447391</v>
      </c>
      <c r="AJ35" s="1016">
        <f t="shared" si="11"/>
        <v>40.834233416489134</v>
      </c>
      <c r="AK35" s="1017">
        <f t="shared" si="11"/>
        <v>35.769018923767135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70.130425760655783</v>
      </c>
      <c r="P36" s="501">
        <f t="shared" si="9"/>
        <v>0.22158377505350457</v>
      </c>
      <c r="Q36" s="371"/>
      <c r="R36" s="15"/>
      <c r="S36" s="401" t="s">
        <v>98</v>
      </c>
      <c r="T36" s="378"/>
      <c r="U36" s="389"/>
      <c r="V36" s="379" t="s">
        <v>98</v>
      </c>
      <c r="W36" s="402"/>
      <c r="X36" s="1018">
        <f>VLOOKUP(年度マスタ!$K$4&amp;"_"&amp;X$33,データシート1!$A:$BS,MATCH("aa_"&amp;$S36,データシート1!$A$1:$BS$1,0),0)</f>
        <v>17.717336983351952</v>
      </c>
      <c r="Y36" s="1019">
        <f>VLOOKUP(年度マスタ!$K$4&amp;"_"&amp;Y$33,データシート1!$A:$BS,MATCH("aa_"&amp;$S36,データシート1!$A$1:$BS$1,0),0)</f>
        <v>17.437599137683435</v>
      </c>
      <c r="Z36" s="1019">
        <f>VLOOKUP(年度マスタ!$K$4&amp;"_"&amp;Z$33,データシート1!$A:$BS,MATCH("aa_"&amp;$S36,データシート1!$A$1:$BS$1,0),0)</f>
        <v>16.2696805149852</v>
      </c>
      <c r="AA36" s="1019">
        <f>VLOOKUP(年度マスタ!$K$4&amp;"_"&amp;AA$33,データシート1!$A:$BS,MATCH("aa_"&amp;$S36,データシート1!$A$1:$BS$1,0),0)</f>
        <v>19.363223073366257</v>
      </c>
      <c r="AB36" s="1019">
        <f>VLOOKUP(年度マスタ!$K$4&amp;"_"&amp;AB$33,データシート1!$A:$BS,MATCH("aa_"&amp;$S36,データシート1!$A$1:$BS$1,0),0)</f>
        <v>21.156269855025762</v>
      </c>
      <c r="AC36" s="1019">
        <f>VLOOKUP(年度マスタ!$K$4&amp;"_"&amp;AC$33,データシート1!$A:$BS,MATCH("aa_"&amp;$S36,データシート1!$A$1:$BS$1,0),0)</f>
        <v>25.577998995955813</v>
      </c>
      <c r="AD36" s="1019">
        <f>VLOOKUP(年度マスタ!$K$4&amp;"_"&amp;AD$33,データシート1!$A:$BS,MATCH("aa_"&amp;$S36,データシート1!$A$1:$BS$1,0),0)</f>
        <v>20.428721502763228</v>
      </c>
      <c r="AE36" s="1019">
        <f>VLOOKUP(年度マスタ!$K$4&amp;"_"&amp;AE$33,データシート1!$A:$BS,MATCH("aa_"&amp;$S36,データシート1!$A$1:$BS$1,0),0)</f>
        <v>20.529395091891157</v>
      </c>
      <c r="AF36" s="1019">
        <f>VLOOKUP(年度マスタ!$K$4&amp;"_"&amp;AF$33,データシート1!$A:$BS,MATCH("aa_"&amp;$S36,データシート1!$A$1:$BS$1,0),0)</f>
        <v>20.00890320131365</v>
      </c>
      <c r="AG36" s="1019">
        <f>VLOOKUP(年度マスタ!$K$4&amp;"_"&amp;AG$33,データシート1!$A:$BS,MATCH("aa_"&amp;$S36,データシート1!$A$1:$BS$1,0),0)</f>
        <v>18.071832245778566</v>
      </c>
      <c r="AH36" s="1019">
        <f>VLOOKUP(年度マスタ!$K$4&amp;"_"&amp;AH$33,データシート1!$A:$BS,MATCH("aa_"&amp;$S36,データシート1!$A$1:$BS$1,0),0)</f>
        <v>14.463207850166174</v>
      </c>
      <c r="AI36" s="1019">
        <f>VLOOKUP(年度マスタ!$K$4&amp;"_"&amp;AI$33,データシート1!$A:$BS,MATCH("aa_"&amp;$S36,データシート1!$A$1:$BS$1,0),0)</f>
        <v>13.436372921273195</v>
      </c>
      <c r="AJ36" s="1019">
        <f>VLOOKUP(年度マスタ!$K$4&amp;"_"&amp;AJ$33,データシート1!$A:$BS,MATCH("aa_"&amp;$S36,データシート1!$A$1:$BS$1,0),0)</f>
        <v>12.725468090999261</v>
      </c>
      <c r="AK36" s="1020">
        <f>VLOOKUP(年度マスタ!$K$4&amp;"_"&amp;AK$33,データシート1!$A:$BS,MATCH("aa_"&amp;$S36,データシート1!$A$1:$BS$1,0),0)</f>
        <v>10.802519671528787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102.53962880012081</v>
      </c>
      <c r="P37" s="501">
        <f t="shared" si="9"/>
        <v>0.32398374593731205</v>
      </c>
      <c r="Q37" s="371"/>
      <c r="R37" s="15"/>
      <c r="S37" s="401" t="s">
        <v>100</v>
      </c>
      <c r="T37" s="378"/>
      <c r="U37" s="389"/>
      <c r="V37" s="379" t="s">
        <v>107</v>
      </c>
      <c r="W37" s="402"/>
      <c r="X37" s="1018">
        <f>VLOOKUP(年度マスタ!$K$4&amp;"_"&amp;X$33,データシート1!$A:$BS,MATCH("aa_"&amp;$S37,データシート1!$A$1:$BS$1,0),0)</f>
        <v>2.8885512845744334</v>
      </c>
      <c r="Y37" s="1019">
        <f>VLOOKUP(年度マスタ!$K$4&amp;"_"&amp;Y$33,データシート1!$A:$BS,MATCH("aa_"&amp;$S37,データシート1!$A$1:$BS$1,0),0)</f>
        <v>2.8099312176086175</v>
      </c>
      <c r="Z37" s="1019">
        <f>VLOOKUP(年度マスタ!$K$4&amp;"_"&amp;Z$33,データシート1!$A:$BS,MATCH("aa_"&amp;$S37,データシート1!$A$1:$BS$1,0),0)</f>
        <v>2.9857820736871483</v>
      </c>
      <c r="AA37" s="1019">
        <f>VLOOKUP(年度マスタ!$K$4&amp;"_"&amp;AA$33,データシート1!$A:$BS,MATCH("aa_"&amp;$S37,データシート1!$A$1:$BS$1,0),0)</f>
        <v>3.9499256610492481</v>
      </c>
      <c r="AB37" s="1019">
        <f>VLOOKUP(年度マスタ!$K$4&amp;"_"&amp;AB$33,データシート1!$A:$BS,MATCH("aa_"&amp;$S37,データシート1!$A$1:$BS$1,0),0)</f>
        <v>4.0452632905537724</v>
      </c>
      <c r="AC37" s="1019">
        <f>VLOOKUP(年度マスタ!$K$4&amp;"_"&amp;AC$33,データシート1!$A:$BS,MATCH("aa_"&amp;$S37,データシート1!$A$1:$BS$1,0),0)</f>
        <v>3.5620818565468779</v>
      </c>
      <c r="AD37" s="1019">
        <f>VLOOKUP(年度マスタ!$K$4&amp;"_"&amp;AD$33,データシート1!$A:$BS,MATCH("aa_"&amp;$S37,データシート1!$A$1:$BS$1,0),0)</f>
        <v>3.7355128156694035</v>
      </c>
      <c r="AE37" s="1019">
        <f>VLOOKUP(年度マスタ!$K$4&amp;"_"&amp;AE$33,データシート1!$A:$BS,MATCH("aa_"&amp;$S37,データシート1!$A$1:$BS$1,0),0)</f>
        <v>3.1234783195228006</v>
      </c>
      <c r="AF37" s="1019">
        <f>VLOOKUP(年度マスタ!$K$4&amp;"_"&amp;AF$33,データシート1!$A:$BS,MATCH("aa_"&amp;$S37,データシート1!$A$1:$BS$1,0),0)</f>
        <v>3.0215820353817895</v>
      </c>
      <c r="AG37" s="1019">
        <f>VLOOKUP(年度マスタ!$K$4&amp;"_"&amp;AG$33,データシート1!$A:$BS,MATCH("aa_"&amp;$S37,データシート1!$A$1:$BS$1,0),0)</f>
        <v>3.1348926338884926</v>
      </c>
      <c r="AH37" s="1019">
        <f>VLOOKUP(年度マスタ!$K$4&amp;"_"&amp;AH$33,データシート1!$A:$BS,MATCH("aa_"&amp;$S37,データシート1!$A$1:$BS$1,0),0)</f>
        <v>2.7222867284808774</v>
      </c>
      <c r="AI37" s="1019">
        <f>VLOOKUP(年度マスタ!$K$4&amp;"_"&amp;AI$33,データシート1!$A:$BS,MATCH("aa_"&amp;$S37,データシート1!$A$1:$BS$1,0),0)</f>
        <v>2.6013196167514097</v>
      </c>
      <c r="AJ37" s="1019">
        <f>VLOOKUP(年度マスタ!$K$4&amp;"_"&amp;AJ$33,データシート1!$A:$BS,MATCH("aa_"&amp;$S37,データシート1!$A$1:$BS$1,0),0)</f>
        <v>2.6305441561849823</v>
      </c>
      <c r="AK37" s="1020">
        <f>VLOOKUP(年度マスタ!$K$4&amp;"_"&amp;AK$33,データシート1!$A:$BS,MATCH("aa_"&amp;$S37,データシート1!$A$1:$BS$1,0),0)</f>
        <v>2.6695229823327837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97.97345826701428</v>
      </c>
      <c r="P38" s="502">
        <f t="shared" si="9"/>
        <v>0.30955649423750209</v>
      </c>
      <c r="Q38" s="371"/>
      <c r="R38" s="15"/>
      <c r="S38" s="401" t="s">
        <v>101</v>
      </c>
      <c r="T38" s="378"/>
      <c r="U38" s="391"/>
      <c r="V38" s="404" t="s">
        <v>110</v>
      </c>
      <c r="W38" s="404"/>
      <c r="X38" s="1018">
        <f>VLOOKUP(年度マスタ!$K$4&amp;"_"&amp;X$33,データシート1!$A:$BS,MATCH("aa_"&amp;$S38,データシート1!$A$1:$BS$1,0),0)</f>
        <v>28.846724118311503</v>
      </c>
      <c r="Y38" s="1019">
        <f>VLOOKUP(年度マスタ!$K$4&amp;"_"&amp;Y$33,データシート1!$A:$BS,MATCH("aa_"&amp;$S38,データシート1!$A$1:$BS$1,0),0)</f>
        <v>24.747316466046431</v>
      </c>
      <c r="Z38" s="1019">
        <f>VLOOKUP(年度マスタ!$K$4&amp;"_"&amp;Z$33,データシート1!$A:$BS,MATCH("aa_"&amp;$S38,データシート1!$A$1:$BS$1,0),0)</f>
        <v>22.783155674376033</v>
      </c>
      <c r="AA38" s="1019">
        <f>VLOOKUP(年度マスタ!$K$4&amp;"_"&amp;AA$33,データシート1!$A:$BS,MATCH("aa_"&amp;$S38,データシート1!$A$1:$BS$1,0),0)</f>
        <v>30.654976026578698</v>
      </c>
      <c r="AB38" s="1019">
        <f>VLOOKUP(年度マスタ!$K$4&amp;"_"&amp;AB$33,データシート1!$A:$BS,MATCH("aa_"&amp;$S38,データシート1!$A$1:$BS$1,0),0)</f>
        <v>31.065841600225298</v>
      </c>
      <c r="AC38" s="1019">
        <f>VLOOKUP(年度マスタ!$K$4&amp;"_"&amp;AC$33,データシート1!$A:$BS,MATCH("aa_"&amp;$S38,データシート1!$A$1:$BS$1,0),0)</f>
        <v>28.434046133640845</v>
      </c>
      <c r="AD38" s="1019">
        <f>VLOOKUP(年度マスタ!$K$4&amp;"_"&amp;AD$33,データシート1!$A:$BS,MATCH("aa_"&amp;$S38,データシート1!$A$1:$BS$1,0),0)</f>
        <v>30.879802450568835</v>
      </c>
      <c r="AE38" s="1019">
        <f>VLOOKUP(年度マスタ!$K$4&amp;"_"&amp;AE$33,データシート1!$A:$BS,MATCH("aa_"&amp;$S38,データシート1!$A$1:$BS$1,0),0)</f>
        <v>33.160098618907064</v>
      </c>
      <c r="AF38" s="1019">
        <f>VLOOKUP(年度マスタ!$K$4&amp;"_"&amp;AF$33,データシート1!$A:$BS,MATCH("aa_"&amp;$S38,データシート1!$A$1:$BS$1,0),0)</f>
        <v>29.274908950289191</v>
      </c>
      <c r="AG38" s="1019">
        <f>VLOOKUP(年度マスタ!$K$4&amp;"_"&amp;AG$33,データシート1!$A:$BS,MATCH("aa_"&amp;$S38,データシート1!$A$1:$BS$1,0),0)</f>
        <v>26.711831125774076</v>
      </c>
      <c r="AH38" s="1019">
        <f>VLOOKUP(年度マスタ!$K$4&amp;"_"&amp;AH$33,データシート1!$A:$BS,MATCH("aa_"&amp;$S38,データシート1!$A$1:$BS$1,0),0)</f>
        <v>23.75041578678967</v>
      </c>
      <c r="AI38" s="1019">
        <f>VLOOKUP(年度マスタ!$K$4&amp;"_"&amp;AI$33,データシート1!$A:$BS,MATCH("aa_"&amp;$S38,データシート1!$A$1:$BS$1,0),0)</f>
        <v>24.258456886449309</v>
      </c>
      <c r="AJ38" s="1019">
        <f>VLOOKUP(年度マスタ!$K$4&amp;"_"&amp;AJ$33,データシート1!$A:$BS,MATCH("aa_"&amp;$S38,データシート1!$A$1:$BS$1,0),0)</f>
        <v>25.478221169304891</v>
      </c>
      <c r="AK38" s="1020">
        <f>VLOOKUP(年度マスタ!$K$4&amp;"_"&amp;AK$33,データシート1!$A:$BS,MATCH("aa_"&amp;$S38,データシート1!$A$1:$BS$1,0),0)</f>
        <v>22.29697626990556</v>
      </c>
      <c r="AL38" s="373"/>
      <c r="AW38" s="19" t="str">
        <f>年度マスタ!H4</f>
        <v>46</v>
      </c>
      <c r="AX38" s="19" t="s">
        <v>111</v>
      </c>
      <c r="AY38" s="19">
        <f>VLOOKUP($AW38&amp;"_"&amp;$AY$34,データシート1!$A:$BS,MATCH($AY$31&amp;"_"&amp;AY$36,データシート1!$A$1:$BS$1,0),0)</f>
        <v>856.37219134133954</v>
      </c>
      <c r="AZ38" s="19">
        <f>VLOOKUP($AW38&amp;"_"&amp;$AY$34,データシート1!$A:$BS,MATCH($AY$31&amp;"_"&amp;AZ$36,データシート1!$A$1:$BS$1,0),0)</f>
        <v>128.70593608652678</v>
      </c>
      <c r="BA38" s="19">
        <f>VLOOKUP($AW38&amp;"_"&amp;$AY$34,データシート1!$A:$BS,MATCH($AY$31&amp;"_"&amp;BA$36,データシート1!$A$1:$BS$1,0),0)</f>
        <v>618.86986940562963</v>
      </c>
      <c r="BB38" s="19">
        <f>VLOOKUP($AW38&amp;"_"&amp;$AY$34,データシート1!$A:$BS,MATCH($AY$31&amp;"_"&amp;BB$36,データシート1!$A$1:$BS$1,0),0)</f>
        <v>1841.4795792992672</v>
      </c>
      <c r="BC38" s="19">
        <f>VLOOKUP($AW38&amp;"_"&amp;$AY$34,データシート1!$A:$BS,MATCH($AY$31&amp;"_"&amp;BC$36,データシート1!$A$1:$BS$1,0),0)</f>
        <v>1366.3076555206862</v>
      </c>
      <c r="BD38" s="19">
        <f>VLOOKUP($AW38&amp;"_"&amp;$AY$34,データシート1!$A:$BS,MATCH($AY$31&amp;"_"&amp;BD$36,データシート1!$A$1:$BS$1,0),0)</f>
        <v>1341.2535983597029</v>
      </c>
      <c r="BE38" s="19">
        <f>VLOOKUP($AW38&amp;"_"&amp;$AY$34,データシート1!$A:$BS,MATCH($AY$31&amp;"_"&amp;BE$36,データシート1!$A$1:$BS$1,0),0)</f>
        <v>1562.8213539032645</v>
      </c>
      <c r="BF38" s="19">
        <f>VLOOKUP($AW38&amp;"_"&amp;$AY$34,データシート1!$A:$BS,MATCH($AY$31&amp;"_"&amp;BF$36,データシート1!$A$1:$BS$1,0),0)</f>
        <v>95.796599008798822</v>
      </c>
      <c r="BG38" s="19">
        <f>VLOOKUP($AW38&amp;"_"&amp;$AY$34,データシート1!$A:$BS,MATCH($AY$31&amp;"_"&amp;BG$36,データシート1!$A$1:$BS$1,0),0)</f>
        <v>943.66934069978356</v>
      </c>
      <c r="BH38" s="19">
        <f>VLOOKUP($AW38&amp;"_"&amp;$AY$34,データシート1!$A:$BS,MATCH($AY$31&amp;"_"&amp;BH$36,データシート1!$A$1:$BS$1,0),0)</f>
        <v>142.78846224621898</v>
      </c>
    </row>
    <row r="39" spans="2:64" ht="17.100000000000001" customHeight="1" thickBot="1">
      <c r="B39" s="366"/>
      <c r="C39" s="367"/>
      <c r="D39" s="369"/>
      <c r="E39" s="993"/>
      <c r="F39" s="369"/>
      <c r="G39" s="368"/>
      <c r="H39" s="368"/>
      <c r="I39" s="369"/>
      <c r="J39" s="370"/>
      <c r="K39" s="378"/>
      <c r="L39" s="389"/>
      <c r="M39" s="389"/>
      <c r="N39" s="390" t="s">
        <v>1298</v>
      </c>
      <c r="O39" s="1026">
        <f>AC43</f>
        <v>45.377273973397614</v>
      </c>
      <c r="P39" s="502">
        <f t="shared" si="9"/>
        <v>0.14337382897087039</v>
      </c>
      <c r="Q39" s="371"/>
      <c r="R39" s="15"/>
      <c r="S39" s="401" t="s">
        <v>102</v>
      </c>
      <c r="T39" s="378"/>
      <c r="U39" s="386" t="s">
        <v>112</v>
      </c>
      <c r="V39" s="387"/>
      <c r="W39" s="387"/>
      <c r="X39" s="1015">
        <f>VLOOKUP(年度マスタ!$K$4&amp;"_"&amp;X$33,データシート1!$A:$BS,MATCH("aa_"&amp;$S39,データシート1!$A$1:$BS$1,0),0)</f>
        <v>60.578665288163592</v>
      </c>
      <c r="Y39" s="1016">
        <f>VLOOKUP(年度マスタ!$K$4&amp;"_"&amp;Y$33,データシート1!$A:$BS,MATCH("aa_"&amp;$S39,データシート1!$A$1:$BS$1,0),0)</f>
        <v>57.489247095011628</v>
      </c>
      <c r="Z39" s="1016">
        <f>VLOOKUP(年度マスタ!$K$4&amp;"_"&amp;Z$33,データシート1!$A:$BS,MATCH("aa_"&amp;$S39,データシート1!$A$1:$BS$1,0),0)</f>
        <v>61.961357508062385</v>
      </c>
      <c r="AA39" s="1016">
        <f>VLOOKUP(年度マスタ!$K$4&amp;"_"&amp;AA$33,データシート1!$A:$BS,MATCH("aa_"&amp;$S39,データシート1!$A$1:$BS$1,0),0)</f>
        <v>73.751873212552766</v>
      </c>
      <c r="AB39" s="1016">
        <f>VLOOKUP(年度マスタ!$K$4&amp;"_"&amp;AB$33,データシート1!$A:$BS,MATCH("aa_"&amp;$S39,データシート1!$A$1:$BS$1,0),0)</f>
        <v>82.496357438820624</v>
      </c>
      <c r="AC39" s="1016">
        <f>VLOOKUP(年度マスタ!$K$4&amp;"_"&amp;AC$33,データシート1!$A:$BS,MATCH("aa_"&amp;$S39,データシート1!$A$1:$BS$1,0),0)</f>
        <v>82.630190677745745</v>
      </c>
      <c r="AD39" s="1016">
        <f>VLOOKUP(年度マスタ!$K$4&amp;"_"&amp;AD$33,データシート1!$A:$BS,MATCH("aa_"&amp;$S39,データシート1!$A$1:$BS$1,0),0)</f>
        <v>75.981985791805712</v>
      </c>
      <c r="AE39" s="1016">
        <f>VLOOKUP(年度マスタ!$K$4&amp;"_"&amp;AE$33,データシート1!$A:$BS,MATCH("aa_"&amp;$S39,データシート1!$A$1:$BS$1,0),0)</f>
        <v>76.052432970088717</v>
      </c>
      <c r="AF39" s="1016">
        <f>VLOOKUP(年度マスタ!$K$4&amp;"_"&amp;AF$33,データシート1!$A:$BS,MATCH("aa_"&amp;$S39,データシート1!$A$1:$BS$1,0),0)</f>
        <v>59.104450623146725</v>
      </c>
      <c r="AG39" s="1016">
        <f>VLOOKUP(年度マスタ!$K$4&amp;"_"&amp;AG$33,データシート1!$A:$BS,MATCH("aa_"&amp;$S39,データシート1!$A$1:$BS$1,0),0)</f>
        <v>53.533301370560501</v>
      </c>
      <c r="AH39" s="1016">
        <f>VLOOKUP(年度マスタ!$K$4&amp;"_"&amp;AH$33,データシート1!$A:$BS,MATCH("aa_"&amp;$S39,データシート1!$A$1:$BS$1,0),0)</f>
        <v>47.85620955767321</v>
      </c>
      <c r="AI39" s="1016">
        <f>VLOOKUP(年度マスタ!$K$4&amp;"_"&amp;AI$33,データシート1!$A:$BS,MATCH("aa_"&amp;$S39,データシート1!$A$1:$BS$1,0),0)</f>
        <v>51.673313455040919</v>
      </c>
      <c r="AJ39" s="1016">
        <f>VLOOKUP(年度マスタ!$K$4&amp;"_"&amp;AJ$33,データシート1!$A:$BS,MATCH("aa_"&amp;$S39,データシート1!$A$1:$BS$1,0),0)</f>
        <v>46.94420599035783</v>
      </c>
      <c r="AK39" s="1017">
        <f>VLOOKUP(年度マスタ!$K$4&amp;"_"&amp;AK$33,データシート1!$A:$BS,MATCH("aa_"&amp;$S39,データシート1!$A$1:$BS$1,0),0)</f>
        <v>43.950683819003515</v>
      </c>
      <c r="AL39" s="373"/>
      <c r="AW39" s="19" t="str">
        <f>年度マスタ!K4</f>
        <v>46210</v>
      </c>
      <c r="AX39" s="19" t="s">
        <v>113</v>
      </c>
      <c r="AY39" s="19">
        <f>VLOOKUP($AW39&amp;"_"&amp;$AY$34,データシート1!$A:$BS,MATCH($AY$31&amp;"_"&amp;AY$36,データシート1!$A$1:$BS$1,0),0)</f>
        <v>10.802519671528787</v>
      </c>
      <c r="AZ39" s="19">
        <f>VLOOKUP($AW39&amp;"_"&amp;$AY$34,データシート1!$A:$BS,MATCH($AY$31&amp;"_"&amp;AZ$36,データシート1!$A$1:$BS$1,0),0)</f>
        <v>2.6695229823327837</v>
      </c>
      <c r="BA39" s="19">
        <f>VLOOKUP($AW39&amp;"_"&amp;$AY$34,データシート1!$A:$BS,MATCH($AY$31&amp;"_"&amp;BA$36,データシート1!$A$1:$BS$1,0),0)</f>
        <v>22.29697626990556</v>
      </c>
      <c r="BB39" s="19">
        <f>VLOOKUP($AW39&amp;"_"&amp;$AY$34,データシート1!$A:$BS,MATCH($AY$31&amp;"_"&amp;BB$36,データシート1!$A$1:$BS$1,0),0)</f>
        <v>43.950683819003515</v>
      </c>
      <c r="BC39" s="19">
        <f>VLOOKUP($AW39&amp;"_"&amp;$AY$34,データシート1!$A:$BS,MATCH($AY$31&amp;"_"&amp;BC$36,データシート1!$A$1:$BS$1,0),0)</f>
        <v>33.537746878359769</v>
      </c>
      <c r="BD39" s="19">
        <f>VLOOKUP($AW39&amp;"_"&amp;$AY$34,データシート1!$A:$BS,MATCH($AY$31&amp;"_"&amp;BD$36,データシート1!$A$1:$BS$1,0),0)</f>
        <v>33.39009664274392</v>
      </c>
      <c r="BE39" s="19">
        <f>VLOOKUP($AW39&amp;"_"&amp;$AY$34,データシート1!$A:$BS,MATCH($AY$31&amp;"_"&amp;BE$36,データシート1!$A$1:$BS$1,0),0)</f>
        <v>46.507426841339253</v>
      </c>
      <c r="BF39" s="19">
        <f>VLOOKUP($AW39&amp;"_"&amp;$AY$34,データシート1!$A:$BS,MATCH($AY$31&amp;"_"&amp;BF$36,データシート1!$A$1:$BS$1,0),0)</f>
        <v>2.335394867013763</v>
      </c>
      <c r="BG39" s="19">
        <f>VLOOKUP($AW39&amp;"_"&amp;$AY$34,データシート1!$A:$BS,MATCH($AY$31&amp;"_"&amp;BG$36,データシート1!$A$1:$BS$1,0),0)</f>
        <v>0.55236687292584508</v>
      </c>
      <c r="BH39" s="19">
        <f>VLOOKUP($AW39&amp;"_"&amp;$AY$34,データシート1!$A:$BS,MATCH($AY$31&amp;"_"&amp;BH$36,データシート1!$A$1:$BS$1,0),0)</f>
        <v>5.0350423795914594</v>
      </c>
    </row>
    <row r="40" spans="2:64" ht="17.100000000000001" customHeight="1" thickBot="1">
      <c r="B40" s="366"/>
      <c r="C40" s="367"/>
      <c r="D40" s="369"/>
      <c r="E40" s="369"/>
      <c r="F40" s="369"/>
      <c r="G40" s="368"/>
      <c r="H40" s="368"/>
      <c r="I40" s="369"/>
      <c r="J40" s="370"/>
      <c r="K40" s="378"/>
      <c r="L40" s="389"/>
      <c r="M40" s="391"/>
      <c r="N40" s="382" t="s">
        <v>47</v>
      </c>
      <c r="O40" s="1026">
        <f>AC44</f>
        <v>52.596184293616666</v>
      </c>
      <c r="P40" s="502">
        <f t="shared" si="9"/>
        <v>0.16618266526663172</v>
      </c>
      <c r="Q40" s="371"/>
      <c r="R40" s="15"/>
      <c r="S40" s="401" t="s">
        <v>78</v>
      </c>
      <c r="T40" s="378"/>
      <c r="U40" s="386" t="s">
        <v>78</v>
      </c>
      <c r="V40" s="387"/>
      <c r="W40" s="387"/>
      <c r="X40" s="1015">
        <f>VLOOKUP(年度マスタ!$K$4&amp;"_"&amp;X$33,データシート1!$A:$BS,MATCH("aa_"&amp;$S40,データシート1!$A$1:$BS$1,0),0)</f>
        <v>46.062439478501346</v>
      </c>
      <c r="Y40" s="1016">
        <f>VLOOKUP(年度マスタ!$K$4&amp;"_"&amp;Y$33,データシート1!$A:$BS,MATCH("aa_"&amp;$S40,データシート1!$A$1:$BS$1,0),0)</f>
        <v>43.423306067845623</v>
      </c>
      <c r="Z40" s="1016">
        <f>VLOOKUP(年度マスタ!$K$4&amp;"_"&amp;Z$33,データシート1!$A:$BS,MATCH("aa_"&amp;$S40,データシート1!$A$1:$BS$1,0),0)</f>
        <v>51.196226112492781</v>
      </c>
      <c r="AA40" s="1016">
        <f>VLOOKUP(年度マスタ!$K$4&amp;"_"&amp;AA$33,データシート1!$A:$BS,MATCH("aa_"&amp;$S40,データシート1!$A$1:$BS$1,0),0)</f>
        <v>63.0269524747929</v>
      </c>
      <c r="AB40" s="1016">
        <f>VLOOKUP(年度マスタ!$K$4&amp;"_"&amp;AB$33,データシート1!$A:$BS,MATCH("aa_"&amp;$S40,データシート1!$A$1:$BS$1,0),0)</f>
        <v>65.183846421951955</v>
      </c>
      <c r="AC40" s="1016">
        <f>VLOOKUP(年度マスタ!$K$4&amp;"_"&amp;AC$33,データシート1!$A:$BS,MATCH("aa_"&amp;$S40,データシート1!$A$1:$BS$1,0),0)</f>
        <v>70.130425760655783</v>
      </c>
      <c r="AD40" s="1016">
        <f>VLOOKUP(年度マスタ!$K$4&amp;"_"&amp;AD$33,データシート1!$A:$BS,MATCH("aa_"&amp;$S40,データシート1!$A$1:$BS$1,0),0)</f>
        <v>67.015597686007297</v>
      </c>
      <c r="AE40" s="1016">
        <f>VLOOKUP(年度マスタ!$K$4&amp;"_"&amp;AE$33,データシート1!$A:$BS,MATCH("aa_"&amp;$S40,データシート1!$A$1:$BS$1,0),0)</f>
        <v>58.23134344014052</v>
      </c>
      <c r="AF40" s="1016">
        <f>VLOOKUP(年度マスタ!$K$4&amp;"_"&amp;AF$33,データシート1!$A:$BS,MATCH("aa_"&amp;$S40,データシート1!$A$1:$BS$1,0),0)</f>
        <v>53.126188931759764</v>
      </c>
      <c r="AG40" s="1016">
        <f>VLOOKUP(年度マスタ!$K$4&amp;"_"&amp;AG$33,データシート1!$A:$BS,MATCH("aa_"&amp;$S40,データシート1!$A$1:$BS$1,0),0)</f>
        <v>54.482523547947217</v>
      </c>
      <c r="AH40" s="1016">
        <f>VLOOKUP(年度マスタ!$K$4&amp;"_"&amp;AH$33,データシート1!$A:$BS,MATCH("aa_"&amp;$S40,データシート1!$A$1:$BS$1,0),0)</f>
        <v>38.310481025508047</v>
      </c>
      <c r="AI40" s="1016">
        <f>VLOOKUP(年度マスタ!$K$4&amp;"_"&amp;AI$33,データシート1!$A:$BS,MATCH("aa_"&amp;$S40,データシート1!$A$1:$BS$1,0),0)</f>
        <v>41.879830998703859</v>
      </c>
      <c r="AJ40" s="1016">
        <f>VLOOKUP(年度マスタ!$K$4&amp;"_"&amp;AJ$33,データシート1!$A:$BS,MATCH("aa_"&amp;$S40,データシート1!$A$1:$BS$1,0),0)</f>
        <v>40.649731473628975</v>
      </c>
      <c r="AK40" s="1017">
        <f>VLOOKUP(年度マスタ!$K$4&amp;"_"&amp;AK$33,データシート1!$A:$BS,MATCH("aa_"&amp;$S40,データシート1!$A$1:$BS$1,0),0)</f>
        <v>33.537746878359769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3.3978717715843021</v>
      </c>
      <c r="P41" s="502">
        <f t="shared" si="9"/>
        <v>1.0735900233444536E-2</v>
      </c>
      <c r="Q41" s="371"/>
      <c r="R41" s="15"/>
      <c r="S41" s="401" t="s">
        <v>1276</v>
      </c>
      <c r="T41" s="378"/>
      <c r="U41" s="286" t="s">
        <v>44</v>
      </c>
      <c r="V41" s="387"/>
      <c r="W41" s="387"/>
      <c r="X41" s="1015">
        <f>X42+X45+X46</f>
        <v>107.40057266844158</v>
      </c>
      <c r="Y41" s="1016">
        <f t="shared" ref="Y41:AH41" si="12">Y42+Y45+Y46</f>
        <v>105.64483919996962</v>
      </c>
      <c r="Z41" s="1016">
        <f t="shared" si="12"/>
        <v>106.28349420953757</v>
      </c>
      <c r="AA41" s="1016">
        <f t="shared" si="12"/>
        <v>103.90066285962415</v>
      </c>
      <c r="AB41" s="1016">
        <f t="shared" si="12"/>
        <v>104.20274302069956</v>
      </c>
      <c r="AC41" s="1016">
        <f t="shared" si="12"/>
        <v>102.53962880012081</v>
      </c>
      <c r="AD41" s="1016">
        <f t="shared" si="12"/>
        <v>99.935424073731653</v>
      </c>
      <c r="AE41" s="1016">
        <f t="shared" si="12"/>
        <v>98.84734483999307</v>
      </c>
      <c r="AF41" s="1016">
        <f t="shared" si="12"/>
        <v>97.405507147091527</v>
      </c>
      <c r="AG41" s="1016">
        <f t="shared" si="12"/>
        <v>96.359798493648938</v>
      </c>
      <c r="AH41" s="1016">
        <f t="shared" si="12"/>
        <v>94.423890662131313</v>
      </c>
      <c r="AI41" s="1016">
        <f>AI42+AI45+AI46</f>
        <v>92.208363205226988</v>
      </c>
      <c r="AJ41" s="1016">
        <f>AJ42+AJ45+AJ46</f>
        <v>83.026292878821707</v>
      </c>
      <c r="AK41" s="1017">
        <f>AK42+AK45+AK46</f>
        <v>82.785285224022772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1.1682987615222169</v>
      </c>
      <c r="P42" s="502">
        <f t="shared" si="9"/>
        <v>3.6913514663654049E-3</v>
      </c>
      <c r="Q42" s="371"/>
      <c r="R42" s="15"/>
      <c r="S42" s="401"/>
      <c r="T42" s="378"/>
      <c r="U42" s="389"/>
      <c r="V42" s="623" t="s">
        <v>45</v>
      </c>
      <c r="W42" s="379"/>
      <c r="X42" s="1018">
        <f>SUM(X43:X44)</f>
        <v>103.76922255126686</v>
      </c>
      <c r="Y42" s="1019">
        <f t="shared" ref="Y42:AK42" si="13">SUM(Y43:Y44)</f>
        <v>102.1865818993773</v>
      </c>
      <c r="Z42" s="1019">
        <f t="shared" si="13"/>
        <v>102.6427263049855</v>
      </c>
      <c r="AA42" s="1019">
        <f t="shared" si="13"/>
        <v>99.982505200238791</v>
      </c>
      <c r="AB42" s="1019">
        <f t="shared" si="13"/>
        <v>99.980959448044359</v>
      </c>
      <c r="AC42" s="1019">
        <f t="shared" si="13"/>
        <v>97.97345826701428</v>
      </c>
      <c r="AD42" s="1019">
        <f t="shared" si="13"/>
        <v>95.593588406027493</v>
      </c>
      <c r="AE42" s="1019">
        <f t="shared" si="13"/>
        <v>94.682764991268044</v>
      </c>
      <c r="AF42" s="1019">
        <f t="shared" si="13"/>
        <v>93.36110304104065</v>
      </c>
      <c r="AG42" s="1019">
        <f t="shared" si="13"/>
        <v>92.387437367945012</v>
      </c>
      <c r="AH42" s="1019">
        <f t="shared" si="13"/>
        <v>90.954705114796212</v>
      </c>
      <c r="AI42" s="1019">
        <f t="shared" si="13"/>
        <v>88.560446626242367</v>
      </c>
      <c r="AJ42" s="1019">
        <f t="shared" si="13"/>
        <v>80.078613667340221</v>
      </c>
      <c r="AK42" s="1020">
        <f t="shared" si="13"/>
        <v>79.897523484083166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3.6218411994522919</v>
      </c>
      <c r="P43" s="679">
        <f t="shared" si="9"/>
        <v>1.144355302159294E-2</v>
      </c>
      <c r="Q43" s="371"/>
      <c r="R43" s="15"/>
      <c r="S43" s="401" t="s">
        <v>46</v>
      </c>
      <c r="T43" s="405"/>
      <c r="U43" s="389"/>
      <c r="V43" s="406"/>
      <c r="W43" s="390" t="s">
        <v>46</v>
      </c>
      <c r="X43" s="1018">
        <f>VLOOKUP(年度マスタ!$K$4&amp;"_"&amp;X$33,データシート1!$A:$BS,MATCH("aa_"&amp;$S43,データシート1!$A$1:$BS$1,0),0)</f>
        <v>46.376350980856593</v>
      </c>
      <c r="Y43" s="1019">
        <f>VLOOKUP(年度マスタ!$K$4&amp;"_"&amp;Y$33,データシート1!$A:$BS,MATCH("aa_"&amp;$S43,データシート1!$A$1:$BS$1,0),0)</f>
        <v>47.374565617100473</v>
      </c>
      <c r="Z43" s="1019">
        <f>VLOOKUP(年度マスタ!$K$4&amp;"_"&amp;Z$33,データシート1!$A:$BS,MATCH("aa_"&amp;$S43,データシート1!$A$1:$BS$1,0),0)</f>
        <v>47.50198671439103</v>
      </c>
      <c r="AA43" s="1019">
        <f>VLOOKUP(年度マスタ!$K$4&amp;"_"&amp;AA$33,データシート1!$A:$BS,MATCH("aa_"&amp;$S43,データシート1!$A$1:$BS$1,0),0)</f>
        <v>46.831123370212651</v>
      </c>
      <c r="AB43" s="1019">
        <f>VLOOKUP(年度マスタ!$K$4&amp;"_"&amp;AB$33,データシート1!$A:$BS,MATCH("aa_"&amp;$S43,データシート1!$A$1:$BS$1,0),0)</f>
        <v>46.925295183745853</v>
      </c>
      <c r="AC43" s="1019">
        <f>VLOOKUP(年度マスタ!$K$4&amp;"_"&amp;AC$33,データシート1!$A:$BS,MATCH("aa_"&amp;$S43,データシート1!$A$1:$BS$1,0),0)</f>
        <v>45.377273973397614</v>
      </c>
      <c r="AD43" s="1019">
        <f>VLOOKUP(年度マスタ!$K$4&amp;"_"&amp;AD$33,データシート1!$A:$BS,MATCH("aa_"&amp;$S43,データシート1!$A$1:$BS$1,0),0)</f>
        <v>43.421813849211375</v>
      </c>
      <c r="AE43" s="1019">
        <f>VLOOKUP(年度マスタ!$K$4&amp;"_"&amp;AE$33,データシート1!$A:$BS,MATCH("aa_"&amp;$S43,データシート1!$A$1:$BS$1,0),0)</f>
        <v>42.952369211088325</v>
      </c>
      <c r="AF43" s="1019">
        <f>VLOOKUP(年度マスタ!$K$4&amp;"_"&amp;AF$33,データシート1!$A:$BS,MATCH("aa_"&amp;$S43,データシート1!$A$1:$BS$1,0),0)</f>
        <v>42.524295444963357</v>
      </c>
      <c r="AG43" s="1019">
        <f>VLOOKUP(年度マスタ!$K$4&amp;"_"&amp;AG$33,データシート1!$A:$BS,MATCH("aa_"&amp;$S43,データシート1!$A$1:$BS$1,0),0)</f>
        <v>41.969221668132811</v>
      </c>
      <c r="AH43" s="1019">
        <f>VLOOKUP(年度マスタ!$K$4&amp;"_"&amp;AH$33,データシート1!$A:$BS,MATCH("aa_"&amp;$S43,データシート1!$A$1:$BS$1,0),0)</f>
        <v>41.052703956676403</v>
      </c>
      <c r="AI43" s="1019">
        <f>VLOOKUP(年度マスタ!$K$4&amp;"_"&amp;AI$33,データシート1!$A:$BS,MATCH("aa_"&amp;$S43,データシート1!$A$1:$BS$1,0),0)</f>
        <v>39.799157947549297</v>
      </c>
      <c r="AJ43" s="1019">
        <f>VLOOKUP(年度マスタ!$K$4&amp;"_"&amp;AJ$33,データシート1!$A:$BS,MATCH("aa_"&amp;$S43,データシート1!$A$1:$BS$1,0),0)</f>
        <v>34.693365334250018</v>
      </c>
      <c r="AK43" s="1020">
        <f>VLOOKUP(年度マスタ!$K$4&amp;"_"&amp;AK$33,データシート1!$A:$BS,MATCH("aa_"&amp;$S43,データシート1!$A$1:$BS$1,0),0)</f>
        <v>33.39009664274392</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57.392871570410264</v>
      </c>
      <c r="Y44" s="1019">
        <f>VLOOKUP(年度マスタ!$K$4&amp;"_"&amp;Y$33,データシート1!$A:$BS,MATCH("aa_"&amp;$S44,データシート1!$A$1:$BS$1,0),0)</f>
        <v>54.812016282276822</v>
      </c>
      <c r="Z44" s="1019">
        <f>VLOOKUP(年度マスタ!$K$4&amp;"_"&amp;Z$33,データシート1!$A:$BS,MATCH("aa_"&amp;$S44,データシート1!$A$1:$BS$1,0),0)</f>
        <v>55.140739590594471</v>
      </c>
      <c r="AA44" s="1019">
        <f>VLOOKUP(年度マスタ!$K$4&amp;"_"&amp;AA$33,データシート1!$A:$BS,MATCH("aa_"&amp;$S44,データシート1!$A$1:$BS$1,0),0)</f>
        <v>53.151381830026146</v>
      </c>
      <c r="AB44" s="1019">
        <f>VLOOKUP(年度マスタ!$K$4&amp;"_"&amp;AB$33,データシート1!$A:$BS,MATCH("aa_"&amp;$S44,データシート1!$A$1:$BS$1,0),0)</f>
        <v>53.055664264298514</v>
      </c>
      <c r="AC44" s="1019">
        <f>VLOOKUP(年度マスタ!$K$4&amp;"_"&amp;AC$33,データシート1!$A:$BS,MATCH("aa_"&amp;$S44,データシート1!$A$1:$BS$1,0),0)</f>
        <v>52.596184293616666</v>
      </c>
      <c r="AD44" s="1019">
        <f>VLOOKUP(年度マスタ!$K$4&amp;"_"&amp;AD$33,データシート1!$A:$BS,MATCH("aa_"&amp;$S44,データシート1!$A$1:$BS$1,0),0)</f>
        <v>52.171774556816118</v>
      </c>
      <c r="AE44" s="1019">
        <f>VLOOKUP(年度マスタ!$K$4&amp;"_"&amp;AE$33,データシート1!$A:$BS,MATCH("aa_"&amp;$S44,データシート1!$A$1:$BS$1,0),0)</f>
        <v>51.730395780179727</v>
      </c>
      <c r="AF44" s="1019">
        <f>VLOOKUP(年度マスタ!$K$4&amp;"_"&amp;AF$33,データシート1!$A:$BS,MATCH("aa_"&amp;$S44,データシート1!$A$1:$BS$1,0),0)</f>
        <v>50.8368075960773</v>
      </c>
      <c r="AG44" s="1019">
        <f>VLOOKUP(年度マスタ!$K$4&amp;"_"&amp;AG$33,データシート1!$A:$BS,MATCH("aa_"&amp;$S44,データシート1!$A$1:$BS$1,0),0)</f>
        <v>50.418215699812201</v>
      </c>
      <c r="AH44" s="1019">
        <f>VLOOKUP(年度マスタ!$K$4&amp;"_"&amp;AH$33,データシート1!$A:$BS,MATCH("aa_"&amp;$S44,データシート1!$A$1:$BS$1,0),0)</f>
        <v>49.902001158119816</v>
      </c>
      <c r="AI44" s="1019">
        <f>VLOOKUP(年度マスタ!$K$4&amp;"_"&amp;AI$33,データシート1!$A:$BS,MATCH("aa_"&amp;$S44,データシート1!$A$1:$BS$1,0),0)</f>
        <v>48.761288678693063</v>
      </c>
      <c r="AJ44" s="1019">
        <f>VLOOKUP(年度マスタ!$K$4&amp;"_"&amp;AJ$33,データシート1!$A:$BS,MATCH("aa_"&amp;$S44,データシート1!$A$1:$BS$1,0),0)</f>
        <v>45.385248333090196</v>
      </c>
      <c r="AK44" s="1020">
        <f>VLOOKUP(年度マスタ!$K$4&amp;"_"&amp;AK$33,データシート1!$A:$BS,MATCH("aa_"&amp;$S44,データシート1!$A$1:$BS$1,0),0)</f>
        <v>46.507426841339253</v>
      </c>
      <c r="AL44" s="373"/>
      <c r="AW44" s="19" t="str">
        <f>AW47</f>
        <v>鹿児島県</v>
      </c>
      <c r="AX44" s="407">
        <f t="shared" si="14"/>
        <v>0.18025807537746164</v>
      </c>
      <c r="AY44" s="407">
        <f t="shared" si="14"/>
        <v>0.20695282232759454</v>
      </c>
      <c r="AZ44" s="407">
        <f t="shared" si="14"/>
        <v>0.15355110567416833</v>
      </c>
      <c r="BA44" s="407">
        <f t="shared" si="14"/>
        <v>0.4431908595306554</v>
      </c>
      <c r="BB44" s="407">
        <f t="shared" si="14"/>
        <v>1.6047137090120192E-2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2.781060550304951</v>
      </c>
      <c r="Y45" s="1019">
        <f>VLOOKUP(年度マスタ!$K$4&amp;"_"&amp;Y$33,データシート1!$A:$BS,MATCH("aa_"&amp;$S45,データシート1!$A$1:$BS$1,0),0)</f>
        <v>2.6269176876579592</v>
      </c>
      <c r="Z45" s="1019">
        <f>VLOOKUP(年度マスタ!$K$4&amp;"_"&amp;Z$33,データシート1!$A:$BS,MATCH("aa_"&amp;$S45,データシート1!$A$1:$BS$1,0),0)</f>
        <v>2.7205175481521908</v>
      </c>
      <c r="AA45" s="1019">
        <f>VLOOKUP(年度マスタ!$K$4&amp;"_"&amp;AA$33,データシート1!$A:$BS,MATCH("aa_"&amp;$S45,データシート1!$A$1:$BS$1,0),0)</f>
        <v>3.1082677838174804</v>
      </c>
      <c r="AB45" s="1019">
        <f>VLOOKUP(年度マスタ!$K$4&amp;"_"&amp;AB$33,データシート1!$A:$BS,MATCH("aa_"&amp;$S45,データシート1!$A$1:$BS$1,0),0)</f>
        <v>3.3611230175013458</v>
      </c>
      <c r="AC45" s="1019">
        <f>VLOOKUP(年度マスタ!$K$4&amp;"_"&amp;AC$33,データシート1!$A:$BS,MATCH("aa_"&amp;$S45,データシート1!$A$1:$BS$1,0),0)</f>
        <v>3.3978717715843021</v>
      </c>
      <c r="AD45" s="1019">
        <f>VLOOKUP(年度マスタ!$K$4&amp;"_"&amp;AD$33,データシート1!$A:$BS,MATCH("aa_"&amp;$S45,データシート1!$A$1:$BS$1,0),0)</f>
        <v>3.22158445729848</v>
      </c>
      <c r="AE45" s="1019">
        <f>VLOOKUP(年度マスタ!$K$4&amp;"_"&amp;AE$33,データシート1!$A:$BS,MATCH("aa_"&amp;$S45,データシート1!$A$1:$BS$1,0),0)</f>
        <v>3.1133010280733582</v>
      </c>
      <c r="AF45" s="1019">
        <f>VLOOKUP(年度マスタ!$K$4&amp;"_"&amp;AF$33,データシート1!$A:$BS,MATCH("aa_"&amp;$S45,データシート1!$A$1:$BS$1,0),0)</f>
        <v>2.9833555923834663</v>
      </c>
      <c r="AG45" s="1019">
        <f>VLOOKUP(年度マスタ!$K$4&amp;"_"&amp;AG$33,データシート1!$A:$BS,MATCH("aa_"&amp;$S45,データシート1!$A$1:$BS$1,0),0)</f>
        <v>2.8434247292275363</v>
      </c>
      <c r="AH45" s="1019">
        <f>VLOOKUP(年度マスタ!$K$4&amp;"_"&amp;AH$33,データシート1!$A:$BS,MATCH("aa_"&amp;$S45,データシート1!$A$1:$BS$1,0),0)</f>
        <v>2.5987522862374792</v>
      </c>
      <c r="AI45" s="1019">
        <f>VLOOKUP(年度マスタ!$K$4&amp;"_"&amp;AI$33,データシート1!$A:$BS,MATCH("aa_"&amp;$S45,データシート1!$A$1:$BS$1,0),0)</f>
        <v>2.489641129354339</v>
      </c>
      <c r="AJ45" s="1019">
        <f>VLOOKUP(年度マスタ!$K$4&amp;"_"&amp;AJ$33,データシート1!$A:$BS,MATCH("aa_"&amp;$S45,データシート1!$A$1:$BS$1,0),0)</f>
        <v>2.3445525705485508</v>
      </c>
      <c r="AK45" s="1020">
        <f>VLOOKUP(年度マスタ!$K$4&amp;"_"&amp;AK$33,データシート1!$A:$BS,MATCH("aa_"&amp;$S45,データシート1!$A$1:$BS$1,0),0)</f>
        <v>2.335394867013763</v>
      </c>
      <c r="AL45" s="373"/>
      <c r="AW45" s="19" t="str">
        <f>AW48</f>
        <v>指宿市</v>
      </c>
      <c r="AX45" s="407">
        <f t="shared" ref="AX45:BB45" si="15">AX48/$BC48</f>
        <v>0.17788648461032122</v>
      </c>
      <c r="AY45" s="407">
        <f t="shared" si="15"/>
        <v>0.21857554039837945</v>
      </c>
      <c r="AZ45" s="407">
        <f t="shared" si="15"/>
        <v>0.16678992249290001</v>
      </c>
      <c r="BA45" s="407">
        <f t="shared" si="15"/>
        <v>0.41170777977863587</v>
      </c>
      <c r="BB45" s="407">
        <f t="shared" si="15"/>
        <v>2.5040272719763518E-2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0.85028956686976209</v>
      </c>
      <c r="Y46" s="1019">
        <f>VLOOKUP(年度マスタ!$K$4&amp;"_"&amp;Y$33,データシート1!$A:$BS,MATCH("aa_"&amp;$S46,データシート1!$A$1:$BS$1,0),0)</f>
        <v>0.83133961293436387</v>
      </c>
      <c r="Z46" s="1019">
        <f>VLOOKUP(年度マスタ!$K$4&amp;"_"&amp;Z$33,データシート1!$A:$BS,MATCH("aa_"&amp;$S46,データシート1!$A$1:$BS$1,0),0)</f>
        <v>0.92025035639987063</v>
      </c>
      <c r="AA46" s="1019">
        <f>VLOOKUP(年度マスタ!$K$4&amp;"_"&amp;AA$33,データシート1!$A:$BS,MATCH("aa_"&amp;$S46,データシート1!$A$1:$BS$1,0),0)</f>
        <v>0.80988987556787551</v>
      </c>
      <c r="AB46" s="1019">
        <f>VLOOKUP(年度マスタ!$K$4&amp;"_"&amp;AB$33,データシート1!$A:$BS,MATCH("aa_"&amp;$S46,データシート1!$A$1:$BS$1,0),0)</f>
        <v>0.8606605551538502</v>
      </c>
      <c r="AC46" s="1019">
        <f>VLOOKUP(年度マスタ!$K$4&amp;"_"&amp;AC$33,データシート1!$A:$BS,MATCH("aa_"&amp;$S46,データシート1!$A$1:$BS$1,0),0)</f>
        <v>1.1682987615222169</v>
      </c>
      <c r="AD46" s="1019">
        <f>VLOOKUP(年度マスタ!$K$4&amp;"_"&amp;AD$33,データシート1!$A:$BS,MATCH("aa_"&amp;$S46,データシート1!$A$1:$BS$1,0),0)</f>
        <v>1.1202512104056863</v>
      </c>
      <c r="AE46" s="1019">
        <f>VLOOKUP(年度マスタ!$K$4&amp;"_"&amp;AE$33,データシート1!$A:$BS,MATCH("aa_"&amp;$S46,データシート1!$A$1:$BS$1,0),0)</f>
        <v>1.0512788206516754</v>
      </c>
      <c r="AF46" s="1019">
        <f>VLOOKUP(年度マスタ!$K$4&amp;"_"&amp;AF$33,データシート1!$A:$BS,MATCH("aa_"&amp;$S46,データシート1!$A$1:$BS$1,0),0)</f>
        <v>1.0610485136674219</v>
      </c>
      <c r="AG46" s="1019">
        <f>VLOOKUP(年度マスタ!$K$4&amp;"_"&amp;AG$33,データシート1!$A:$BS,MATCH("aa_"&amp;$S46,データシート1!$A$1:$BS$1,0),0)</f>
        <v>1.1289363964763841</v>
      </c>
      <c r="AH46" s="1019">
        <f>VLOOKUP(年度マスタ!$K$4&amp;"_"&amp;AH$33,データシート1!$A:$BS,MATCH("aa_"&amp;$S46,データシート1!$A$1:$BS$1,0),0)</f>
        <v>0.87043326109761132</v>
      </c>
      <c r="AI46" s="1019">
        <f>VLOOKUP(年度マスタ!$K$4&amp;"_"&amp;AI$33,データシート1!$A:$BS,MATCH("aa_"&amp;$S46,データシート1!$A$1:$BS$1,0),0)</f>
        <v>1.1582754496302792</v>
      </c>
      <c r="AJ46" s="1019">
        <f>VLOOKUP(年度マスタ!$K$4&amp;"_"&amp;AJ$33,データシート1!$A:$BS,MATCH("aa_"&amp;$S46,データシート1!$A$1:$BS$1,0),0)</f>
        <v>0.60312664093293256</v>
      </c>
      <c r="AK46" s="1020">
        <f>VLOOKUP(年度マスタ!$K$4&amp;"_"&amp;AK$33,データシート1!$A:$BS,MATCH("aa_"&amp;$S46,データシート1!$A$1:$BS$1,0),0)</f>
        <v>0.55236687292584508</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5.0011201224421766</v>
      </c>
      <c r="Y47" s="1022">
        <f>VLOOKUP(年度マスタ!$K$4&amp;"_"&amp;Y$33,データシート1!$A:$BS,MATCH("aa_"&amp;$S47,データシート1!$A$1:$BS$1,0),0)</f>
        <v>4.9388821062827901</v>
      </c>
      <c r="Z47" s="1022">
        <f>VLOOKUP(年度マスタ!$K$4&amp;"_"&amp;Z$33,データシート1!$A:$BS,MATCH("aa_"&amp;$S47,データシート1!$A$1:$BS$1,0),0)</f>
        <v>4.9010903403683868</v>
      </c>
      <c r="AA47" s="1022">
        <f>VLOOKUP(年度マスタ!$K$4&amp;"_"&amp;AA$33,データシート1!$A:$BS,MATCH("aa_"&amp;$S47,データシート1!$A$1:$BS$1,0),0)</f>
        <v>5.8112196109900935</v>
      </c>
      <c r="AB47" s="1022">
        <f>VLOOKUP(年度マスタ!$K$4&amp;"_"&amp;AB$33,データシート1!$A:$BS,MATCH("aa_"&amp;$S47,データシート1!$A$1:$BS$1,0),0)</f>
        <v>3.8294928351847655</v>
      </c>
      <c r="AC47" s="1022">
        <f>VLOOKUP(年度マスタ!$K$4&amp;"_"&amp;AC$33,データシート1!$A:$BS,MATCH("aa_"&amp;$S47,データシート1!$A$1:$BS$1,0),0)</f>
        <v>3.6218411994522919</v>
      </c>
      <c r="AD47" s="1022">
        <f>VLOOKUP(年度マスタ!$K$4&amp;"_"&amp;AD$33,データシート1!$A:$BS,MATCH("aa_"&amp;$S47,データシート1!$A$1:$BS$1,0),0)</f>
        <v>4.6398395768506466</v>
      </c>
      <c r="AE47" s="1022">
        <f>VLOOKUP(年度マスタ!$K$4&amp;"_"&amp;AE$33,データシート1!$A:$BS,MATCH("aa_"&amp;$S47,データシート1!$A$1:$BS$1,0),0)</f>
        <v>5.1735332206587419</v>
      </c>
      <c r="AF47" s="1022">
        <f>VLOOKUP(年度マスタ!$K$4&amp;"_"&amp;AF$33,データシート1!$A:$BS,MATCH("aa_"&amp;$S47,データシート1!$A$1:$BS$1,0),0)</f>
        <v>6.6374398279730578</v>
      </c>
      <c r="AG47" s="1022">
        <f>VLOOKUP(年度マスタ!$K$4&amp;"_"&amp;AG$33,データシート1!$A:$BS,MATCH("aa_"&amp;$S47,データシート1!$A$1:$BS$1,0),0)</f>
        <v>4.7500392051876092</v>
      </c>
      <c r="AH47" s="1022">
        <f>VLOOKUP(年度マスタ!$K$4&amp;"_"&amp;AH$33,データシート1!$A:$BS,MATCH("aa_"&amp;$S47,データシート1!$A$1:$BS$1,0),0)</f>
        <v>5.7527147855842449</v>
      </c>
      <c r="AI47" s="1022">
        <f>VLOOKUP(年度マスタ!$K$4&amp;"_"&amp;AI$33,データシート1!$A:$BS,MATCH("aa_"&amp;$S47,データシート1!$A$1:$BS$1,0),0)</f>
        <v>5.3052084174372025</v>
      </c>
      <c r="AJ47" s="1022">
        <f>VLOOKUP(年度マスタ!$K$4&amp;"_"&amp;AJ$33,データシート1!$A:$BS,MATCH("aa_"&amp;$S47,データシート1!$A$1:$BS$1,0),0)</f>
        <v>4.7811838876542669</v>
      </c>
      <c r="AK47" s="1023">
        <f>VLOOKUP(年度マスタ!$K$4&amp;"_"&amp;AK$33,データシート1!$A:$BS,MATCH("aa_"&amp;$S47,データシート1!$A$1:$BS$1,0),0)</f>
        <v>5.0350423795914594</v>
      </c>
      <c r="AL47" s="373"/>
      <c r="AW47" s="19" t="str">
        <f>年度マスタ!I4</f>
        <v>鹿児島県</v>
      </c>
      <c r="AX47" s="408">
        <f>SUM(AY38:BA38)</f>
        <v>1603.9479968334958</v>
      </c>
      <c r="AY47" s="408">
        <f t="shared" si="17"/>
        <v>1841.4795792992672</v>
      </c>
      <c r="AZ47" s="408">
        <f t="shared" si="17"/>
        <v>1366.3076555206862</v>
      </c>
      <c r="BA47" s="408">
        <f>SUM(BD38:BG38)</f>
        <v>3943.5408919715501</v>
      </c>
      <c r="BB47" s="408">
        <f>BH38</f>
        <v>142.78846224621898</v>
      </c>
      <c r="BC47" s="408">
        <f>SUM(AX47:BB47)</f>
        <v>8898.0645858712178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1645</v>
      </c>
      <c r="AL48" s="411"/>
      <c r="AW48" s="19" t="str">
        <f>年度マスタ!J4</f>
        <v>指宿市</v>
      </c>
      <c r="AX48" s="408">
        <f>SUM(AY39:BA39)</f>
        <v>35.769018923767135</v>
      </c>
      <c r="AY48" s="408">
        <f>BB39</f>
        <v>43.950683819003515</v>
      </c>
      <c r="AZ48" s="408">
        <f>BC39</f>
        <v>33.537746878359769</v>
      </c>
      <c r="BA48" s="408">
        <f>SUM(BD39:BG39)</f>
        <v>82.785285224022772</v>
      </c>
      <c r="BB48" s="408">
        <f>BH39</f>
        <v>5.0350423795914594</v>
      </c>
      <c r="BC48" s="408">
        <f>SUM(AX48:BB48)</f>
        <v>201.07777722474464</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201.07777722474464</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35.769018923767135</v>
      </c>
      <c r="P52" s="501">
        <f t="shared" ref="P52:P64" si="18">O52/$O$51</f>
        <v>0.17788648461032122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10.802519671528787</v>
      </c>
      <c r="P53" s="502">
        <f t="shared" si="18"/>
        <v>5.3723090739434674E-2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2.6695229823327837</v>
      </c>
      <c r="P54" s="502">
        <f t="shared" si="18"/>
        <v>1.3276071673246407E-2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22.29697626990556</v>
      </c>
      <c r="P55" s="502">
        <f t="shared" si="18"/>
        <v>0.11088732219764011</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43.950683819003515</v>
      </c>
      <c r="P56" s="501">
        <f t="shared" si="18"/>
        <v>0.21857554039837945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33.537746878359769</v>
      </c>
      <c r="P57" s="501">
        <f t="shared" si="18"/>
        <v>0.16678992249290001</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82.785285224022772</v>
      </c>
      <c r="P58" s="501">
        <f t="shared" si="18"/>
        <v>0.41170777977863587</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79.897523484083166</v>
      </c>
      <c r="P59" s="502">
        <f t="shared" si="18"/>
        <v>0.39734636311789789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33.39009664274392</v>
      </c>
      <c r="P60" s="502">
        <f t="shared" si="18"/>
        <v>0.16605562834237922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46.507426841339253</v>
      </c>
      <c r="P61" s="502">
        <f t="shared" si="18"/>
        <v>0.23129073477551873</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2.335394867013763</v>
      </c>
      <c r="P62" s="502">
        <f t="shared" si="18"/>
        <v>1.1614385732956915E-2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0.55236687292584508</v>
      </c>
      <c r="P63" s="502">
        <f t="shared" si="18"/>
        <v>2.7470309277810674E-3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5.0350423795914594</v>
      </c>
      <c r="P64" s="679">
        <f t="shared" si="18"/>
        <v>2.5040272719763518E-2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指宿市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258.49450000000002</v>
      </c>
      <c r="AI7" s="88">
        <f>VLOOKUP(年度マスタ!$K$4&amp;"_"&amp;$AG7,データシート1!$A:$BS,MATCH("ab_"&amp;AI$2,データシート1!$A$1:$BS$1,0),0)</f>
        <v>1420</v>
      </c>
      <c r="AJ7" s="88">
        <f>VLOOKUP(年度マスタ!$K$4&amp;"_"&amp;$AG7,データシート1!$A:$BS,MATCH("ab_"&amp;AJ$2,データシート1!$A$1:$BS$1,0),0)</f>
        <v>477</v>
      </c>
      <c r="AK7" s="88">
        <f>VLOOKUP(年度マスタ!$K$4&amp;"_"&amp;$AG7,データシート1!$A:$BS,MATCH("ab_"&amp;AK$2,データシート1!$A$1:$BS$1,0),0)</f>
        <v>14283</v>
      </c>
      <c r="AL7" s="88">
        <f>VLOOKUP(年度マスタ!$K$4&amp;"_"&amp;$AG7,データシート1!$A:$BS,MATCH("ab_"&amp;AL$2,データシート1!$A$1:$BS$1,0),0)</f>
        <v>20626</v>
      </c>
      <c r="AM7" s="88">
        <f>VLOOKUP(年度マスタ!$K$4&amp;"_"&amp;$AG7,データシート1!$A:$BS,MATCH("ab_"&amp;AM$2,データシート1!$A$1:$BS$1,0),0)</f>
        <v>23752</v>
      </c>
      <c r="AN7" s="88">
        <f>VLOOKUP(年度マスタ!$K$4&amp;"_"&amp;$AG7,データシート1!$A:$BS,MATCH("ab_"&amp;AN$2,データシート1!$A$1:$BS$1,0),0)</f>
        <v>11252</v>
      </c>
      <c r="AO7" s="88">
        <f>VLOOKUP(年度マスタ!$K$4&amp;"_"&amp;$AG7,データシート1!$A:$BS,MATCH("ab_"&amp;AO$2,データシート1!$A$1:$BS$1,0),0)</f>
        <v>45443</v>
      </c>
      <c r="AP7" s="88">
        <f>VLOOKUP(年度マスタ!$K$4&amp;"_"&amp;$AG7,データシート1!$A:$BS,MATCH("ab_"&amp;AP$2,データシート1!$A$1:$BS$1,0),0)</f>
        <v>160608</v>
      </c>
      <c r="AQ7" s="1073">
        <f>VLOOKUP(年度マスタ!$K$4&amp;"_"&amp;$AG7,データシート1!$A:$BS,MATCH("ab_"&amp;AQ$2,データシート1!$A$1:$BS$1,0),0)</f>
        <v>5.0011201224421766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241.84190000000001</v>
      </c>
      <c r="AI8" s="88">
        <f>VLOOKUP(年度マスタ!$K$4&amp;"_"&amp;$AG8,データシート1!$A:$BS,MATCH("ab_"&amp;AI$2,データシート1!$A$1:$BS$1,0),0)</f>
        <v>1303</v>
      </c>
      <c r="AJ8" s="88">
        <f>VLOOKUP(年度マスタ!$K$4&amp;"_"&amp;$AG8,データシート1!$A:$BS,MATCH("ab_"&amp;AJ$2,データシート1!$A$1:$BS$1,0),0)</f>
        <v>605</v>
      </c>
      <c r="AK8" s="88">
        <f>VLOOKUP(年度マスタ!$K$4&amp;"_"&amp;$AG8,データシート1!$A:$BS,MATCH("ab_"&amp;AK$2,データシート1!$A$1:$BS$1,0),0)</f>
        <v>15107</v>
      </c>
      <c r="AL8" s="88">
        <f>VLOOKUP(年度マスタ!$K$4&amp;"_"&amp;$AG8,データシート1!$A:$BS,MATCH("ab_"&amp;AL$2,データシート1!$A$1:$BS$1,0),0)</f>
        <v>20703</v>
      </c>
      <c r="AM8" s="88">
        <f>VLOOKUP(年度マスタ!$K$4&amp;"_"&amp;$AG8,データシート1!$A:$BS,MATCH("ab_"&amp;AM$2,データシート1!$A$1:$BS$1,0),0)</f>
        <v>23949</v>
      </c>
      <c r="AN8" s="88">
        <f>VLOOKUP(年度マスタ!$K$4&amp;"_"&amp;$AG8,データシート1!$A:$BS,MATCH("ab_"&amp;AN$2,データシート1!$A$1:$BS$1,0),0)</f>
        <v>11032</v>
      </c>
      <c r="AO8" s="88">
        <f>VLOOKUP(年度マスタ!$K$4&amp;"_"&amp;$AG8,データシート1!$A:$BS,MATCH("ab_"&amp;AO$2,データシート1!$A$1:$BS$1,0),0)</f>
        <v>45060</v>
      </c>
      <c r="AP8" s="88">
        <f>VLOOKUP(年度マスタ!$K$4&amp;"_"&amp;$AG8,データシート1!$A:$BS,MATCH("ab_"&amp;AP$2,データシート1!$A$1:$BS$1,0),0)</f>
        <v>153194</v>
      </c>
      <c r="AQ8" s="1073">
        <f>VLOOKUP(年度マスタ!$K$4&amp;"_"&amp;$AG8,データシート1!$A:$BS,MATCH("ab_"&amp;AQ$2,データシート1!$A$1:$BS$1,0),0)</f>
        <v>4.9388821062827901</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237.4845</v>
      </c>
      <c r="AI9" s="88">
        <f>VLOOKUP(年度マスタ!$K$4&amp;"_"&amp;$AG9,データシート1!$A:$BS,MATCH("ab_"&amp;AI$2,データシート1!$A$1:$BS$1,0),0)</f>
        <v>1303</v>
      </c>
      <c r="AJ9" s="88">
        <f>VLOOKUP(年度マスタ!$K$4&amp;"_"&amp;$AG9,データシート1!$A:$BS,MATCH("ab_"&amp;AJ$2,データシート1!$A$1:$BS$1,0),0)</f>
        <v>605</v>
      </c>
      <c r="AK9" s="88">
        <f>VLOOKUP(年度マスタ!$K$4&amp;"_"&amp;$AG9,データシート1!$A:$BS,MATCH("ab_"&amp;AK$2,データシート1!$A$1:$BS$1,0),0)</f>
        <v>15107</v>
      </c>
      <c r="AL9" s="88">
        <f>VLOOKUP(年度マスタ!$K$4&amp;"_"&amp;$AG9,データシート1!$A:$BS,MATCH("ab_"&amp;AL$2,データシート1!$A$1:$BS$1,0),0)</f>
        <v>20711</v>
      </c>
      <c r="AM9" s="88">
        <f>VLOOKUP(年度マスタ!$K$4&amp;"_"&amp;$AG9,データシート1!$A:$BS,MATCH("ab_"&amp;AM$2,データシート1!$A$1:$BS$1,0),0)</f>
        <v>24125</v>
      </c>
      <c r="AN9" s="88">
        <f>VLOOKUP(年度マスタ!$K$4&amp;"_"&amp;$AG9,データシート1!$A:$BS,MATCH("ab_"&amp;AN$2,データシート1!$A$1:$BS$1,0),0)</f>
        <v>10821</v>
      </c>
      <c r="AO9" s="88">
        <f>VLOOKUP(年度マスタ!$K$4&amp;"_"&amp;$AG9,データシート1!$A:$BS,MATCH("ab_"&amp;AO$2,データシート1!$A$1:$BS$1,0),0)</f>
        <v>44715</v>
      </c>
      <c r="AP9" s="88">
        <f>VLOOKUP(年度マスタ!$K$4&amp;"_"&amp;$AG9,データシート1!$A:$BS,MATCH("ab_"&amp;AP$2,データシート1!$A$1:$BS$1,0),0)</f>
        <v>160702</v>
      </c>
      <c r="AQ9" s="1073">
        <f>VLOOKUP(年度マスタ!$K$4&amp;"_"&amp;$AG9,データシート1!$A:$BS,MATCH("ab_"&amp;AQ$2,データシート1!$A$1:$BS$1,0),0)</f>
        <v>4.9010903403683868</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238.19759999999999</v>
      </c>
      <c r="AI10" s="88">
        <f>VLOOKUP(年度マスタ!$K$4&amp;"_"&amp;$AG10,データシート1!$A:$BS,MATCH("ab_"&amp;AI$2,データシート1!$A$1:$BS$1,0),0)</f>
        <v>1303</v>
      </c>
      <c r="AJ10" s="88">
        <f>VLOOKUP(年度マスタ!$K$4&amp;"_"&amp;$AG10,データシート1!$A:$BS,MATCH("ab_"&amp;AJ$2,データシート1!$A$1:$BS$1,0),0)</f>
        <v>605</v>
      </c>
      <c r="AK10" s="88">
        <f>VLOOKUP(年度マスタ!$K$4&amp;"_"&amp;$AG10,データシート1!$A:$BS,MATCH("ab_"&amp;AK$2,データシート1!$A$1:$BS$1,0),0)</f>
        <v>15107</v>
      </c>
      <c r="AL10" s="88">
        <f>VLOOKUP(年度マスタ!$K$4&amp;"_"&amp;$AG10,データシート1!$A:$BS,MATCH("ab_"&amp;AL$2,データシート1!$A$1:$BS$1,0),0)</f>
        <v>20707</v>
      </c>
      <c r="AM10" s="88">
        <f>VLOOKUP(年度マスタ!$K$4&amp;"_"&amp;$AG10,データシート1!$A:$BS,MATCH("ab_"&amp;AM$2,データシート1!$A$1:$BS$1,0),0)</f>
        <v>24301</v>
      </c>
      <c r="AN10" s="88">
        <f>VLOOKUP(年度マスタ!$K$4&amp;"_"&amp;$AG10,データシート1!$A:$BS,MATCH("ab_"&amp;AN$2,データシート1!$A$1:$BS$1,0),0)</f>
        <v>10741</v>
      </c>
      <c r="AO10" s="88">
        <f>VLOOKUP(年度マスタ!$K$4&amp;"_"&amp;$AG10,データシート1!$A:$BS,MATCH("ab_"&amp;AO$2,データシート1!$A$1:$BS$1,0),0)</f>
        <v>44291</v>
      </c>
      <c r="AP10" s="88">
        <f>VLOOKUP(年度マスタ!$K$4&amp;"_"&amp;$AG10,データシート1!$A:$BS,MATCH("ab_"&amp;AP$2,データシート1!$A$1:$BS$1,0),0)</f>
        <v>141196</v>
      </c>
      <c r="AQ10" s="1073">
        <f>VLOOKUP(年度マスタ!$K$4&amp;"_"&amp;$AG10,データシート1!$A:$BS,MATCH("ab_"&amp;AQ$2,データシート1!$A$1:$BS$1,0),0)</f>
        <v>5.8112196109900935</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252.6429</v>
      </c>
      <c r="AI11" s="88">
        <f>VLOOKUP(年度マスタ!$K$4&amp;"_"&amp;$AG11,データシート1!$A:$BS,MATCH("ab_"&amp;AI$2,データシート1!$A$1:$BS$1,0),0)</f>
        <v>1303</v>
      </c>
      <c r="AJ11" s="88">
        <f>VLOOKUP(年度マスタ!$K$4&amp;"_"&amp;$AG11,データシート1!$A:$BS,MATCH("ab_"&amp;AJ$2,データシート1!$A$1:$BS$1,0),0)</f>
        <v>605</v>
      </c>
      <c r="AK11" s="88">
        <f>VLOOKUP(年度マスタ!$K$4&amp;"_"&amp;$AG11,データシート1!$A:$BS,MATCH("ab_"&amp;AK$2,データシート1!$A$1:$BS$1,0),0)</f>
        <v>15107</v>
      </c>
      <c r="AL11" s="88">
        <f>VLOOKUP(年度マスタ!$K$4&amp;"_"&amp;$AG11,データシート1!$A:$BS,MATCH("ab_"&amp;AL$2,データシート1!$A$1:$BS$1,0),0)</f>
        <v>20777</v>
      </c>
      <c r="AM11" s="88">
        <f>VLOOKUP(年度マスタ!$K$4&amp;"_"&amp;$AG11,データシート1!$A:$BS,MATCH("ab_"&amp;AM$2,データシート1!$A$1:$BS$1,0),0)</f>
        <v>24543</v>
      </c>
      <c r="AN11" s="88">
        <f>VLOOKUP(年度マスタ!$K$4&amp;"_"&amp;$AG11,データシート1!$A:$BS,MATCH("ab_"&amp;AN$2,データシート1!$A$1:$BS$1,0),0)</f>
        <v>10661</v>
      </c>
      <c r="AO11" s="88">
        <f>VLOOKUP(年度マスタ!$K$4&amp;"_"&amp;$AG11,データシート1!$A:$BS,MATCH("ab_"&amp;AO$2,データシート1!$A$1:$BS$1,0),0)</f>
        <v>44082</v>
      </c>
      <c r="AP11" s="88">
        <f>VLOOKUP(年度マスタ!$K$4&amp;"_"&amp;$AG11,データシート1!$A:$BS,MATCH("ab_"&amp;AP$2,データシート1!$A$1:$BS$1,0),0)</f>
        <v>146161</v>
      </c>
      <c r="AQ11" s="1073">
        <f>VLOOKUP(年度マスタ!$K$4&amp;"_"&amp;$AG11,データシート1!$A:$BS,MATCH("ab_"&amp;AQ$2,データシート1!$A$1:$BS$1,0),0)</f>
        <v>3.8294928351847655</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274.4932</v>
      </c>
      <c r="AI12" s="88">
        <f>VLOOKUP(年度マスタ!$K$4&amp;"_"&amp;$AG12,データシート1!$A:$BS,MATCH("ab_"&amp;AI$2,データシート1!$A$1:$BS$1,0),0)</f>
        <v>1303</v>
      </c>
      <c r="AJ12" s="88">
        <f>VLOOKUP(年度マスタ!$K$4&amp;"_"&amp;$AG12,データシート1!$A:$BS,MATCH("ab_"&amp;AJ$2,データシート1!$A$1:$BS$1,0),0)</f>
        <v>605</v>
      </c>
      <c r="AK12" s="88">
        <f>VLOOKUP(年度マスタ!$K$4&amp;"_"&amp;$AG12,データシート1!$A:$BS,MATCH("ab_"&amp;AK$2,データシート1!$A$1:$BS$1,0),0)</f>
        <v>15107</v>
      </c>
      <c r="AL12" s="88">
        <f>VLOOKUP(年度マスタ!$K$4&amp;"_"&amp;$AG12,データシート1!$A:$BS,MATCH("ab_"&amp;AL$2,データシート1!$A$1:$BS$1,0),0)</f>
        <v>20830</v>
      </c>
      <c r="AM12" s="88">
        <f>VLOOKUP(年度マスタ!$K$4&amp;"_"&amp;$AG12,データシート1!$A:$BS,MATCH("ab_"&amp;AM$2,データシート1!$A$1:$BS$1,0),0)</f>
        <v>24793</v>
      </c>
      <c r="AN12" s="88">
        <f>VLOOKUP(年度マスタ!$K$4&amp;"_"&amp;$AG12,データシート1!$A:$BS,MATCH("ab_"&amp;AN$2,データシート1!$A$1:$BS$1,0),0)</f>
        <v>10529</v>
      </c>
      <c r="AO12" s="88">
        <f>VLOOKUP(年度マスタ!$K$4&amp;"_"&amp;$AG12,データシート1!$A:$BS,MATCH("ab_"&amp;AO$2,データシート1!$A$1:$BS$1,0),0)</f>
        <v>43925</v>
      </c>
      <c r="AP12" s="88">
        <f>VLOOKUP(年度マスタ!$K$4&amp;"_"&amp;$AG12,データシート1!$A:$BS,MATCH("ab_"&amp;AP$2,データシート1!$A$1:$BS$1,0),0)</f>
        <v>193671</v>
      </c>
      <c r="AQ12" s="1073">
        <f>VLOOKUP(年度マスタ!$K$4&amp;"_"&amp;$AG12,データシート1!$A:$BS,MATCH("ab_"&amp;AQ$2,データシート1!$A$1:$BS$1,0),0)</f>
        <v>3.6218411994522919</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254.54079999999999</v>
      </c>
      <c r="AI13" s="88">
        <f>VLOOKUP(年度マスタ!$K$4&amp;"_"&amp;$AG13,データシート1!$A:$BS,MATCH("ab_"&amp;AI$2,データシート1!$A$1:$BS$1,0),0)</f>
        <v>1193</v>
      </c>
      <c r="AJ13" s="88">
        <f>VLOOKUP(年度マスタ!$K$4&amp;"_"&amp;$AG13,データシート1!$A:$BS,MATCH("ab_"&amp;AJ$2,データシート1!$A$1:$BS$1,0),0)</f>
        <v>661</v>
      </c>
      <c r="AK13" s="88">
        <f>VLOOKUP(年度マスタ!$K$4&amp;"_"&amp;$AG13,データシート1!$A:$BS,MATCH("ab_"&amp;AK$2,データシート1!$A$1:$BS$1,0),0)</f>
        <v>14966</v>
      </c>
      <c r="AL13" s="88">
        <f>VLOOKUP(年度マスタ!$K$4&amp;"_"&amp;$AG13,データシート1!$A:$BS,MATCH("ab_"&amp;AL$2,データシート1!$A$1:$BS$1,0),0)</f>
        <v>20768</v>
      </c>
      <c r="AM13" s="88">
        <f>VLOOKUP(年度マスタ!$K$4&amp;"_"&amp;$AG13,データシート1!$A:$BS,MATCH("ab_"&amp;AM$2,データシート1!$A$1:$BS$1,0),0)</f>
        <v>24987</v>
      </c>
      <c r="AN13" s="88">
        <f>VLOOKUP(年度マスタ!$K$4&amp;"_"&amp;$AG13,データシート1!$A:$BS,MATCH("ab_"&amp;AN$2,データシート1!$A$1:$BS$1,0),0)</f>
        <v>10390</v>
      </c>
      <c r="AO13" s="88">
        <f>VLOOKUP(年度マスタ!$K$4&amp;"_"&amp;$AG13,データシート1!$A:$BS,MATCH("ab_"&amp;AO$2,データシート1!$A$1:$BS$1,0),0)</f>
        <v>43406</v>
      </c>
      <c r="AP13" s="88">
        <f>VLOOKUP(年度マスタ!$K$4&amp;"_"&amp;$AG13,データシート1!$A:$BS,MATCH("ab_"&amp;AP$2,データシート1!$A$1:$BS$1,0),0)</f>
        <v>186290</v>
      </c>
      <c r="AQ13" s="1073">
        <f>VLOOKUP(年度マスタ!$K$4&amp;"_"&amp;$AG13,データシート1!$A:$BS,MATCH("ab_"&amp;AQ$2,データシート1!$A$1:$BS$1,0),0)</f>
        <v>4.6398395768506466</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293.94709999999998</v>
      </c>
      <c r="AI14" s="88">
        <f>VLOOKUP(年度マスタ!$K$4&amp;"_"&amp;$AG14,データシート1!$A:$BS,MATCH("ab_"&amp;AI$2,データシート1!$A$1:$BS$1,0),0)</f>
        <v>1193</v>
      </c>
      <c r="AJ14" s="88">
        <f>VLOOKUP(年度マスタ!$K$4&amp;"_"&amp;$AG14,データシート1!$A:$BS,MATCH("ab_"&amp;AJ$2,データシート1!$A$1:$BS$1,0),0)</f>
        <v>661</v>
      </c>
      <c r="AK14" s="88">
        <f>VLOOKUP(年度マスタ!$K$4&amp;"_"&amp;$AG14,データシート1!$A:$BS,MATCH("ab_"&amp;AK$2,データシート1!$A$1:$BS$1,0),0)</f>
        <v>14966</v>
      </c>
      <c r="AL14" s="88">
        <f>VLOOKUP(年度マスタ!$K$4&amp;"_"&amp;$AG14,データシート1!$A:$BS,MATCH("ab_"&amp;AL$2,データシート1!$A$1:$BS$1,0),0)</f>
        <v>20681</v>
      </c>
      <c r="AM14" s="88">
        <f>VLOOKUP(年度マスタ!$K$4&amp;"_"&amp;$AG14,データシート1!$A:$BS,MATCH("ab_"&amp;AM$2,データシート1!$A$1:$BS$1,0),0)</f>
        <v>24955</v>
      </c>
      <c r="AN14" s="88">
        <f>VLOOKUP(年度マスタ!$K$4&amp;"_"&amp;$AG14,データシート1!$A:$BS,MATCH("ab_"&amp;AN$2,データシート1!$A$1:$BS$1,0),0)</f>
        <v>10294</v>
      </c>
      <c r="AO14" s="88">
        <f>VLOOKUP(年度マスタ!$K$4&amp;"_"&amp;$AG14,データシート1!$A:$BS,MATCH("ab_"&amp;AO$2,データシート1!$A$1:$BS$1,0),0)</f>
        <v>42849</v>
      </c>
      <c r="AP14" s="88">
        <f>VLOOKUP(年度マスタ!$K$4&amp;"_"&amp;$AG14,データシート1!$A:$BS,MATCH("ab_"&amp;AP$2,データシート1!$A$1:$BS$1,0),0)</f>
        <v>180087</v>
      </c>
      <c r="AQ14" s="1073">
        <f>VLOOKUP(年度マスタ!$K$4&amp;"_"&amp;$AG14,データシート1!$A:$BS,MATCH("ab_"&amp;AQ$2,データシート1!$A$1:$BS$1,0),0)</f>
        <v>5.1735332206587419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307.0908</v>
      </c>
      <c r="AI15" s="88">
        <f>VLOOKUP(年度マスタ!$K$4&amp;"_"&amp;$AG15,データシート1!$A:$BS,MATCH("ab_"&amp;AI$2,データシート1!$A$1:$BS$1,0),0)</f>
        <v>1193</v>
      </c>
      <c r="AJ15" s="88">
        <f>VLOOKUP(年度マスタ!$K$4&amp;"_"&amp;$AG15,データシート1!$A:$BS,MATCH("ab_"&amp;AJ$2,データシート1!$A$1:$BS$1,0),0)</f>
        <v>661</v>
      </c>
      <c r="AK15" s="88">
        <f>VLOOKUP(年度マスタ!$K$4&amp;"_"&amp;$AG15,データシート1!$A:$BS,MATCH("ab_"&amp;AK$2,データシート1!$A$1:$BS$1,0),0)</f>
        <v>14966</v>
      </c>
      <c r="AL15" s="88">
        <f>VLOOKUP(年度マスタ!$K$4&amp;"_"&amp;$AG15,データシート1!$A:$BS,MATCH("ab_"&amp;AL$2,データシート1!$A$1:$BS$1,0),0)</f>
        <v>20525</v>
      </c>
      <c r="AM15" s="88">
        <f>VLOOKUP(年度マスタ!$K$4&amp;"_"&amp;$AG15,データシート1!$A:$BS,MATCH("ab_"&amp;AM$2,データシート1!$A$1:$BS$1,0),0)</f>
        <v>25010</v>
      </c>
      <c r="AN15" s="88">
        <f>VLOOKUP(年度マスタ!$K$4&amp;"_"&amp;$AG15,データシート1!$A:$BS,MATCH("ab_"&amp;AN$2,データシート1!$A$1:$BS$1,0),0)</f>
        <v>10463</v>
      </c>
      <c r="AO15" s="88">
        <f>VLOOKUP(年度マスタ!$K$4&amp;"_"&amp;$AG15,データシート1!$A:$BS,MATCH("ab_"&amp;AO$2,データシート1!$A$1:$BS$1,0),0)</f>
        <v>42238</v>
      </c>
      <c r="AP15" s="88">
        <f>VLOOKUP(年度マスタ!$K$4&amp;"_"&amp;$AG15,データシート1!$A:$BS,MATCH("ab_"&amp;AP$2,データシート1!$A$1:$BS$1,0),0)</f>
        <v>181216.64172452211</v>
      </c>
      <c r="AQ15" s="1073">
        <f>VLOOKUP(年度マスタ!$K$4&amp;"_"&amp;$AG15,データシート1!$A:$BS,MATCH("ab_"&amp;AQ$2,データシート1!$A$1:$BS$1,0),0)</f>
        <v>6.6374398279730578</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319.78980000000001</v>
      </c>
      <c r="AI16" s="88">
        <f>VLOOKUP(年度マスタ!$K$4&amp;"_"&amp;$AG16,データシート1!$A:$BS,MATCH("ab_"&amp;AI$2,データシート1!$A$1:$BS$1,0),0)</f>
        <v>1193</v>
      </c>
      <c r="AJ16" s="88">
        <f>VLOOKUP(年度マスタ!$K$4&amp;"_"&amp;$AG16,データシート1!$A:$BS,MATCH("ab_"&amp;AJ$2,データシート1!$A$1:$BS$1,0),0)</f>
        <v>661</v>
      </c>
      <c r="AK16" s="88">
        <f>VLOOKUP(年度マスタ!$K$4&amp;"_"&amp;$AG16,データシート1!$A:$BS,MATCH("ab_"&amp;AK$2,データシート1!$A$1:$BS$1,0),0)</f>
        <v>14966</v>
      </c>
      <c r="AL16" s="88">
        <f>VLOOKUP(年度マスタ!$K$4&amp;"_"&amp;$AG16,データシート1!$A:$BS,MATCH("ab_"&amp;AL$2,データシート1!$A$1:$BS$1,0),0)</f>
        <v>20410</v>
      </c>
      <c r="AM16" s="88">
        <f>VLOOKUP(年度マスタ!$K$4&amp;"_"&amp;$AG16,データシート1!$A:$BS,MATCH("ab_"&amp;AM$2,データシート1!$A$1:$BS$1,0),0)</f>
        <v>25093</v>
      </c>
      <c r="AN16" s="88">
        <f>VLOOKUP(年度マスタ!$K$4&amp;"_"&amp;$AG16,データシート1!$A:$BS,MATCH("ab_"&amp;AN$2,データシート1!$A$1:$BS$1,0),0)</f>
        <v>10443</v>
      </c>
      <c r="AO16" s="88">
        <f>VLOOKUP(年度マスタ!$K$4&amp;"_"&amp;$AG16,データシート1!$A:$BS,MATCH("ab_"&amp;AO$2,データシート1!$A$1:$BS$1,0),0)</f>
        <v>41631</v>
      </c>
      <c r="AP16" s="88">
        <f>VLOOKUP(年度マスタ!$K$4&amp;"_"&amp;$AG16,データシート1!$A:$BS,MATCH("ab_"&amp;AP$2,データシート1!$A$1:$BS$1,0),0)</f>
        <v>196636.99999999991</v>
      </c>
      <c r="AQ16" s="1073">
        <f>VLOOKUP(年度マスタ!$K$4&amp;"_"&amp;$AG16,データシート1!$A:$BS,MATCH("ab_"&amp;AQ$2,データシート1!$A$1:$BS$1,0),0)</f>
        <v>4.7500392051876092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298.08699999999999</v>
      </c>
      <c r="AI17" s="187">
        <f>VLOOKUP(年度マスタ!$K$4&amp;"_"&amp;$AG17,データシート1!$A:$BS,MATCH("ab_"&amp;AI$2,データシート1!$A$1:$BS$1,0),0)</f>
        <v>1193</v>
      </c>
      <c r="AJ17" s="187">
        <f>VLOOKUP(年度マスタ!$K$4&amp;"_"&amp;$AG17,データシート1!$A:$BS,MATCH("ab_"&amp;AJ$2,データシート1!$A$1:$BS$1,0),0)</f>
        <v>661</v>
      </c>
      <c r="AK17" s="187">
        <f>VLOOKUP(年度マスタ!$K$4&amp;"_"&amp;$AG17,データシート1!$A:$BS,MATCH("ab_"&amp;AK$2,データシート1!$A$1:$BS$1,0),0)</f>
        <v>14966</v>
      </c>
      <c r="AL17" s="187">
        <f>VLOOKUP(年度マスタ!$K$4&amp;"_"&amp;$AG17,データシート1!$A:$BS,MATCH("ab_"&amp;AL$2,データシート1!$A$1:$BS$1,0),0)</f>
        <v>20314</v>
      </c>
      <c r="AM17" s="187">
        <f>VLOOKUP(年度マスタ!$K$4&amp;"_"&amp;$AG17,データシート1!$A:$BS,MATCH("ab_"&amp;AM$2,データシート1!$A$1:$BS$1,0),0)</f>
        <v>25015</v>
      </c>
      <c r="AN17" s="187">
        <f>VLOOKUP(年度マスタ!$K$4&amp;"_"&amp;$AG17,データシート1!$A:$BS,MATCH("ab_"&amp;AN$2,データシート1!$A$1:$BS$1,0),0)</f>
        <v>10440</v>
      </c>
      <c r="AO17" s="187">
        <f>VLOOKUP(年度マスタ!$K$4&amp;"_"&amp;$AG17,データシート1!$A:$BS,MATCH("ab_"&amp;AO$2,データシート1!$A$1:$BS$1,0),0)</f>
        <v>41003</v>
      </c>
      <c r="AP17" s="187">
        <f>VLOOKUP(年度マスタ!$K$4&amp;"_"&amp;$AG17,データシート1!$A:$BS,MATCH("ab_"&amp;AP$2,データシート1!$A$1:$BS$1,0),0)</f>
        <v>151017</v>
      </c>
      <c r="AQ17" s="1074">
        <f>VLOOKUP(年度マスタ!$K$4&amp;"_"&amp;$AG17,データシート1!$A:$BS,MATCH("ab_"&amp;AQ$2,データシート1!$A$1:$BS$1,0),0)</f>
        <v>5.7527147855842449</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260.16699999999997</v>
      </c>
      <c r="AI18" s="88">
        <f>VLOOKUP(年度マスタ!$K$4&amp;"_"&amp;$AG18,データシート1!$A:$BS,MATCH("ab_"&amp;AI$2,データシート1!$A$1:$BS$1,0),0)</f>
        <v>1193</v>
      </c>
      <c r="AJ18" s="88">
        <f>VLOOKUP(年度マスタ!$K$4&amp;"_"&amp;$AG18,データシート1!$A:$BS,MATCH("ab_"&amp;AJ$2,データシート1!$A$1:$BS$1,0),0)</f>
        <v>661</v>
      </c>
      <c r="AK18" s="88">
        <f>VLOOKUP(年度マスタ!$K$4&amp;"_"&amp;$AG18,データシート1!$A:$BS,MATCH("ab_"&amp;AK$2,データシート1!$A$1:$BS$1,0),0)</f>
        <v>14966</v>
      </c>
      <c r="AL18" s="88">
        <f>VLOOKUP(年度マスタ!$K$4&amp;"_"&amp;$AG18,データシート1!$A:$BS,MATCH("ab_"&amp;AL$2,データシート1!$A$1:$BS$1,0),0)</f>
        <v>20173</v>
      </c>
      <c r="AM18" s="88">
        <f>VLOOKUP(年度マスタ!$K$4&amp;"_"&amp;$AG18,データシート1!$A:$BS,MATCH("ab_"&amp;AM$2,データシート1!$A$1:$BS$1,0),0)</f>
        <v>24917</v>
      </c>
      <c r="AN18" s="88">
        <f>VLOOKUP(年度マスタ!$K$4&amp;"_"&amp;$AG18,データシート1!$A:$BS,MATCH("ab_"&amp;AN$2,データシート1!$A$1:$BS$1,0),0)</f>
        <v>10125</v>
      </c>
      <c r="AO18" s="88">
        <f>VLOOKUP(年度マスタ!$K$4&amp;"_"&amp;$AG18,データシート1!$A:$BS,MATCH("ab_"&amp;AO$2,データシート1!$A$1:$BS$1,0),0)</f>
        <v>40345</v>
      </c>
      <c r="AP18" s="88">
        <f>VLOOKUP(年度マスタ!$K$4&amp;"_"&amp;$AG18,データシート1!$A:$BS,MATCH("ab_"&amp;AP$2,データシート1!$A$1:$BS$1,0),0)</f>
        <v>204248</v>
      </c>
      <c r="AQ18" s="1073">
        <f>VLOOKUP(年度マスタ!$K$4&amp;"_"&amp;$AG18,データシート1!$A:$BS,MATCH("ab_"&amp;AQ$2,データシート1!$A$1:$BS$1,0),0)</f>
        <v>5.3052084174372034</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252.5274</v>
      </c>
      <c r="AI19" s="88">
        <f>VLOOKUP(年度マスタ!$K$4&amp;"_"&amp;$AG19,データシート1!$A:$BS,MATCH("ab_"&amp;AI$2,データシート1!$A$1:$BS$1,0),0)</f>
        <v>1070</v>
      </c>
      <c r="AJ19" s="88">
        <f>VLOOKUP(年度マスタ!$K$4&amp;"_"&amp;$AG19,データシート1!$A:$BS,MATCH("ab_"&amp;AJ$2,データシート1!$A$1:$BS$1,0),0)</f>
        <v>606</v>
      </c>
      <c r="AK19" s="88">
        <f>VLOOKUP(年度マスタ!$K$4&amp;"_"&amp;$AG19,データシート1!$A:$BS,MATCH("ab_"&amp;AK$2,データシート1!$A$1:$BS$1,0),0)</f>
        <v>13899</v>
      </c>
      <c r="AL19" s="88">
        <f>VLOOKUP(年度マスタ!$K$4&amp;"_"&amp;$AG19,データシート1!$A:$BS,MATCH("ab_"&amp;AL$2,データシート1!$A$1:$BS$1,0),0)</f>
        <v>20068</v>
      </c>
      <c r="AM19" s="88">
        <f>VLOOKUP(年度マスタ!$K$4&amp;"_"&amp;$AG19,データシート1!$A:$BS,MATCH("ab_"&amp;AM$2,データシート1!$A$1:$BS$1,0),0)</f>
        <v>24791</v>
      </c>
      <c r="AN19" s="88">
        <f>VLOOKUP(年度マスタ!$K$4&amp;"_"&amp;$AG19,データシート1!$A:$BS,MATCH("ab_"&amp;AN$2,データシート1!$A$1:$BS$1,0),0)</f>
        <v>10239</v>
      </c>
      <c r="AO19" s="88">
        <f>VLOOKUP(年度マスタ!$K$4&amp;"_"&amp;$AG19,データシート1!$A:$BS,MATCH("ab_"&amp;AO$2,データシート1!$A$1:$BS$1,0),0)</f>
        <v>39763</v>
      </c>
      <c r="AP19" s="88">
        <f>VLOOKUP(年度マスタ!$K$4&amp;"_"&amp;$AG19,データシート1!$A:$BS,MATCH("ab_"&amp;AP$2,データシート1!$A$1:$BS$1,0),0)</f>
        <v>106909</v>
      </c>
      <c r="AQ19" s="1073">
        <f>VLOOKUP(年度マスタ!$K$4&amp;"_"&amp;$AG19,データシート1!$A:$BS,MATCH("ab_"&amp;AQ$2,データシート1!$A$1:$BS$1,0),0)</f>
        <v>4.7811838876542669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278.29610000000002</v>
      </c>
      <c r="AI20" s="88">
        <f>VLOOKUP(年度マスタ!$K$4&amp;"_"&amp;$AG20,データシート1!$A:$BS,MATCH("ab_"&amp;AI$2,データシート1!$A$1:$BS$1,0),0)</f>
        <v>1070</v>
      </c>
      <c r="AJ20" s="88">
        <f>VLOOKUP(年度マスタ!$K$4&amp;"_"&amp;$AG20,データシート1!$A:$BS,MATCH("ab_"&amp;AJ$2,データシート1!$A$1:$BS$1,0),0)</f>
        <v>606</v>
      </c>
      <c r="AK20" s="88">
        <f>VLOOKUP(年度マスタ!$K$4&amp;"_"&amp;$AG20,データシート1!$A:$BS,MATCH("ab_"&amp;AK$2,データシート1!$A$1:$BS$1,0),0)</f>
        <v>13899</v>
      </c>
      <c r="AL20" s="88">
        <f>VLOOKUP(年度マスタ!$K$4&amp;"_"&amp;$AG20,データシート1!$A:$BS,MATCH("ab_"&amp;AL$2,データシート1!$A$1:$BS$1,0),0)</f>
        <v>19904</v>
      </c>
      <c r="AM20" s="88">
        <f>VLOOKUP(年度マスタ!$K$4&amp;"_"&amp;$AG20,データシート1!$A:$BS,MATCH("ab_"&amp;AM$2,データシート1!$A$1:$BS$1,0),0)</f>
        <v>24568</v>
      </c>
      <c r="AN20" s="88">
        <f>VLOOKUP(年度マスタ!$K$4&amp;"_"&amp;$AG20,データシート1!$A:$BS,MATCH("ab_"&amp;AN$2,データシート1!$A$1:$BS$1,0),0)</f>
        <v>10232</v>
      </c>
      <c r="AO20" s="88">
        <f>VLOOKUP(年度マスタ!$K$4&amp;"_"&amp;$AG20,データシート1!$A:$BS,MATCH("ab_"&amp;AO$2,データシート1!$A$1:$BS$1,0),0)</f>
        <v>39138</v>
      </c>
      <c r="AP20" s="88">
        <f>VLOOKUP(年度マスタ!$K$4&amp;"_"&amp;$AG20,データシート1!$A:$BS,MATCH("ab_"&amp;AP$2,データシート1!$A$1:$BS$1,0),0)</f>
        <v>94901.999999999985</v>
      </c>
      <c r="AQ20" s="1073">
        <f>VLOOKUP(年度マスタ!$K$4&amp;"_"&amp;$AG20,データシート1!$A:$BS,MATCH("ab_"&amp;AQ$2,データシート1!$A$1:$BS$1,0),0)</f>
        <v>5.0350423795914594</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指宿市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46210</v>
      </c>
      <c r="BF13" s="80" t="str">
        <f>年度マスタ!K4</f>
        <v>46210</v>
      </c>
      <c r="BG13" s="80" t="str">
        <f>年度マスタ!K4</f>
        <v>46210</v>
      </c>
      <c r="BH13" s="318" t="s">
        <v>108</v>
      </c>
      <c r="BI13" s="318" t="s">
        <v>108</v>
      </c>
      <c r="BJ13" s="318" t="s">
        <v>108</v>
      </c>
      <c r="BK13" s="318" t="str">
        <f>年度マスタ!K4</f>
        <v>46210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指宿市</v>
      </c>
      <c r="BF14" s="80" t="str">
        <f>AP2</f>
        <v>指宿市</v>
      </c>
      <c r="BG14" s="80" t="str">
        <f>AP2</f>
        <v>指宿市</v>
      </c>
      <c r="BH14" s="80" t="s">
        <v>118</v>
      </c>
      <c r="BI14" s="80" t="s">
        <v>118</v>
      </c>
      <c r="BJ14" s="80" t="s">
        <v>118</v>
      </c>
      <c r="BK14" s="80" t="str">
        <f>AP2</f>
        <v>指宿市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5.6349999999999998</v>
      </c>
      <c r="AY17" s="201">
        <f>AX17</f>
        <v>5.6349999999999998</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12.07</v>
      </c>
      <c r="G21" s="996">
        <f t="shared" ref="G21:O21" si="5">SUM(G22,G26,G27,G28)</f>
        <v>13.413</v>
      </c>
      <c r="H21" s="996">
        <f t="shared" si="5"/>
        <v>14.497</v>
      </c>
      <c r="I21" s="996">
        <f t="shared" si="5"/>
        <v>16.917999999999999</v>
      </c>
      <c r="J21" s="996">
        <f t="shared" si="5"/>
        <v>15.186</v>
      </c>
      <c r="K21" s="996">
        <f t="shared" si="5"/>
        <v>14.603</v>
      </c>
      <c r="L21" s="996">
        <f t="shared" si="5"/>
        <v>13.405999999999999</v>
      </c>
      <c r="M21" s="996">
        <f t="shared" si="5"/>
        <v>8.9809999999999999</v>
      </c>
      <c r="N21" s="996">
        <f t="shared" si="5"/>
        <v>2.8180000000000001</v>
      </c>
      <c r="O21" s="996">
        <f t="shared" si="5"/>
        <v>7.1029999999999998</v>
      </c>
      <c r="P21" s="997">
        <f>SUM(P22,P26,P27,P28)</f>
        <v>5.6349999999999998</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5.6349999999999998</v>
      </c>
      <c r="AY22" s="201">
        <f>AX22</f>
        <v>5.6349999999999998</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103.99997577111077</v>
      </c>
      <c r="AG24" s="996">
        <f t="shared" ref="AG24:AP24" si="7">AG25+AG29</f>
        <v>127.71999797354697</v>
      </c>
      <c r="AH24" s="996">
        <f t="shared" si="7"/>
        <v>138.76373218462544</v>
      </c>
      <c r="AI24" s="996">
        <f t="shared" si="7"/>
        <v>140.2043176638893</v>
      </c>
      <c r="AJ24" s="996">
        <f t="shared" si="7"/>
        <v>131.02602256080718</v>
      </c>
      <c r="AK24" s="996">
        <f t="shared" si="7"/>
        <v>132.86540500040974</v>
      </c>
      <c r="AL24" s="996">
        <f t="shared" si="7"/>
        <v>111.40984481013135</v>
      </c>
      <c r="AM24" s="996">
        <f t="shared" si="7"/>
        <v>101.45185737600164</v>
      </c>
      <c r="AN24" s="996">
        <f t="shared" si="7"/>
        <v>88.792119923109937</v>
      </c>
      <c r="AO24" s="996">
        <f>AO25+AO29</f>
        <v>91.969462879514822</v>
      </c>
      <c r="AP24" s="997">
        <f t="shared" si="7"/>
        <v>87.778439406846957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42.038618263048377</v>
      </c>
      <c r="AG25" s="998">
        <f>①CO2排出量の現状把握!AA35</f>
        <v>53.968124760994201</v>
      </c>
      <c r="AH25" s="998">
        <f>①CO2排出量の現状把握!AB35</f>
        <v>56.26737474580483</v>
      </c>
      <c r="AI25" s="998">
        <f>①CO2排出量の現状把握!AC35</f>
        <v>57.57412698614354</v>
      </c>
      <c r="AJ25" s="998">
        <f>①CO2排出量の現状把握!AD35</f>
        <v>55.044036769001465</v>
      </c>
      <c r="AK25" s="998">
        <f>①CO2排出量の現状把握!AE35</f>
        <v>56.812972030321021</v>
      </c>
      <c r="AL25" s="998">
        <f>①CO2排出量の現状把握!AF35</f>
        <v>52.305394186984628</v>
      </c>
      <c r="AM25" s="998">
        <f>①CO2排出量の現状把握!AG35</f>
        <v>47.918556005441133</v>
      </c>
      <c r="AN25" s="998">
        <f>①CO2排出量の現状把握!AH35</f>
        <v>40.935910365436726</v>
      </c>
      <c r="AO25" s="998">
        <f>①CO2排出量の現状把握!AI35</f>
        <v>40.29614942447391</v>
      </c>
      <c r="AP25" s="999">
        <f>①CO2排出量の現状把握!AJ35</f>
        <v>40.834233416489134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12.07</v>
      </c>
      <c r="G26" s="998">
        <f>IFERROR(VLOOKUP(年度マスタ!$K$4&amp;"_"&amp;G$20,データシート1!$A:$BT,MATCH("ba_"&amp;$D26,データシート1!$A$1:$BT$1,0),0),0)</f>
        <v>13.413</v>
      </c>
      <c r="H26" s="998">
        <f>IFERROR(VLOOKUP(年度マスタ!$K$4&amp;"_"&amp;H$20,データシート1!$A:$BT,MATCH("ba_"&amp;$D26,データシート1!$A$1:$BT$1,0),0),0)</f>
        <v>14.497</v>
      </c>
      <c r="I26" s="998">
        <f>IFERROR(VLOOKUP(年度マスタ!$K$4&amp;"_"&amp;I$20,データシート1!$A:$BT,MATCH("ba_"&amp;$D26,データシート1!$A$1:$BT$1,0),0),0)</f>
        <v>16.917999999999999</v>
      </c>
      <c r="J26" s="998">
        <f>IFERROR(VLOOKUP(年度マスタ!$K$4&amp;"_"&amp;J$20,データシート1!$A:$BT,MATCH("ba_"&amp;$D26,データシート1!$A$1:$BT$1,0),0),0)</f>
        <v>15.186</v>
      </c>
      <c r="K26" s="998">
        <f>IFERROR(VLOOKUP(年度マスタ!$K$4&amp;"_"&amp;K$20,データシート1!$A:$BT,MATCH("ba_"&amp;$D26,データシート1!$A$1:$BT$1,0),0),0)</f>
        <v>14.603</v>
      </c>
      <c r="L26" s="998">
        <f>IFERROR(VLOOKUP(年度マスタ!$K$4&amp;"_"&amp;L$20,データシート1!$A:$BT,MATCH("ba_"&amp;$D26,データシート1!$A$1:$BT$1,0),0),0)</f>
        <v>13.405999999999999</v>
      </c>
      <c r="M26" s="998">
        <f>IFERROR(VLOOKUP(年度マスタ!$K$4&amp;"_"&amp;M$20,データシート1!$A:$BT,MATCH("ba_"&amp;$D26,データシート1!$A$1:$BT$1,0),0),0)</f>
        <v>8.9809999999999999</v>
      </c>
      <c r="N26" s="998">
        <f>IFERROR(VLOOKUP(年度マスタ!$K$4&amp;"_"&amp;N$20,データシート1!$A:$BT,MATCH("ba_"&amp;$D26,データシート1!$A$1:$BT$1,0),0),0)</f>
        <v>2.8180000000000001</v>
      </c>
      <c r="O26" s="998">
        <f>IFERROR(VLOOKUP(年度マスタ!$K$4&amp;"_"&amp;O$20,データシート1!$A:$BT,MATCH("ba_"&amp;$D26,データシート1!$A$1:$BT$1,0),0),0)</f>
        <v>7.1029999999999998</v>
      </c>
      <c r="P26" s="999">
        <f>IFERROR(VLOOKUP(年度マスタ!$K$4&amp;"_"&amp;P$20,データシート1!$A:$BT,MATCH("ba_"&amp;$D26,データシート1!$A$1:$BT$1,0),0),0)</f>
        <v>5.6349999999999998</v>
      </c>
      <c r="Z26" s="313"/>
      <c r="AB26" s="312"/>
      <c r="AC26" s="572"/>
      <c r="AD26" s="458"/>
      <c r="AE26" s="457" t="s">
        <v>98</v>
      </c>
      <c r="AF26" s="1000">
        <f>①CO2排出量の現状把握!Z36</f>
        <v>16.2696805149852</v>
      </c>
      <c r="AG26" s="1000">
        <f>①CO2排出量の現状把握!AA36</f>
        <v>19.363223073366257</v>
      </c>
      <c r="AH26" s="1000">
        <f>①CO2排出量の現状把握!AB36</f>
        <v>21.156269855025762</v>
      </c>
      <c r="AI26" s="1000">
        <f>①CO2排出量の現状把握!AC36</f>
        <v>25.577998995955813</v>
      </c>
      <c r="AJ26" s="1000">
        <f>①CO2排出量の現状把握!AD36</f>
        <v>20.428721502763228</v>
      </c>
      <c r="AK26" s="1000">
        <f>①CO2排出量の現状把握!AE36</f>
        <v>20.529395091891157</v>
      </c>
      <c r="AL26" s="1000">
        <f>①CO2排出量の現状把握!AF36</f>
        <v>20.00890320131365</v>
      </c>
      <c r="AM26" s="1000">
        <f>①CO2排出量の現状把握!AG36</f>
        <v>18.071832245778566</v>
      </c>
      <c r="AN26" s="1000">
        <f>①CO2排出量の現状把握!AH36</f>
        <v>14.463207850166174</v>
      </c>
      <c r="AO26" s="1000">
        <f>①CO2排出量の現状把握!AI36</f>
        <v>13.436372921273195</v>
      </c>
      <c r="AP26" s="1001">
        <f>①CO2排出量の現状把握!AJ36</f>
        <v>12.725468090999261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2.9857820736871483</v>
      </c>
      <c r="AG27" s="1000">
        <f>①CO2排出量の現状把握!AA37</f>
        <v>3.9499256610492481</v>
      </c>
      <c r="AH27" s="1000">
        <f>①CO2排出量の現状把握!AB37</f>
        <v>4.0452632905537724</v>
      </c>
      <c r="AI27" s="1000">
        <f>①CO2排出量の現状把握!AC37</f>
        <v>3.5620818565468779</v>
      </c>
      <c r="AJ27" s="1000">
        <f>①CO2排出量の現状把握!AD37</f>
        <v>3.7355128156694035</v>
      </c>
      <c r="AK27" s="1000">
        <f>①CO2排出量の現状把握!AE37</f>
        <v>3.1234783195228006</v>
      </c>
      <c r="AL27" s="1000">
        <f>①CO2排出量の現状把握!AF37</f>
        <v>3.0215820353817895</v>
      </c>
      <c r="AM27" s="1000">
        <f>①CO2排出量の現状把握!AG37</f>
        <v>3.1348926338884926</v>
      </c>
      <c r="AN27" s="1000">
        <f>①CO2排出量の現状把握!AH37</f>
        <v>2.7222867284808774</v>
      </c>
      <c r="AO27" s="1000">
        <f>①CO2排出量の現状把握!AI37</f>
        <v>2.6013196167514097</v>
      </c>
      <c r="AP27" s="1001">
        <f>①CO2排出量の現状把握!AJ37</f>
        <v>2.6305441561849823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22.783155674376033</v>
      </c>
      <c r="AG28" s="1000">
        <f>①CO2排出量の現状把握!AA38</f>
        <v>30.654976026578698</v>
      </c>
      <c r="AH28" s="1000">
        <f>①CO2排出量の現状把握!AB38</f>
        <v>31.065841600225298</v>
      </c>
      <c r="AI28" s="1000">
        <f>①CO2排出量の現状把握!AC38</f>
        <v>28.434046133640845</v>
      </c>
      <c r="AJ28" s="1000">
        <f>①CO2排出量の現状把握!AD38</f>
        <v>30.879802450568835</v>
      </c>
      <c r="AK28" s="1000">
        <f>①CO2排出量の現状把握!AE38</f>
        <v>33.160098618907064</v>
      </c>
      <c r="AL28" s="1000">
        <f>①CO2排出量の現状把握!AF38</f>
        <v>29.274908950289191</v>
      </c>
      <c r="AM28" s="1000">
        <f>①CO2排出量の現状把握!AG38</f>
        <v>26.711831125774076</v>
      </c>
      <c r="AN28" s="1000">
        <f>①CO2排出量の現状把握!AH38</f>
        <v>23.75041578678967</v>
      </c>
      <c r="AO28" s="1000">
        <f>①CO2排出量の現状把握!AI38</f>
        <v>24.258456886449309</v>
      </c>
      <c r="AP28" s="1001">
        <f>①CO2排出量の現状把握!AJ38</f>
        <v>25.478221169304891</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61.961357508062385</v>
      </c>
      <c r="AG29" s="1002">
        <f>①CO2排出量の現状把握!AA39</f>
        <v>73.751873212552766</v>
      </c>
      <c r="AH29" s="1002">
        <f>①CO2排出量の現状把握!AB39</f>
        <v>82.496357438820624</v>
      </c>
      <c r="AI29" s="1002">
        <f>①CO2排出量の現状把握!AC39</f>
        <v>82.630190677745745</v>
      </c>
      <c r="AJ29" s="1002">
        <f>①CO2排出量の現状把握!AD39</f>
        <v>75.981985791805712</v>
      </c>
      <c r="AK29" s="1002">
        <f>①CO2排出量の現状把握!AE39</f>
        <v>76.052432970088717</v>
      </c>
      <c r="AL29" s="1002">
        <f>①CO2排出量の現状把握!AF39</f>
        <v>59.104450623146725</v>
      </c>
      <c r="AM29" s="1002">
        <f>①CO2排出量の現状把握!AG39</f>
        <v>53.533301370560501</v>
      </c>
      <c r="AN29" s="1002">
        <f>①CO2排出量の現状把握!AH39</f>
        <v>47.85620955767321</v>
      </c>
      <c r="AO29" s="1002">
        <f>①CO2排出量の現状把握!AI39</f>
        <v>51.673313455040919</v>
      </c>
      <c r="AP29" s="1003">
        <f>①CO2排出量の現状把握!AJ39</f>
        <v>46.94420599035783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0.11605771934566948</v>
      </c>
      <c r="AG32" s="509">
        <f t="shared" si="12"/>
        <v>0.10501879277181062</v>
      </c>
      <c r="AH32" s="509">
        <f t="shared" si="12"/>
        <v>0.10447254316215501</v>
      </c>
      <c r="AI32" s="509">
        <f t="shared" si="12"/>
        <v>0.12066675464701014</v>
      </c>
      <c r="AJ32" s="509">
        <f t="shared" si="12"/>
        <v>0.11590064098108763</v>
      </c>
      <c r="AK32" s="509">
        <f t="shared" si="12"/>
        <v>0.10990821877188398</v>
      </c>
      <c r="AL32" s="509">
        <f t="shared" si="12"/>
        <v>0.12033047907792156</v>
      </c>
      <c r="AM32" s="509">
        <f t="shared" si="12"/>
        <v>8.8524746932079817E-2</v>
      </c>
      <c r="AN32" s="509">
        <f t="shared" si="12"/>
        <v>3.1737050567553333E-2</v>
      </c>
      <c r="AO32" s="509">
        <f t="shared" si="12"/>
        <v>7.7232157040052846E-2</v>
      </c>
      <c r="AP32" s="509">
        <f t="shared" si="12"/>
        <v>6.4195718653440245E-2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0.19479883084274674</v>
      </c>
      <c r="AG37" s="508">
        <f t="shared" ref="AG37:AP37" si="17">IFERROR(IF(G26/AG29&gt;1,1,G26/AG29),0)</f>
        <v>0.18186656712221747</v>
      </c>
      <c r="AH37" s="508">
        <f t="shared" si="17"/>
        <v>0.17572897095185067</v>
      </c>
      <c r="AI37" s="508">
        <f t="shared" si="17"/>
        <v>0.20474356722689271</v>
      </c>
      <c r="AJ37" s="508">
        <f t="shared" si="17"/>
        <v>0.1998631628503415</v>
      </c>
      <c r="AK37" s="508">
        <f t="shared" si="17"/>
        <v>0.19201226613937958</v>
      </c>
      <c r="AL37" s="508">
        <f t="shared" si="17"/>
        <v>0.22681879044062861</v>
      </c>
      <c r="AM37" s="508">
        <f t="shared" si="17"/>
        <v>0.1677647327937617</v>
      </c>
      <c r="AN37" s="508">
        <f t="shared" si="17"/>
        <v>5.888473044660858E-2</v>
      </c>
      <c r="AO37" s="508">
        <f t="shared" si="17"/>
        <v>0.13745973550118987</v>
      </c>
      <c r="AP37" s="508">
        <f t="shared" si="17"/>
        <v>0.12003611268145442</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M：宿泊業，飲食サービス業(N=2)</v>
      </c>
      <c r="BE46" s="961">
        <f>VLOOKUP(BE$13&amp;"_"&amp;$AV$8,データシート2!$A:$SI,MATCH($AV$5&amp;"_"&amp;$BA46&amp;$AV$6,データシート2!$A$1:$SI$1,0),0)</f>
        <v>2</v>
      </c>
      <c r="BF46" s="1071">
        <f>VLOOKUP(BF$13&amp;"_"&amp;$AW$8,データシート2!$A:$SI,MATCH($AW$5&amp;"_"&amp;$BA46&amp;$AW$6,データシート2!$A$1:$SI$1,0),0)</f>
        <v>5.6349999999999998</v>
      </c>
      <c r="BG46" s="1071">
        <f t="shared" si="18"/>
        <v>2.8174999999999999</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f t="shared" si="20"/>
        <v>0.67201992852140824</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12.07</v>
      </c>
      <c r="G55" s="1004">
        <f t="shared" ref="G55:P55" si="29">SUM(G56,G57,G60,G61,G62,G63,G64,G65,)</f>
        <v>13.413</v>
      </c>
      <c r="H55" s="1004">
        <f t="shared" si="29"/>
        <v>14.497</v>
      </c>
      <c r="I55" s="1004">
        <f t="shared" si="29"/>
        <v>16.917999999999999</v>
      </c>
      <c r="J55" s="1004">
        <f t="shared" si="29"/>
        <v>15.186</v>
      </c>
      <c r="K55" s="1004">
        <f t="shared" si="29"/>
        <v>14.603</v>
      </c>
      <c r="L55" s="1004">
        <f t="shared" si="29"/>
        <v>13.405999999999999</v>
      </c>
      <c r="M55" s="1004">
        <f t="shared" si="29"/>
        <v>8.9809999999999999</v>
      </c>
      <c r="N55" s="1004">
        <f t="shared" si="29"/>
        <v>2.8180000000000001</v>
      </c>
      <c r="O55" s="1004">
        <f t="shared" si="29"/>
        <v>7.1029999999999998</v>
      </c>
      <c r="P55" s="1005">
        <f t="shared" si="29"/>
        <v>5.6349999999999998</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8.3109999999999999</v>
      </c>
      <c r="G56" s="1006">
        <f>IFERROR(VLOOKUP(年度マスタ!$K$4&amp;"_"&amp;G$54,データシート1!$A:$CD,MATCH("bc_"&amp;$C56,データシート1!$A$1:$CD$1,0),0),0)</f>
        <v>9.41</v>
      </c>
      <c r="H56" s="1006">
        <f>IFERROR(VLOOKUP(年度マスタ!$K$4&amp;"_"&amp;H$54,データシート1!$A:$CD,MATCH("bc_"&amp;$C56,データシート1!$A$1:$CD$1,0),0),0)</f>
        <v>10.811999999999999</v>
      </c>
      <c r="I56" s="1006">
        <f>IFERROR(VLOOKUP(年度マスタ!$K$4&amp;"_"&amp;I$54,データシート1!$A:$CD,MATCH("bc_"&amp;$C56,データシート1!$A$1:$CD$1,0),0),0)</f>
        <v>12.827</v>
      </c>
      <c r="J56" s="1006">
        <f>IFERROR(VLOOKUP(年度マスタ!$K$4&amp;"_"&amp;J$54,データシート1!$A:$CD,MATCH("bc_"&amp;$C56,データシート1!$A$1:$CD$1,0),0),0)</f>
        <v>11.371</v>
      </c>
      <c r="K56" s="1006">
        <f>IFERROR(VLOOKUP(年度マスタ!$K$4&amp;"_"&amp;K$54,データシート1!$A:$CD,MATCH("bc_"&amp;$C56,データシート1!$A$1:$CD$1,0),0),0)</f>
        <v>10.52</v>
      </c>
      <c r="L56" s="1006">
        <f>IFERROR(VLOOKUP(年度マスタ!$K$4&amp;"_"&amp;L$54,データシート1!$A:$CD,MATCH("bc_"&amp;$C56,データシート1!$A$1:$CD$1,0),0),0)</f>
        <v>9.5739999999999998</v>
      </c>
      <c r="M56" s="1006">
        <f>IFERROR(VLOOKUP(年度マスタ!$K$4&amp;"_"&amp;M$54,データシート1!$A:$CD,MATCH("bc_"&amp;$C56,データシート1!$A$1:$CD$1,0),0),0)</f>
        <v>8.9809999999999999</v>
      </c>
      <c r="N56" s="1006">
        <f>IFERROR(VLOOKUP(年度マスタ!$K$4&amp;"_"&amp;N$54,データシート1!$A:$CD,MATCH("bc_"&amp;$C56,データシート1!$A$1:$CD$1,0),0),0)</f>
        <v>2.8180000000000001</v>
      </c>
      <c r="O56" s="1006">
        <f>IFERROR(VLOOKUP(年度マスタ!$K$4&amp;"_"&amp;O$54,データシート1!$A:$CD,MATCH("bc_"&amp;$C56,データシート1!$A$1:$CD$1,0),0),0)</f>
        <v>7.1029999999999998</v>
      </c>
      <c r="P56" s="1007">
        <f>IFERROR(VLOOKUP(年度マスタ!$K$4&amp;"_"&amp;P$54,データシート1!$A:$CD,MATCH("bc_"&amp;$C56,データシート1!$A$1:$CD$1,0),0),0)</f>
        <v>5.6349999999999998</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3.7589999999999999</v>
      </c>
      <c r="G57" s="1006">
        <f t="shared" ref="G57:J57" si="30">SUM(G58:G59)</f>
        <v>4.0030000000000001</v>
      </c>
      <c r="H57" s="1006">
        <f t="shared" si="30"/>
        <v>3.6850000000000001</v>
      </c>
      <c r="I57" s="1006">
        <f t="shared" si="30"/>
        <v>4.0910000000000002</v>
      </c>
      <c r="J57" s="1006">
        <f t="shared" si="30"/>
        <v>3.8149999999999999</v>
      </c>
      <c r="K57" s="1006">
        <f t="shared" ref="K57:O57" si="31">SUM(K58:K59)</f>
        <v>4.0830000000000002</v>
      </c>
      <c r="L57" s="1006">
        <f t="shared" si="31"/>
        <v>3.8319999999999999</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3.7589999999999999</v>
      </c>
      <c r="G58" s="1008">
        <f>IFERROR(VLOOKUP(年度マスタ!$K$4&amp;"_"&amp;G$54,データシート1!$A:$CD,MATCH("bc_"&amp;$C58,データシート1!$A$1:$CD$1,0),0),0)</f>
        <v>4.0030000000000001</v>
      </c>
      <c r="H58" s="1008">
        <f>IFERROR(VLOOKUP(年度マスタ!$K$4&amp;"_"&amp;H$54,データシート1!$A:$CD,MATCH("bc_"&amp;$C58,データシート1!$A$1:$CD$1,0),0),0)</f>
        <v>3.6850000000000001</v>
      </c>
      <c r="I58" s="1008">
        <f>IFERROR(VLOOKUP(年度マスタ!$K$4&amp;"_"&amp;I$54,データシート1!$A:$CD,MATCH("bc_"&amp;$C58,データシート1!$A$1:$CD$1,0),0),0)</f>
        <v>4.0910000000000002</v>
      </c>
      <c r="J58" s="1008">
        <f>IFERROR(VLOOKUP(年度マスタ!$K$4&amp;"_"&amp;J$54,データシート1!$A:$CD,MATCH("bc_"&amp;$C58,データシート1!$A$1:$CD$1,0),0),0)</f>
        <v>3.8149999999999999</v>
      </c>
      <c r="K58" s="1008">
        <f>IFERROR(VLOOKUP(年度マスタ!$K$4&amp;"_"&amp;K$54,データシート1!$A:$CD,MATCH("bc_"&amp;$C58,データシート1!$A$1:$CD$1,0),0),0)</f>
        <v>4.0830000000000002</v>
      </c>
      <c r="L58" s="1008">
        <f>IFERROR(VLOOKUP(年度マスタ!$K$4&amp;"_"&amp;L$54,データシート1!$A:$CD,MATCH("bc_"&amp;$C58,データシート1!$A$1:$CD$1,0),0),0)</f>
        <v>3.8319999999999999</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指宿市</v>
      </c>
      <c r="AF1" s="345"/>
      <c r="AG1" s="203"/>
      <c r="AH1" s="188"/>
      <c r="AI1" s="188"/>
      <c r="AJ1" s="188"/>
      <c r="AK1" s="188"/>
      <c r="AL1" s="189"/>
      <c r="AM1" s="189"/>
      <c r="AN1" s="189"/>
      <c r="AO1" s="189"/>
      <c r="AP1" s="189"/>
      <c r="AQ1" s="189"/>
      <c r="AR1" s="189"/>
      <c r="AS1" s="189"/>
      <c r="AT1" s="190"/>
    </row>
    <row r="2" spans="1:47" s="577" customFormat="1" ht="27.95" customHeight="1">
      <c r="A2" s="576"/>
      <c r="B2" s="576" t="s">
        <v>1642</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1646</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5607.5560000000005</v>
      </c>
      <c r="K6" s="688">
        <f>VLOOKUP(年度マスタ!$K$4&amp;"_"&amp;K$5,データシート1!$A:$BS,MATCH("cb_"&amp;$G6,データシート1!$A$1:$BS$1,0),0)</f>
        <v>6326.5360000000001</v>
      </c>
      <c r="L6" s="688">
        <f>VLOOKUP(年度マスタ!$K$4&amp;"_"&amp;L$5,データシート1!$A:$BS,MATCH("cb_"&amp;$G6,データシート1!$A$1:$BS$1,0),0)</f>
        <v>6824.8860000000004</v>
      </c>
      <c r="M6" s="688">
        <f>VLOOKUP(年度マスタ!$K$4&amp;"_"&amp;M$5,データシート1!$A:$BS,MATCH("cb_"&amp;$G6,データシート1!$A$1:$BS$1,0),0)</f>
        <v>7238.9560000000001</v>
      </c>
      <c r="N6" s="688">
        <f>VLOOKUP(年度マスタ!$K$4&amp;"_"&amp;N$5,データシート1!$A:$BS,MATCH("cb_"&amp;$G6,データシート1!$A$1:$BS$1,0),0)</f>
        <v>7661.8430000000026</v>
      </c>
      <c r="O6" s="688">
        <f>VLOOKUP(年度マスタ!$K$4&amp;"_"&amp;O$5,データシート1!$A:$BS,MATCH("cb_"&amp;$G6,データシート1!$A$1:$BS$1,0),0)</f>
        <v>8147.2529999999988</v>
      </c>
      <c r="P6" s="688">
        <f>VLOOKUP(年度マスタ!$K$4&amp;"_"&amp;P$5,データシート1!$A:$BS,MATCH("cb_"&amp;$G6,データシート1!$A$1:$BS$1,0),0)</f>
        <v>8555.6529999999912</v>
      </c>
      <c r="Q6" s="688">
        <f>VLOOKUP(年度マスタ!$K$4&amp;"_"&amp;Q$5,データシート1!$A:$BS,MATCH("cb_"&amp;$G6,データシート1!$A$1:$BS$1,0),0)</f>
        <v>8899.7829999999867</v>
      </c>
      <c r="R6" s="704">
        <f>VLOOKUP(年度マスタ!$K$4&amp;"_"&amp;R$5,データシート1!$A:$BS,MATCH("cb_"&amp;$G6,データシート1!$A$1:$BS$1,0),0)</f>
        <v>9416.4129999999768</v>
      </c>
      <c r="S6" s="627"/>
      <c r="T6" s="226"/>
      <c r="U6" s="640"/>
      <c r="V6" s="231"/>
      <c r="W6" s="231"/>
      <c r="X6" s="231"/>
      <c r="Y6" s="232" t="s">
        <v>233</v>
      </c>
      <c r="Z6" s="734" t="s">
        <v>234</v>
      </c>
      <c r="AA6" s="734"/>
      <c r="AB6" s="734"/>
      <c r="AC6" s="735">
        <f>SUM(AC7:AC8)</f>
        <v>1249597</v>
      </c>
      <c r="AD6" s="735">
        <f>SUM(AD7:AD8)</f>
        <v>1603235.3419999999</v>
      </c>
      <c r="AE6" s="736">
        <f>$AD6*3600/100000000</f>
        <v>57.716472312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15896.4</v>
      </c>
      <c r="K7" s="684">
        <f>VLOOKUP(年度マスタ!$K$4&amp;"_"&amp;K$5,データシート1!$A:$BS,MATCH("cb_"&amp;$G7,データシート1!$A$1:$BS$1,0),0)</f>
        <v>28533.899999999998</v>
      </c>
      <c r="L7" s="684">
        <f>VLOOKUP(年度マスタ!$K$4&amp;"_"&amp;L$5,データシート1!$A:$BS,MATCH("cb_"&amp;$G7,データシート1!$A$1:$BS$1,0),0)</f>
        <v>30306.7</v>
      </c>
      <c r="M7" s="684">
        <f>VLOOKUP(年度マスタ!$K$4&amp;"_"&amp;M$5,データシート1!$A:$BS,MATCH("cb_"&amp;$G7,データシート1!$A$1:$BS$1,0),0)</f>
        <v>34169.599999999977</v>
      </c>
      <c r="N7" s="684">
        <f>VLOOKUP(年度マスタ!$K$4&amp;"_"&amp;N$5,データシート1!$A:$BS,MATCH("cb_"&amp;$G7,データシート1!$A$1:$BS$1,0),0)</f>
        <v>35379.1</v>
      </c>
      <c r="O7" s="684">
        <f>VLOOKUP(年度マスタ!$K$4&amp;"_"&amp;O$5,データシート1!$A:$BS,MATCH("cb_"&amp;$G7,データシート1!$A$1:$BS$1,0),0)</f>
        <v>37148.19999999999</v>
      </c>
      <c r="P7" s="684">
        <f>VLOOKUP(年度マスタ!$K$4&amp;"_"&amp;P$5,データシート1!$A:$BS,MATCH("cb_"&amp;$G7,データシート1!$A$1:$BS$1,0),0)</f>
        <v>51837</v>
      </c>
      <c r="Q7" s="684">
        <f>VLOOKUP(年度マスタ!$K$4&amp;"_"&amp;Q$5,データシート1!$A:$BS,MATCH("cb_"&amp;$G7,データシート1!$A$1:$BS$1,0),0)</f>
        <v>52062.5</v>
      </c>
      <c r="R7" s="705">
        <f>VLOOKUP(年度マスタ!$K$4&amp;"_"&amp;R$5,データシート1!$A:$BS,MATCH("cb_"&amp;$G7,データシート1!$A$1:$BS$1,0),0)</f>
        <v>52189</v>
      </c>
      <c r="S7" s="627"/>
      <c r="T7" s="226"/>
      <c r="U7" s="640"/>
      <c r="V7" s="231"/>
      <c r="W7" s="231"/>
      <c r="X7" s="231"/>
      <c r="Y7" s="232" t="s">
        <v>236</v>
      </c>
      <c r="Z7" s="248" t="s">
        <v>1368</v>
      </c>
      <c r="AA7" s="248"/>
      <c r="AB7" s="248"/>
      <c r="AC7" s="671">
        <f>VLOOKUP(年度マスタ!$K$4&amp;"_令和4年度",データシート3!A:AB,MATCH("ea_"&amp;$Y7&amp;"_設備",データシート3!$A$1:$AB$1,0),0)</f>
        <v>285220</v>
      </c>
      <c r="AD7" s="671">
        <f>VLOOKUP(年度マスタ!$K$4&amp;"_令和4年度",データシート3!A:AB,MATCH("ea_"&amp;$Y7&amp;"_年間発電",データシート3!$A$1:$AB$1,0),0)/10^3</f>
        <v>365901.82799999992</v>
      </c>
      <c r="AE7" s="606">
        <f t="shared" ref="AE7:AE16" si="0">$AD7*3600/100000000</f>
        <v>13.172465807999997</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964377</v>
      </c>
      <c r="AD8" s="671">
        <f>VLOOKUP(年度マスタ!$K$4&amp;"_令和4年度",データシート3!A:AB,MATCH("ea_"&amp;$Y8&amp;"_年間発電",データシート3!$A$1:$AB$1,0),0)/10^3</f>
        <v>1237333.514</v>
      </c>
      <c r="AE8" s="606">
        <f t="shared" si="0"/>
        <v>44.544006503999995</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77600</v>
      </c>
      <c r="AD9" s="737">
        <f>VLOOKUP(年度マスタ!$K$4&amp;"_令和4年度",データシート3!A:AB,MATCH("ea_"&amp;$Y9&amp;"_年間発電",データシート3!$A$1:$AB$1,0),0)/10^3</f>
        <v>183031.85800000001</v>
      </c>
      <c r="AE9" s="738">
        <f t="shared" si="0"/>
        <v>6.589146888000001</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1800</v>
      </c>
      <c r="K10" s="684">
        <f>VLOOKUP(年度マスタ!$K$4&amp;"_"&amp;K$5,データシート1!$A:$BS,MATCH("cb_"&amp;$G10,データシート1!$A$1:$BS$1,0),0)</f>
        <v>1410</v>
      </c>
      <c r="L10" s="684">
        <f>VLOOKUP(年度マスタ!$K$4&amp;"_"&amp;L$5,データシート1!$A:$BS,MATCH("cb_"&amp;$G10,データシート1!$A$1:$BS$1,0),0)</f>
        <v>1410</v>
      </c>
      <c r="M10" s="684">
        <f>VLOOKUP(年度マスタ!$K$4&amp;"_"&amp;M$5,データシート1!$A:$BS,MATCH("cb_"&amp;$G10,データシート1!$A$1:$BS$1,0),0)</f>
        <v>5410</v>
      </c>
      <c r="N10" s="684">
        <f>VLOOKUP(年度マスタ!$K$4&amp;"_"&amp;N$5,データシート1!$A:$BS,MATCH("cb_"&amp;$G10,データシート1!$A$1:$BS$1,0),0)</f>
        <v>5960</v>
      </c>
      <c r="O10" s="684">
        <f>VLOOKUP(年度マスタ!$K$4&amp;"_"&amp;O$5,データシート1!$A:$BS,MATCH("cb_"&amp;$G10,データシート1!$A$1:$BS$1,0),0)</f>
        <v>5960</v>
      </c>
      <c r="P10" s="684">
        <f>VLOOKUP(年度マスタ!$K$4&amp;"_"&amp;P$5,データシート1!$A:$BS,MATCH("cb_"&amp;$G10,データシート1!$A$1:$BS$1,0),0)</f>
        <v>5960</v>
      </c>
      <c r="Q10" s="684">
        <f>VLOOKUP(年度マスタ!$K$4&amp;"_"&amp;Q$5,データシート1!$A:$BS,MATCH("cb_"&amp;$G10,データシート1!$A$1:$BS$1,0),0)</f>
        <v>5960</v>
      </c>
      <c r="R10" s="705">
        <f>VLOOKUP(年度マスタ!$K$4&amp;"_"&amp;R$5,データシート1!$A:$BS,MATCH("cb_"&amp;$G10,データシート1!$A$1:$BS$1,0),0)</f>
        <v>6335</v>
      </c>
      <c r="S10" s="627"/>
      <c r="T10" s="226"/>
      <c r="U10" s="640"/>
      <c r="V10" s="231"/>
      <c r="W10" s="231"/>
      <c r="X10" s="231"/>
      <c r="Y10" s="232" t="s">
        <v>239</v>
      </c>
      <c r="Z10" s="244" t="s">
        <v>240</v>
      </c>
      <c r="AA10" s="244"/>
      <c r="AB10" s="244"/>
      <c r="AC10" s="737">
        <f>SUM(AC11:AC12)</f>
        <v>1124</v>
      </c>
      <c r="AD10" s="737">
        <f>SUM(AD11:AD12)</f>
        <v>6943.648000000001</v>
      </c>
      <c r="AE10" s="738">
        <f t="shared" si="0"/>
        <v>0.24997132800000005</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1124</v>
      </c>
      <c r="AD11" s="671">
        <f>VLOOKUP(年度マスタ!$K$4&amp;"_令和4年度",データシート3!A:AB,MATCH("ea_"&amp;$Y11&amp;"_年間発電",データシート3!$A$1:$AB$1,0),0)/10^3</f>
        <v>6943.648000000001</v>
      </c>
      <c r="AE11" s="606">
        <f t="shared" si="0"/>
        <v>0.24997132800000005</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23303.955999999998</v>
      </c>
      <c r="K12" s="722">
        <f t="shared" ref="K12:Q12" si="1">SUM(K6:K11)</f>
        <v>36270.436000000002</v>
      </c>
      <c r="L12" s="722">
        <f t="shared" si="1"/>
        <v>38541.586000000003</v>
      </c>
      <c r="M12" s="722">
        <f t="shared" si="1"/>
        <v>46818.555999999975</v>
      </c>
      <c r="N12" s="722">
        <f t="shared" si="1"/>
        <v>49000.942999999999</v>
      </c>
      <c r="O12" s="722">
        <f t="shared" si="1"/>
        <v>51255.452999999987</v>
      </c>
      <c r="P12" s="722">
        <f t="shared" si="1"/>
        <v>66352.652999999991</v>
      </c>
      <c r="Q12" s="722">
        <f t="shared" si="1"/>
        <v>66922.282999999996</v>
      </c>
      <c r="R12" s="723">
        <f t="shared" ref="R12" si="2">SUM(R6:R11)</f>
        <v>67940.412999999971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24161</v>
      </c>
      <c r="AD13" s="737">
        <f>SUM(AD14:AD16)</f>
        <v>163594.06400000004</v>
      </c>
      <c r="AE13" s="738">
        <f t="shared" si="0"/>
        <v>5.8893863040000012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19196</v>
      </c>
      <c r="AD14" s="671">
        <f>VLOOKUP(年度マスタ!$K$4&amp;"_令和4年度",データシート3!A:AB,MATCH("ea_"&amp;$Y14&amp;"_年間発電",データシート3!$A$1:$AB$1,0),0)/10^3</f>
        <v>133144.26900000003</v>
      </c>
      <c r="AE14" s="606">
        <f t="shared" si="0"/>
        <v>4.7931936840000011</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2087</v>
      </c>
      <c r="AD15" s="671">
        <f>VLOOKUP(年度マスタ!$K$4&amp;"_令和4年度",データシート3!A:AB,MATCH("ea_"&amp;$Y15&amp;"_年間発電",データシート3!$A$1:$AB$1,0),0)/10^3</f>
        <v>12798.956</v>
      </c>
      <c r="AE15" s="606">
        <f t="shared" si="0"/>
        <v>0.46076241600000001</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2878</v>
      </c>
      <c r="AD16" s="671">
        <f>VLOOKUP(年度マスタ!$K$4&amp;"_令和4年度",データシート3!A:AB,MATCH("ea_"&amp;$Y16&amp;"_年間発電",データシート3!$A$1:$AB$1,0),0)/10^3</f>
        <v>17650.839</v>
      </c>
      <c r="AE16" s="606">
        <f t="shared" si="0"/>
        <v>0.63543020399999994</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5.3317836999999999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22.99444257</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6729.7401067200008</v>
      </c>
      <c r="K19" s="682">
        <f>K6*別紙!$C5/100*別紙!$E5/10^3</f>
        <v>7592.6023843199991</v>
      </c>
      <c r="L19" s="682">
        <f>L6*別紙!$C5/100*別紙!$E5/10^3</f>
        <v>8190.6821863200003</v>
      </c>
      <c r="M19" s="682">
        <f>M6*別紙!$C5/100*別紙!$E5/10^3</f>
        <v>8687.6158747199988</v>
      </c>
      <c r="N19" s="682">
        <f>N6*別紙!$C5/100*別紙!$E5/10^3</f>
        <v>9195.131021160003</v>
      </c>
      <c r="O19" s="682">
        <f>O6*別紙!$C5/100*別紙!$E5/10^3</f>
        <v>9777.681270359999</v>
      </c>
      <c r="P19" s="682">
        <f>P6*別紙!$C5/100*別紙!$E5/10^3</f>
        <v>10267.810278359988</v>
      </c>
      <c r="Q19" s="682">
        <f>Q6*別紙!$C5/100*別紙!$E5/10^3</f>
        <v>10680.807573959986</v>
      </c>
      <c r="R19" s="710">
        <f>R6*別紙!$C5/100*別紙!$E5/10^3</f>
        <v>11300.825569559973</v>
      </c>
      <c r="S19" s="631"/>
      <c r="T19" s="227"/>
      <c r="U19" s="647"/>
      <c r="W19" s="237"/>
      <c r="X19" s="237"/>
      <c r="Y19" s="209"/>
      <c r="Z19" s="699" t="s">
        <v>229</v>
      </c>
      <c r="AA19" s="748"/>
      <c r="AB19" s="749"/>
      <c r="AC19" s="750">
        <f>SUM($AC$6,$AC$9,$AC$10,$AC$13)</f>
        <v>1352482</v>
      </c>
      <c r="AD19" s="750">
        <f>SUM($AD$6,$AD$9,$AD$10,$AD$13)</f>
        <v>1956804.912</v>
      </c>
      <c r="AE19" s="751">
        <f>SUM($AE$6,$AE$9,$AE$10,$AE$13,$AE$17,$AE$18)</f>
        <v>98.771203102000001</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21027.122063999996</v>
      </c>
      <c r="K20" s="684">
        <f>K7*別紙!$C6/100*別紙!$E6/10^3</f>
        <v>37743.501563999998</v>
      </c>
      <c r="L20" s="684">
        <f>L7*別紙!$C6/100*別紙!$E6/10^3</f>
        <v>40088.490491999997</v>
      </c>
      <c r="M20" s="684">
        <f>M7*別紙!$C6/100*別紙!$E6/10^3</f>
        <v>45198.18009599996</v>
      </c>
      <c r="N20" s="684">
        <f>N7*別紙!$C6/100*別紙!$E6/10^3</f>
        <v>46798.058315999995</v>
      </c>
      <c r="O20" s="684">
        <f>O7*別紙!$C6/100*別紙!$E6/10^3</f>
        <v>49138.15303199998</v>
      </c>
      <c r="P20" s="684">
        <f>P7*別紙!$C6/100*別紙!$E6/10^3</f>
        <v>68567.91012</v>
      </c>
      <c r="Q20" s="684">
        <f>Q7*別紙!$C6/100*別紙!$E6/10^3</f>
        <v>68866.192500000005</v>
      </c>
      <c r="R20" s="705">
        <f>R7*別紙!$C6/100*別紙!$E6/10^3</f>
        <v>69033.521640000006</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12614.4</v>
      </c>
      <c r="K23" s="684">
        <f>K10*別紙!$C9/100*別紙!$E9/10^3</f>
        <v>9881.2800000000007</v>
      </c>
      <c r="L23" s="684">
        <f>L10*別紙!$C9/100*別紙!$E9/10^3</f>
        <v>9881.2800000000007</v>
      </c>
      <c r="M23" s="684">
        <f>M10*別紙!$C9/100*別紙!$E9/10^3</f>
        <v>37913.279999999999</v>
      </c>
      <c r="N23" s="684">
        <f>N10*別紙!$C9/100*別紙!$E9/10^3</f>
        <v>41767.68</v>
      </c>
      <c r="O23" s="684">
        <f>O10*別紙!$C9/100*別紙!$E9/10^3</f>
        <v>41767.68</v>
      </c>
      <c r="P23" s="684">
        <f>P10*別紙!$C9/100*別紙!$E9/10^3</f>
        <v>41767.68</v>
      </c>
      <c r="Q23" s="684">
        <f>Q10*別紙!$C9/100*別紙!$E9/10^3</f>
        <v>41767.68</v>
      </c>
      <c r="R23" s="705">
        <f>R10*別紙!$C9/100*別紙!$E9/10^3</f>
        <v>44395.68</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40371.262170719994</v>
      </c>
      <c r="K25" s="728">
        <f t="shared" si="3"/>
        <v>55217.383948319999</v>
      </c>
      <c r="L25" s="728">
        <f t="shared" si="3"/>
        <v>58160.452678319998</v>
      </c>
      <c r="M25" s="728">
        <f t="shared" si="3"/>
        <v>91799.075970719961</v>
      </c>
      <c r="N25" s="728">
        <f t="shared" si="3"/>
        <v>97760.869337159995</v>
      </c>
      <c r="O25" s="728">
        <f t="shared" si="3"/>
        <v>100683.51430235998</v>
      </c>
      <c r="P25" s="728">
        <f t="shared" si="3"/>
        <v>120603.40039835998</v>
      </c>
      <c r="Q25" s="728">
        <f t="shared" si="3"/>
        <v>121314.68007395999</v>
      </c>
      <c r="R25" s="729">
        <f t="shared" ref="R25" si="4">SUM(R19:R24)</f>
        <v>124730.02720955998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221415.78571205103</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219161.75222500501</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219657.31935391924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225187.13418550006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214300.79808185366</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213485.27955408196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194089.54700423096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202171.68467109441</v>
      </c>
      <c r="R26" s="726">
        <f>Q26</f>
        <v>202171.68467109441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0.18233235738314704</v>
      </c>
      <c r="K27" s="951">
        <f t="shared" ref="K27:P27" si="5">K25/K26</f>
        <v>0.25194808577561661</v>
      </c>
      <c r="L27" s="951">
        <f t="shared" si="5"/>
        <v>0.26477812280231794</v>
      </c>
      <c r="M27" s="951">
        <f t="shared" si="5"/>
        <v>0.40765684195394392</v>
      </c>
      <c r="N27" s="951">
        <f t="shared" si="5"/>
        <v>0.45618527887992072</v>
      </c>
      <c r="O27" s="951">
        <f t="shared" si="5"/>
        <v>0.47161806431180164</v>
      </c>
      <c r="P27" s="951">
        <f t="shared" si="5"/>
        <v>0.62138019414168111</v>
      </c>
      <c r="Q27" s="951">
        <f>Q25/Q26</f>
        <v>0.60005771961252796</v>
      </c>
      <c r="R27" s="952">
        <f>R25/R26</f>
        <v>0.61695102067571239</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0.61695102067571239</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9.6789266765197759</v>
      </c>
      <c r="AA52" s="209"/>
      <c r="AB52" s="755" t="s">
        <v>232</v>
      </c>
      <c r="AC52" s="756">
        <f>$AD6</f>
        <v>1603235.3419999999</v>
      </c>
      <c r="AD52" s="757">
        <f>R19+R20</f>
        <v>80334.347209559986</v>
      </c>
      <c r="AE52" s="758">
        <f t="shared" ref="AE52:AE54" si="6">IFERROR(AD52/AC52,"-")</f>
        <v>5.0107644900931822E-2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1754633.2273289056</v>
      </c>
      <c r="Z53" s="1142"/>
      <c r="AA53" s="209"/>
      <c r="AB53" s="755" t="s">
        <v>222</v>
      </c>
      <c r="AC53" s="756">
        <f>$AD9</f>
        <v>183031.85800000001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6943.648000000001</v>
      </c>
      <c r="AD54" s="756">
        <f>R22</f>
        <v>0</v>
      </c>
      <c r="AE54" s="758">
        <f t="shared" si="6"/>
        <v>0</v>
      </c>
      <c r="AF54" s="523"/>
      <c r="AG54" s="47"/>
      <c r="AH54" s="468"/>
      <c r="AI54" s="490" t="s">
        <v>1284</v>
      </c>
      <c r="AJ54" s="491">
        <f>VLOOKUP(年度マスタ!$K$4&amp;"_"&amp;AJ$53,データシート1!$A$1:$BS$996,MATCH("ca_太陽光発電（10kW未満）",データシート1!$A$1:$BS$1,0),0)</f>
        <v>1239</v>
      </c>
      <c r="AK54" s="491">
        <f>VLOOKUP(年度マスタ!$K$4&amp;"_"&amp;AK$53,データシート1!$A$1:$BS$996,MATCH("ca_太陽光発電（10kW未満）",データシート1!$A$1:$BS$1,0),0)</f>
        <v>1342</v>
      </c>
      <c r="AL54" s="491">
        <f>VLOOKUP(年度マスタ!$K$4&amp;"_"&amp;AL$53,データシート1!$A$1:$BS$996,MATCH("ca_太陽光発電（10kW未満）",データシート1!$A$1:$BS$1,0),0)</f>
        <v>1420</v>
      </c>
      <c r="AM54" s="491">
        <f>VLOOKUP(年度マスタ!$K$4&amp;"_"&amp;AM$53,データシート1!$A$1:$BS$996,MATCH("ca_太陽光発電（10kW未満）",データシート1!$A$1:$BS$1,0),0)</f>
        <v>1485</v>
      </c>
      <c r="AN54" s="491">
        <f>VLOOKUP(年度マスタ!$K$4&amp;"_"&amp;AN$53,データシート1!$A$1:$BS$996,MATCH("ca_太陽光発電（10kW未満）",データシート1!$A$1:$BS$1,0),0)</f>
        <v>1552</v>
      </c>
      <c r="AO54" s="201">
        <f>VLOOKUP(年度マスタ!$K$4&amp;"_"&amp;AO$53,データシート1!$A$1:$BS$996,MATCH("ca_太陽光発電（10kW未満）",データシート1!$A$1:$BS$1,0),0)</f>
        <v>1627</v>
      </c>
      <c r="AP54" s="201">
        <f>VLOOKUP(年度マスタ!$K$4&amp;"_"&amp;AP$53,データシート1!$A$1:$BS$996,MATCH("ca_太陽光発電（10kW未満）",データシート1!$A$1:$BS$1,0),0)</f>
        <v>1689</v>
      </c>
      <c r="AQ54" s="201">
        <f>VLOOKUP(年度マスタ!$K$4&amp;"_"&amp;AQ$53,データシート1!$A$1:$BS$996,MATCH("ca_太陽光発電（10kW未満）",データシート1!$A$1:$BS$1,0),0)</f>
        <v>1739</v>
      </c>
      <c r="AR54" s="201">
        <f>VLOOKUP(年度マスタ!$K$4&amp;"_"&amp;AR$53,データシート1!$A$1:$BS$996,MATCH("ca_太陽光発電（10kW未満）",データシート1!$A$1:$BS$1,0),0)</f>
        <v>1818</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163594.06400000004</v>
      </c>
      <c r="AD55" s="756">
        <f>R23</f>
        <v>44395.68</v>
      </c>
      <c r="AE55" s="758">
        <f>IFERROR(AD55/AC55,"-")</f>
        <v>0.27137708370641117</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指宿市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鹿児島県</v>
      </c>
      <c r="AY12" s="25" t="str">
        <f>年度マスタ!$J4</f>
        <v>指宿市</v>
      </c>
      <c r="AZ12" s="25" t="str">
        <f>年度マスタ!$K4</f>
        <v>46210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04214</v>
      </c>
      <c r="AY21" s="20" t="str">
        <f>IF(IFERROR(比較地域マスタ!$Z6,"")=0,"",IFERROR(比較地域マスタ!$Z6,""))</f>
        <v>東松島市</v>
      </c>
      <c r="BB21" s="122" t="str">
        <f t="shared" ref="BB21:BC68" si="0">AX21</f>
        <v>04214</v>
      </c>
      <c r="BC21" s="123" t="str">
        <f t="shared" si="0"/>
        <v>東松島市</v>
      </c>
      <c r="BD21" s="40">
        <f>SUM(BE21,BI21:BK21,BQ21)</f>
        <v>193.54784156168088</v>
      </c>
      <c r="BE21" s="40">
        <f>SUM(BF21:BH21)</f>
        <v>39.541284692914772</v>
      </c>
      <c r="BF21" s="40">
        <f>VLOOKUP($AX21&amp;"_"&amp;$BC$14,データシート1!$A:$BS,MATCH($BC$12&amp;"_"&amp;BF$20,データシート1!$A$1:$BS$1,0),0)</f>
        <v>17.908822036558981</v>
      </c>
      <c r="BG21" s="40">
        <f>VLOOKUP($AX21&amp;"_"&amp;$BC$14,データシート1!$A:$BS,MATCH($BC$12&amp;"_"&amp;BG$20,データシート1!$A$1:$BS$1,0),0)</f>
        <v>3.3335553024557143</v>
      </c>
      <c r="BH21" s="40">
        <f>VLOOKUP($AX21&amp;"_"&amp;$BC$14,データシート1!$A:$BS,MATCH($BC$12&amp;"_"&amp;BH$20,データシート1!$A$1:$BS$1,0),0)</f>
        <v>18.298907353900081</v>
      </c>
      <c r="BI21" s="40">
        <f>VLOOKUP($AX21&amp;"_"&amp;$BC$14,データシート1!$A:$BS,MATCH($BC$12&amp;"_"&amp;BI$20,データシート1!$A$1:$BS$1,0),0)</f>
        <v>32.386222113247662</v>
      </c>
      <c r="BJ21" s="40">
        <f>VLOOKUP($AX21&amp;"_"&amp;$BC$14,データシート1!$A:$BS,MATCH($BC$12&amp;"_"&amp;BJ$20,データシート1!$A$1:$BS$1,0),0)</f>
        <v>48.931082690034494</v>
      </c>
      <c r="BK21" s="40">
        <f t="shared" ref="BK21:BK68" si="1">SUM(BL21,BO21:BP21)</f>
        <v>67.355876105395708</v>
      </c>
      <c r="BL21" s="40">
        <f t="shared" ref="BL21:BL67" si="2">SUM(BM21:BN21)</f>
        <v>65.021642089781295</v>
      </c>
      <c r="BM21" s="40">
        <f>VLOOKUP($AX21&amp;"_"&amp;$BC$14,データシート1!$A:$BS,MATCH($BC$12&amp;"_"&amp;BM$20,データシート1!$A$1:$BS$1,0),0)</f>
        <v>36.431462213970015</v>
      </c>
      <c r="BN21" s="40">
        <f>VLOOKUP($AX21&amp;"_"&amp;$BC$14,データシート1!$A:$BS,MATCH($BC$12&amp;"_"&amp;BN$20,データシート1!$A$1:$BS$1,0),0)</f>
        <v>28.590179875811288</v>
      </c>
      <c r="BO21" s="40">
        <f>VLOOKUP($AX21&amp;"_"&amp;$BC$14,データシート1!$A:$BS,MATCH($BC$12&amp;"_"&amp;BO$20,データシート1!$A$1:$BS$1,0),0)</f>
        <v>2.3342340156144159</v>
      </c>
      <c r="BP21" s="40">
        <f>VLOOKUP($AX21&amp;"_"&amp;$BC$14,データシート1!$A:$BS,MATCH($BC$12&amp;"_"&amp;BP$20,データシート1!$A$1:$BS$1,0),0)</f>
        <v>0</v>
      </c>
      <c r="BQ21" s="40">
        <f>VLOOKUP($AX21&amp;"_"&amp;$BC$14,データシート1!$A:$BS,MATCH($BC$12&amp;"_"&amp;BQ$20,データシート1!$A$1:$BS$1,0),0)</f>
        <v>5.3333759600882651</v>
      </c>
      <c r="BR21" s="41">
        <f t="shared" ref="BR21:BR68" si="3">BD21</f>
        <v>193.54784156168088</v>
      </c>
      <c r="BT21" s="124" t="str">
        <f t="shared" ref="BT21:BT68" si="4">AY21</f>
        <v>東松島市</v>
      </c>
      <c r="BU21" s="40">
        <f>BD21</f>
        <v>193.54784156168088</v>
      </c>
      <c r="BV21" s="70">
        <f>BE21/$BR21</f>
        <v>0.20429721341177312</v>
      </c>
      <c r="BW21" s="70">
        <f t="shared" ref="BW21:CH42" si="5">BF21/$BR21</f>
        <v>9.2529174658099705E-2</v>
      </c>
      <c r="BX21" s="70">
        <f t="shared" si="5"/>
        <v>1.7223417608577974E-2</v>
      </c>
      <c r="BY21" s="70">
        <f t="shared" si="5"/>
        <v>9.4544621145095459E-2</v>
      </c>
      <c r="BZ21" s="70">
        <f t="shared" si="5"/>
        <v>0.16732928588576712</v>
      </c>
      <c r="CA21" s="70">
        <f t="shared" si="5"/>
        <v>0.25281130647194983</v>
      </c>
      <c r="CB21" s="70">
        <f t="shared" si="5"/>
        <v>0.3480063407678477</v>
      </c>
      <c r="CC21" s="70">
        <f t="shared" si="5"/>
        <v>0.33594609769419642</v>
      </c>
      <c r="CD21" s="70">
        <f t="shared" si="5"/>
        <v>0.1882297519828442</v>
      </c>
      <c r="CE21" s="70">
        <f t="shared" si="5"/>
        <v>0.14771634571135225</v>
      </c>
      <c r="CF21" s="70">
        <f t="shared" si="5"/>
        <v>1.2060243073651273E-2</v>
      </c>
      <c r="CG21" s="70">
        <f t="shared" si="5"/>
        <v>0</v>
      </c>
      <c r="CH21" s="70">
        <f>BQ21/$BR21</f>
        <v>2.7555853462662334E-2</v>
      </c>
      <c r="CI21" s="125">
        <f t="shared" ref="CI21:CI68" si="6">BR21/$BR21</f>
        <v>1</v>
      </c>
      <c r="CK21" s="126" t="str">
        <f t="shared" ref="CK21:CK68" si="7">AY21</f>
        <v>東松島市</v>
      </c>
      <c r="CL21" s="127">
        <f>CN21+CP21+CR21</f>
        <v>39.541284692914772</v>
      </c>
      <c r="CM21" s="71">
        <f>IF(IF(CL21=0,0,CW21/CL21)&gt;1,1,IF(CL21=0,0,CW21/CL21))</f>
        <v>0</v>
      </c>
      <c r="CN21" s="72">
        <f>BF21</f>
        <v>17.908822036558981</v>
      </c>
      <c r="CO21" s="71">
        <f>IF(IF(CN21=0,0,CX21/CN21)&gt;1,1,IF(CN21=0,0,CX21/CN21))</f>
        <v>0</v>
      </c>
      <c r="CP21" s="72">
        <f t="shared" ref="CP21:CP68" si="8">BG21</f>
        <v>3.3335553024557143</v>
      </c>
      <c r="CQ21" s="71">
        <f>IF(IF(CP21=0,0,CY21/CP21)&gt;1,1,IF(CP21=0,0,CY21/CP21))</f>
        <v>0</v>
      </c>
      <c r="CR21" s="72">
        <f t="shared" ref="CR21:CR68" si="9">BH21</f>
        <v>18.298907353900081</v>
      </c>
      <c r="CS21" s="71">
        <f>IF(IF(CR21=0,0,CZ21/CR21)&gt;1,1,IF(CR21=0,0,CZ21/CR21))</f>
        <v>0</v>
      </c>
      <c r="CT21" s="72">
        <f t="shared" ref="CT21:CT68" si="10">BI21</f>
        <v>32.386222113247662</v>
      </c>
      <c r="CU21" s="73">
        <f>IF(IF(CT21=0,0,DA21/CT21)&gt;1,1,IF(CT21=0,0,DA21/CT21))</f>
        <v>0.28147772123970821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9.1159999999999997</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9.1159999999999997</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36205</v>
      </c>
      <c r="AY22" s="20" t="str">
        <f>IF(IFERROR(比較地域マスタ!$Z7,"")=0,"",IFERROR(比較地域マスタ!$Z7,""))</f>
        <v>吉野川市</v>
      </c>
      <c r="BB22" s="122" t="str">
        <f t="shared" si="0"/>
        <v>36205</v>
      </c>
      <c r="BC22" s="123" t="str">
        <f t="shared" si="0"/>
        <v>吉野川市</v>
      </c>
      <c r="BD22" s="40">
        <f t="shared" ref="BD22:BD68" si="14">SUM(BE22,BI22:BK22,BQ22)</f>
        <v>241.64139068962501</v>
      </c>
      <c r="BE22" s="40">
        <f t="shared" ref="BE22:BE67" si="15">SUM(BF22:BH22)</f>
        <v>44.230232693081277</v>
      </c>
      <c r="BF22" s="40">
        <f>VLOOKUP($AX22&amp;"_"&amp;$BC$14,データシート1!$A:$BS,MATCH($BC$12&amp;"_"&amp;BF$20,データシート1!$A$1:$BS$1,0),0)</f>
        <v>36.887769645515881</v>
      </c>
      <c r="BG22" s="40">
        <f>VLOOKUP($AX22&amp;"_"&amp;$BC$14,データシート1!$A:$BS,MATCH($BC$12&amp;"_"&amp;BG$20,データシート1!$A$1:$BS$1,0),0)</f>
        <v>2.4239549445818604</v>
      </c>
      <c r="BH22" s="40">
        <f>VLOOKUP($AX22&amp;"_"&amp;$BC$14,データシート1!$A:$BS,MATCH($BC$12&amp;"_"&amp;BH$20,データシート1!$A$1:$BS$1,0),0)</f>
        <v>4.9185081029835409</v>
      </c>
      <c r="BI22" s="40">
        <f>VLOOKUP($AX22&amp;"_"&amp;$BC$14,データシート1!$A:$BS,MATCH($BC$12&amp;"_"&amp;BI$20,データシート1!$A$1:$BS$1,0),0)</f>
        <v>48.364534268452033</v>
      </c>
      <c r="BJ22" s="40">
        <f>VLOOKUP($AX22&amp;"_"&amp;$BC$14,データシート1!$A:$BS,MATCH($BC$12&amp;"_"&amp;BJ$20,データシート1!$A$1:$BS$1,0),0)</f>
        <v>68.08021872409914</v>
      </c>
      <c r="BK22" s="40">
        <f t="shared" si="1"/>
        <v>74.581800206458269</v>
      </c>
      <c r="BL22" s="40">
        <f t="shared" si="2"/>
        <v>72.212424140896744</v>
      </c>
      <c r="BM22" s="40">
        <f>VLOOKUP($AX22&amp;"_"&amp;$BC$14,データシート1!$A:$BS,MATCH($BC$12&amp;"_"&amp;BM$20,データシート1!$A$1:$BS$1,0),0)</f>
        <v>36.59659541188222</v>
      </c>
      <c r="BN22" s="40">
        <f>VLOOKUP($AX22&amp;"_"&amp;$BC$14,データシート1!$A:$BS,MATCH($BC$12&amp;"_"&amp;BN$20,データシート1!$A$1:$BS$1,0),0)</f>
        <v>35.615828729014524</v>
      </c>
      <c r="BO22" s="40">
        <f>VLOOKUP($AX22&amp;"_"&amp;$BC$14,データシート1!$A:$BS,MATCH($BC$12&amp;"_"&amp;BO$20,データシート1!$A$1:$BS$1,0),0)</f>
        <v>2.3693760655615264</v>
      </c>
      <c r="BP22" s="40">
        <f>VLOOKUP($AX22&amp;"_"&amp;$BC$14,データシート1!$A:$BS,MATCH($BC$12&amp;"_"&amp;BP$20,データシート1!$A$1:$BS$1,0),0)</f>
        <v>0</v>
      </c>
      <c r="BQ22" s="40">
        <f>VLOOKUP($AX22&amp;"_"&amp;$BC$14,データシート1!$A:$BS,MATCH($BC$12&amp;"_"&amp;BQ$20,データシート1!$A$1:$BS$1,0),0)</f>
        <v>6.3846047975342692</v>
      </c>
      <c r="BR22" s="41">
        <f t="shared" si="3"/>
        <v>241.64139068962501</v>
      </c>
      <c r="BT22" s="134" t="str">
        <f t="shared" si="4"/>
        <v>吉野川市</v>
      </c>
      <c r="BU22" s="38">
        <f>BD22</f>
        <v>241.64139068962501</v>
      </c>
      <c r="BV22" s="69">
        <f t="shared" ref="BV22:BZ68" si="16">BE22/$BR22</f>
        <v>0.18304079680576149</v>
      </c>
      <c r="BW22" s="69">
        <f t="shared" si="5"/>
        <v>0.152655013034982</v>
      </c>
      <c r="BX22" s="69">
        <f t="shared" si="5"/>
        <v>1.0031207557877765E-2</v>
      </c>
      <c r="BY22" s="69">
        <f t="shared" si="5"/>
        <v>2.0354576212901754E-2</v>
      </c>
      <c r="BZ22" s="69">
        <f t="shared" si="5"/>
        <v>0.20015004106053005</v>
      </c>
      <c r="CA22" s="69">
        <f t="shared" si="5"/>
        <v>0.28174071722482519</v>
      </c>
      <c r="CB22" s="69">
        <f t="shared" si="5"/>
        <v>0.30864662710973412</v>
      </c>
      <c r="CC22" s="69">
        <f t="shared" si="5"/>
        <v>0.29884128681269512</v>
      </c>
      <c r="CD22" s="69">
        <f t="shared" si="5"/>
        <v>0.15145002810751293</v>
      </c>
      <c r="CE22" s="69">
        <f t="shared" si="5"/>
        <v>0.14739125870518219</v>
      </c>
      <c r="CF22" s="69">
        <f t="shared" si="5"/>
        <v>9.8053402970390072E-3</v>
      </c>
      <c r="CG22" s="69">
        <f t="shared" si="5"/>
        <v>0</v>
      </c>
      <c r="CH22" s="69">
        <f t="shared" si="5"/>
        <v>2.6421817799149074E-2</v>
      </c>
      <c r="CI22" s="135">
        <f t="shared" si="6"/>
        <v>1</v>
      </c>
      <c r="CK22" s="136" t="str">
        <f t="shared" si="7"/>
        <v>吉野川市</v>
      </c>
      <c r="CL22" s="137">
        <f t="shared" ref="CL22:CL68" si="17">CN22+CP22+CR22</f>
        <v>44.230232693081277</v>
      </c>
      <c r="CM22" s="75">
        <f t="shared" ref="CM22:CM68" si="18">IF(IF(CL22=0,0,CW22/CL22)&gt;1,1,IF(CL22=0,0,CW22/CL22))</f>
        <v>0.11840317541036131</v>
      </c>
      <c r="CN22" s="76">
        <f t="shared" ref="CN22:CN68" si="19">BF22</f>
        <v>36.887769645515881</v>
      </c>
      <c r="CO22" s="75">
        <f t="shared" ref="CO22:CO68" si="20">IF(IF(CN22=0,0,CX22/CN22)&gt;1,1,IF(CN22=0,0,CX22/CN22))</f>
        <v>0.1419711750080454</v>
      </c>
      <c r="CP22" s="76">
        <f t="shared" si="8"/>
        <v>2.4239549445818604</v>
      </c>
      <c r="CQ22" s="75">
        <f t="shared" ref="CQ22:CQ68" si="21">IF(IF(CP22=0,0,CY22/CP22)&gt;1,1,IF(CP22=0,0,CY22/CP22))</f>
        <v>0</v>
      </c>
      <c r="CR22" s="76">
        <f t="shared" si="9"/>
        <v>4.9185081029835409</v>
      </c>
      <c r="CS22" s="75">
        <f t="shared" ref="CS22:CS68" si="22">IF(IF(CR22=0,0,CZ22/CR22)&gt;1,1,IF(CR22=0,0,CZ22/CR22))</f>
        <v>0</v>
      </c>
      <c r="CT22" s="76">
        <f t="shared" si="10"/>
        <v>48.364534268452033</v>
      </c>
      <c r="CU22" s="77">
        <f t="shared" ref="CU22:CU68" si="23">IF(IF(CT22=0,0,DA22/CT22)&gt;1,1,IF(CT22=0,0,DA22/CT22))</f>
        <v>6.3600322974813814E-2</v>
      </c>
      <c r="CV22" s="18"/>
      <c r="CW22" s="1078">
        <f t="shared" ref="CW22:CW68" si="24">SUM(CX22:CZ22)</f>
        <v>5.2370000000000001</v>
      </c>
      <c r="CX22" s="1079">
        <f>VLOOKUP($AX22&amp;"_"&amp;$CW$14,データシート1!$A:$BS,MATCH($CW$12&amp;"_"&amp;CX$20,データシート1!$A$1:$BS$1,0),0)</f>
        <v>5.2370000000000001</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3.0760000000000001</v>
      </c>
      <c r="DB22" s="1079">
        <f>VLOOKUP($AX22&amp;"_"&amp;$CW$14,データシート1!$A:$BS,MATCH($CW$12&amp;"_"&amp;DB$20,データシート1!$A$1:$BS$1,0),0)</f>
        <v>0</v>
      </c>
      <c r="DC22" s="1079">
        <f>VLOOKUP($AX22&amp;"_"&amp;$CW$14,データシート1!$A:$BS,MATCH($CW$12&amp;"_"&amp;DC$20,データシート1!$A$1:$BS$1,0),0)</f>
        <v>0</v>
      </c>
      <c r="DD22" s="1080">
        <f t="shared" si="11"/>
        <v>8.3130000000000006</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3</v>
      </c>
      <c r="DM22" s="18"/>
      <c r="DN22" s="139">
        <f>IF($DD22=0,0,ROUND(CX22/$DD22,2))</f>
        <v>0.63</v>
      </c>
      <c r="DO22" s="140">
        <f>IF($DD22=0,0,ROUND(CY22/$DD22,2))</f>
        <v>0</v>
      </c>
      <c r="DP22" s="140">
        <f t="shared" si="13"/>
        <v>0</v>
      </c>
      <c r="DQ22" s="140">
        <f t="shared" si="13"/>
        <v>0.37</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28213</v>
      </c>
      <c r="AY23" s="20" t="str">
        <f>IF(IFERROR(比較地域マスタ!$Z8,"")=0,"",IFERROR(比較地域マスタ!$Z8,""))</f>
        <v>西脇市</v>
      </c>
      <c r="BB23" s="122" t="str">
        <f t="shared" si="0"/>
        <v>28213</v>
      </c>
      <c r="BC23" s="123" t="str">
        <f t="shared" si="0"/>
        <v>西脇市</v>
      </c>
      <c r="BD23" s="40">
        <f t="shared" si="14"/>
        <v>298.93210131876975</v>
      </c>
      <c r="BE23" s="40">
        <f t="shared" si="15"/>
        <v>143.30940800571091</v>
      </c>
      <c r="BF23" s="40">
        <f>VLOOKUP($AX23&amp;"_"&amp;$BC$14,データシート1!$A:$BS,MATCH($BC$12&amp;"_"&amp;BF$20,データシート1!$A$1:$BS$1,0),0)</f>
        <v>140.34165229478151</v>
      </c>
      <c r="BG23" s="40">
        <f>VLOOKUP($AX23&amp;"_"&amp;$BC$14,データシート1!$A:$BS,MATCH($BC$12&amp;"_"&amp;BG$20,データシート1!$A$1:$BS$1,0),0)</f>
        <v>1.4386135000030391</v>
      </c>
      <c r="BH23" s="40">
        <f>VLOOKUP($AX23&amp;"_"&amp;$BC$14,データシート1!$A:$BS,MATCH($BC$12&amp;"_"&amp;BH$20,データシート1!$A$1:$BS$1,0),0)</f>
        <v>1.5291422109263553</v>
      </c>
      <c r="BI23" s="40">
        <f>VLOOKUP($AX23&amp;"_"&amp;$BC$14,データシート1!$A:$BS,MATCH($BC$12&amp;"_"&amp;BI$20,データシート1!$A$1:$BS$1,0),0)</f>
        <v>39.375757943727784</v>
      </c>
      <c r="BJ23" s="40">
        <f>VLOOKUP($AX23&amp;"_"&amp;$BC$14,データシート1!$A:$BS,MATCH($BC$12&amp;"_"&amp;BJ$20,データシート1!$A$1:$BS$1,0),0)</f>
        <v>33.901863525317168</v>
      </c>
      <c r="BK23" s="40">
        <f t="shared" si="1"/>
        <v>78.190529018503398</v>
      </c>
      <c r="BL23" s="40">
        <f t="shared" si="2"/>
        <v>75.839608425481202</v>
      </c>
      <c r="BM23" s="40">
        <f>VLOOKUP($AX23&amp;"_"&amp;$BC$14,データシート1!$A:$BS,MATCH($BC$12&amp;"_"&amp;BM$20,データシート1!$A$1:$BS$1,0),0)</f>
        <v>41.841673596415681</v>
      </c>
      <c r="BN23" s="40">
        <f>VLOOKUP($AX23&amp;"_"&amp;$BC$14,データシート1!$A:$BS,MATCH($BC$12&amp;"_"&amp;BN$20,データシート1!$A$1:$BS$1,0),0)</f>
        <v>33.997934829065521</v>
      </c>
      <c r="BO23" s="40">
        <f>VLOOKUP($AX23&amp;"_"&amp;$BC$14,データシート1!$A:$BS,MATCH($BC$12&amp;"_"&amp;BO$20,データシート1!$A$1:$BS$1,0),0)</f>
        <v>2.3509205930221886</v>
      </c>
      <c r="BP23" s="40">
        <f>VLOOKUP($AX23&amp;"_"&amp;$BC$14,データシート1!$A:$BS,MATCH($BC$12&amp;"_"&amp;BP$20,データシート1!$A$1:$BS$1,0),0)</f>
        <v>0</v>
      </c>
      <c r="BQ23" s="40">
        <f>VLOOKUP($AX23&amp;"_"&amp;$BC$14,データシート1!$A:$BS,MATCH($BC$12&amp;"_"&amp;BQ$20,データシート1!$A$1:$BS$1,0),0)</f>
        <v>4.1545428255104806</v>
      </c>
      <c r="BR23" s="41">
        <f t="shared" si="3"/>
        <v>298.93210131876975</v>
      </c>
      <c r="BT23" s="134" t="str">
        <f t="shared" si="4"/>
        <v>西脇市</v>
      </c>
      <c r="BU23" s="38">
        <f t="shared" ref="BU23:BU68" si="25">BD23</f>
        <v>298.93210131876975</v>
      </c>
      <c r="BV23" s="69">
        <f t="shared" si="16"/>
        <v>0.47940454495682028</v>
      </c>
      <c r="BW23" s="69">
        <f t="shared" si="5"/>
        <v>0.46947668609577176</v>
      </c>
      <c r="BX23" s="69">
        <f t="shared" si="5"/>
        <v>4.8125092409160722E-3</v>
      </c>
      <c r="BY23" s="69">
        <f t="shared" si="5"/>
        <v>5.115349620132421E-3</v>
      </c>
      <c r="BZ23" s="69">
        <f t="shared" si="5"/>
        <v>0.13172141021328113</v>
      </c>
      <c r="CA23" s="69">
        <f t="shared" si="5"/>
        <v>0.11340991273856373</v>
      </c>
      <c r="CB23" s="69">
        <f t="shared" si="5"/>
        <v>0.26156618400485537</v>
      </c>
      <c r="CC23" s="69">
        <f t="shared" si="5"/>
        <v>0.25370178743235322</v>
      </c>
      <c r="CD23" s="69">
        <f t="shared" si="5"/>
        <v>0.13997049300435394</v>
      </c>
      <c r="CE23" s="69">
        <f t="shared" si="5"/>
        <v>0.1137312944279993</v>
      </c>
      <c r="CF23" s="69">
        <f t="shared" si="5"/>
        <v>7.8643965725021178E-3</v>
      </c>
      <c r="CG23" s="69">
        <f t="shared" si="5"/>
        <v>0</v>
      </c>
      <c r="CH23" s="69">
        <f t="shared" si="5"/>
        <v>1.3897948086479461E-2</v>
      </c>
      <c r="CI23" s="135">
        <f t="shared" si="6"/>
        <v>1</v>
      </c>
      <c r="CK23" s="136" t="str">
        <f t="shared" si="7"/>
        <v>西脇市</v>
      </c>
      <c r="CL23" s="137">
        <f t="shared" si="17"/>
        <v>143.30940800571091</v>
      </c>
      <c r="CM23" s="75">
        <f t="shared" si="18"/>
        <v>0.13231510941168886</v>
      </c>
      <c r="CN23" s="76">
        <f t="shared" si="19"/>
        <v>140.34165229478151</v>
      </c>
      <c r="CO23" s="75">
        <f t="shared" si="20"/>
        <v>0.13511313063473948</v>
      </c>
      <c r="CP23" s="76">
        <f t="shared" si="8"/>
        <v>1.4386135000030391</v>
      </c>
      <c r="CQ23" s="75">
        <f t="shared" si="21"/>
        <v>0</v>
      </c>
      <c r="CR23" s="76">
        <f t="shared" si="9"/>
        <v>1.5291422109263553</v>
      </c>
      <c r="CS23" s="75">
        <f t="shared" si="22"/>
        <v>0</v>
      </c>
      <c r="CT23" s="76">
        <f t="shared" si="10"/>
        <v>39.375757943727784</v>
      </c>
      <c r="CU23" s="77">
        <f t="shared" si="23"/>
        <v>0</v>
      </c>
      <c r="CV23" s="18"/>
      <c r="CW23" s="1078">
        <f t="shared" si="24"/>
        <v>18.962</v>
      </c>
      <c r="CX23" s="1081">
        <f>VLOOKUP($AX23&amp;"_"&amp;$CW$14,データシート1!$A:$BS,MATCH($CW$12&amp;"_"&amp;CX$20,データシート1!$A$1:$BS$1,0),0)</f>
        <v>18.962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18.962</v>
      </c>
      <c r="DE23" s="18"/>
      <c r="DF23" s="138">
        <f>VLOOKUP($AX23&amp;"_"&amp;$DF$14,データシート1!$A:$BS,MATCH($DF$12&amp;"_"&amp;DF$20,データシート1!$A$1:$BS$1,0),0)</f>
        <v>4</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4</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09361</v>
      </c>
      <c r="AY24" s="20" t="str">
        <f>IF(IFERROR(比較地域マスタ!$Z9,"")=0,"",IFERROR(比較地域マスタ!$Z9,""))</f>
        <v>壬生町</v>
      </c>
      <c r="BB24" s="122" t="str">
        <f t="shared" si="0"/>
        <v>09361</v>
      </c>
      <c r="BC24" s="123" t="str">
        <f t="shared" si="0"/>
        <v>壬生町</v>
      </c>
      <c r="BD24" s="40">
        <f t="shared" si="14"/>
        <v>221.25245120812585</v>
      </c>
      <c r="BE24" s="40">
        <f t="shared" si="15"/>
        <v>54.620959245993902</v>
      </c>
      <c r="BF24" s="40">
        <f>VLOOKUP($AX24&amp;"_"&amp;$BC$14,データシート1!$A:$BS,MATCH($BC$12&amp;"_"&amp;BF$20,データシート1!$A$1:$BS$1,0),0)</f>
        <v>49.456352352917492</v>
      </c>
      <c r="BG24" s="40">
        <f>VLOOKUP($AX24&amp;"_"&amp;$BC$14,データシート1!$A:$BS,MATCH($BC$12&amp;"_"&amp;BG$20,データシート1!$A$1:$BS$1,0),0)</f>
        <v>2.6797652144034836</v>
      </c>
      <c r="BH24" s="40">
        <f>VLOOKUP($AX24&amp;"_"&amp;$BC$14,データシート1!$A:$BS,MATCH($BC$12&amp;"_"&amp;BH$20,データシート1!$A$1:$BS$1,0),0)</f>
        <v>2.4848416786729302</v>
      </c>
      <c r="BI24" s="40">
        <f>VLOOKUP($AX24&amp;"_"&amp;$BC$14,データシート1!$A:$BS,MATCH($BC$12&amp;"_"&amp;BI$20,データシート1!$A$1:$BS$1,0),0)</f>
        <v>45.176651377044479</v>
      </c>
      <c r="BJ24" s="40">
        <f>VLOOKUP($AX24&amp;"_"&amp;$BC$14,データシート1!$A:$BS,MATCH($BC$12&amp;"_"&amp;BJ$20,データシート1!$A$1:$BS$1,0),0)</f>
        <v>48.100057415268452</v>
      </c>
      <c r="BK24" s="40">
        <f t="shared" si="1"/>
        <v>68.765490526939004</v>
      </c>
      <c r="BL24" s="40">
        <f t="shared" si="2"/>
        <v>66.460266391482264</v>
      </c>
      <c r="BM24" s="40">
        <f>VLOOKUP($AX24&amp;"_"&amp;$BC$14,データシート1!$A:$BS,MATCH($BC$12&amp;"_"&amp;BM$20,データシート1!$A$1:$BS$1,0),0)</f>
        <v>37.843490999507438</v>
      </c>
      <c r="BN24" s="40">
        <f>VLOOKUP($AX24&amp;"_"&amp;$BC$14,データシート1!$A:$BS,MATCH($BC$12&amp;"_"&amp;BN$20,データシート1!$A$1:$BS$1,0),0)</f>
        <v>28.616775391974834</v>
      </c>
      <c r="BO24" s="40">
        <f>VLOOKUP($AX24&amp;"_"&amp;$BC$14,データシート1!$A:$BS,MATCH($BC$12&amp;"_"&amp;BO$20,データシート1!$A$1:$BS$1,0),0)</f>
        <v>2.3052241354567347</v>
      </c>
      <c r="BP24" s="40">
        <f>VLOOKUP($AX24&amp;"_"&amp;$BC$14,データシート1!$A:$BS,MATCH($BC$12&amp;"_"&amp;BP$20,データシート1!$A$1:$BS$1,0),0)</f>
        <v>0</v>
      </c>
      <c r="BQ24" s="40">
        <f>VLOOKUP($AX24&amp;"_"&amp;$BC$14,データシート1!$A:$BS,MATCH($BC$12&amp;"_"&amp;BQ$20,データシート1!$A$1:$BS$1,0),0)</f>
        <v>4.5892926428800012</v>
      </c>
      <c r="BR24" s="41">
        <f t="shared" si="3"/>
        <v>221.25245120812585</v>
      </c>
      <c r="BT24" s="134" t="str">
        <f t="shared" si="4"/>
        <v>壬生町</v>
      </c>
      <c r="BU24" s="38">
        <f t="shared" si="25"/>
        <v>221.25245120812585</v>
      </c>
      <c r="BV24" s="69">
        <f t="shared" si="16"/>
        <v>0.24687165700421337</v>
      </c>
      <c r="BW24" s="69">
        <f t="shared" si="5"/>
        <v>0.22352905960076944</v>
      </c>
      <c r="BX24" s="69">
        <f t="shared" si="5"/>
        <v>1.2111798986953167E-2</v>
      </c>
      <c r="BY24" s="69">
        <f t="shared" si="5"/>
        <v>1.1230798416490811E-2</v>
      </c>
      <c r="BZ24" s="69">
        <f t="shared" si="5"/>
        <v>0.20418599265392137</v>
      </c>
      <c r="CA24" s="69">
        <f t="shared" si="5"/>
        <v>0.21739898090449675</v>
      </c>
      <c r="CB24" s="69">
        <f t="shared" si="5"/>
        <v>0.31080103362223671</v>
      </c>
      <c r="CC24" s="69">
        <f t="shared" si="5"/>
        <v>0.30038205691545083</v>
      </c>
      <c r="CD24" s="69">
        <f t="shared" si="5"/>
        <v>0.1710421321565796</v>
      </c>
      <c r="CE24" s="69">
        <f t="shared" si="5"/>
        <v>0.12933992475887127</v>
      </c>
      <c r="CF24" s="69">
        <f t="shared" si="5"/>
        <v>1.0418976706785843E-2</v>
      </c>
      <c r="CG24" s="69">
        <f t="shared" si="5"/>
        <v>0</v>
      </c>
      <c r="CH24" s="69">
        <f t="shared" si="5"/>
        <v>2.0742335815131761E-2</v>
      </c>
      <c r="CI24" s="135">
        <f t="shared" si="6"/>
        <v>1</v>
      </c>
      <c r="CK24" s="136" t="str">
        <f t="shared" si="7"/>
        <v>壬生町</v>
      </c>
      <c r="CL24" s="137">
        <f t="shared" si="17"/>
        <v>54.620959245993902</v>
      </c>
      <c r="CM24" s="75">
        <f t="shared" si="18"/>
        <v>1</v>
      </c>
      <c r="CN24" s="76">
        <f t="shared" si="19"/>
        <v>49.456352352917492</v>
      </c>
      <c r="CO24" s="75">
        <f t="shared" si="20"/>
        <v>1</v>
      </c>
      <c r="CP24" s="76">
        <f t="shared" si="8"/>
        <v>2.6797652144034836</v>
      </c>
      <c r="CQ24" s="75">
        <f t="shared" si="21"/>
        <v>0</v>
      </c>
      <c r="CR24" s="76">
        <f t="shared" si="9"/>
        <v>2.4848416786729302</v>
      </c>
      <c r="CS24" s="75">
        <f t="shared" si="22"/>
        <v>0</v>
      </c>
      <c r="CT24" s="76">
        <f t="shared" si="10"/>
        <v>45.176651377044479</v>
      </c>
      <c r="CU24" s="77">
        <f t="shared" si="23"/>
        <v>0.62667327340657242</v>
      </c>
      <c r="CV24" s="18"/>
      <c r="CW24" s="1078">
        <f t="shared" si="24"/>
        <v>57.162999999999997</v>
      </c>
      <c r="CX24" s="1081">
        <f>VLOOKUP($AX24&amp;"_"&amp;$CW$14,データシート1!$A:$BS,MATCH($CW$12&amp;"_"&amp;CX$20,データシート1!$A$1:$BS$1,0),0)</f>
        <v>57.162999999999997</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28.311</v>
      </c>
      <c r="DB24" s="1081">
        <f>VLOOKUP($AX24&amp;"_"&amp;$CW$14,データシート1!$A:$BS,MATCH($CW$12&amp;"_"&amp;DB$20,データシート1!$A$1:$BS$1,0),0)</f>
        <v>0</v>
      </c>
      <c r="DC24" s="1081">
        <f>VLOOKUP($AX24&amp;"_"&amp;$CW$14,データシート1!$A:$BS,MATCH($CW$12&amp;"_"&amp;DC$20,データシート1!$A$1:$BS$1,0),0)</f>
        <v>0</v>
      </c>
      <c r="DD24" s="1080">
        <f t="shared" si="11"/>
        <v>85.47399999999999</v>
      </c>
      <c r="DE24" s="18"/>
      <c r="DF24" s="138">
        <f>VLOOKUP($AX24&amp;"_"&amp;$DF$14,データシート1!$A:$BS,MATCH($DF$12&amp;"_"&amp;DF$20,データシート1!$A$1:$BS$1,0),0)</f>
        <v>4</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2</v>
      </c>
      <c r="DJ24" s="74">
        <f>VLOOKUP($AX24&amp;"_"&amp;$DF$14,データシート1!$A:$BS,MATCH($DF$12&amp;"_"&amp;DJ$20,データシート1!$A$1:$BS$1,0),0)</f>
        <v>0</v>
      </c>
      <c r="DK24" s="74">
        <f>VLOOKUP($AX24&amp;"_"&amp;$DF$14,データシート1!$A:$BS,MATCH($DF$12&amp;"_"&amp;DK$20,データシート1!$A$1:$BS$1,0),0)</f>
        <v>0</v>
      </c>
      <c r="DL24" s="78">
        <f t="shared" si="12"/>
        <v>6</v>
      </c>
      <c r="DM24" s="18"/>
      <c r="DN24" s="139">
        <f t="shared" si="26"/>
        <v>0.67</v>
      </c>
      <c r="DO24" s="140">
        <f t="shared" si="27"/>
        <v>0</v>
      </c>
      <c r="DP24" s="140">
        <f t="shared" si="13"/>
        <v>0</v>
      </c>
      <c r="DQ24" s="140">
        <f t="shared" si="13"/>
        <v>0.33</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46210</v>
      </c>
      <c r="AY25" s="20" t="str">
        <f>IF(IFERROR(比較地域マスタ!$Z10,"")=0,"",IFERROR(比較地域マスタ!$Z10,""))</f>
        <v>指宿市</v>
      </c>
      <c r="BB25" s="122" t="str">
        <f t="shared" si="0"/>
        <v>46210</v>
      </c>
      <c r="BC25" s="123" t="str">
        <f t="shared" si="0"/>
        <v>指宿市</v>
      </c>
      <c r="BD25" s="40">
        <f t="shared" si="14"/>
        <v>216.23564764695192</v>
      </c>
      <c r="BE25" s="40">
        <f t="shared" si="15"/>
        <v>40.834233416489134</v>
      </c>
      <c r="BF25" s="40">
        <f>VLOOKUP($AX25&amp;"_"&amp;$BC$14,データシート1!$A:$BS,MATCH($BC$12&amp;"_"&amp;BF$20,データシート1!$A$1:$BS$1,0),0)</f>
        <v>12.725468090999261</v>
      </c>
      <c r="BG25" s="40">
        <f>VLOOKUP($AX25&amp;"_"&amp;$BC$14,データシート1!$A:$BS,MATCH($BC$12&amp;"_"&amp;BG$20,データシート1!$A$1:$BS$1,0),0)</f>
        <v>2.6305441561849823</v>
      </c>
      <c r="BH25" s="40">
        <f>VLOOKUP($AX25&amp;"_"&amp;$BC$14,データシート1!$A:$BS,MATCH($BC$12&amp;"_"&amp;BH$20,データシート1!$A$1:$BS$1,0),0)</f>
        <v>25.478221169304891</v>
      </c>
      <c r="BI25" s="40">
        <f>VLOOKUP($AX25&amp;"_"&amp;$BC$14,データシート1!$A:$BS,MATCH($BC$12&amp;"_"&amp;BI$20,データシート1!$A$1:$BS$1,0),0)</f>
        <v>46.94420599035783</v>
      </c>
      <c r="BJ25" s="40">
        <f>VLOOKUP($AX25&amp;"_"&amp;$BC$14,データシート1!$A:$BS,MATCH($BC$12&amp;"_"&amp;BJ$20,データシート1!$A$1:$BS$1,0),0)</f>
        <v>40.649731473628975</v>
      </c>
      <c r="BK25" s="40">
        <f t="shared" si="1"/>
        <v>83.026292878821707</v>
      </c>
      <c r="BL25" s="40">
        <f t="shared" si="2"/>
        <v>80.078613667340221</v>
      </c>
      <c r="BM25" s="40">
        <f>VLOOKUP($AX25&amp;"_"&amp;$BC$14,データシート1!$A:$BS,MATCH($BC$12&amp;"_"&amp;BM$20,データシート1!$A$1:$BS$1,0),0)</f>
        <v>34.693365334250018</v>
      </c>
      <c r="BN25" s="40">
        <f>VLOOKUP($AX25&amp;"_"&amp;$BC$14,データシート1!$A:$BS,MATCH($BC$12&amp;"_"&amp;BN$20,データシート1!$A$1:$BS$1,0),0)</f>
        <v>45.385248333090196</v>
      </c>
      <c r="BO25" s="40">
        <f>VLOOKUP($AX25&amp;"_"&amp;$BC$14,データシート1!$A:$BS,MATCH($BC$12&amp;"_"&amp;BO$20,データシート1!$A$1:$BS$1,0),0)</f>
        <v>2.3445525705485508</v>
      </c>
      <c r="BP25" s="40">
        <f>VLOOKUP($AX25&amp;"_"&amp;$BC$14,データシート1!$A:$BS,MATCH($BC$12&amp;"_"&amp;BP$20,データシート1!$A$1:$BS$1,0),0)</f>
        <v>0.60312664093293256</v>
      </c>
      <c r="BQ25" s="40">
        <f>VLOOKUP($AX25&amp;"_"&amp;$BC$14,データシート1!$A:$BS,MATCH($BC$12&amp;"_"&amp;BQ$20,データシート1!$A$1:$BS$1,0),0)</f>
        <v>4.7811838876542669</v>
      </c>
      <c r="BR25" s="41">
        <f t="shared" si="3"/>
        <v>216.23564764695192</v>
      </c>
      <c r="BT25" s="134" t="str">
        <f t="shared" si="4"/>
        <v>指宿市</v>
      </c>
      <c r="BU25" s="38">
        <f t="shared" si="25"/>
        <v>216.23564764695192</v>
      </c>
      <c r="BV25" s="69">
        <f t="shared" si="16"/>
        <v>0.18884135830905741</v>
      </c>
      <c r="BW25" s="69">
        <f t="shared" si="5"/>
        <v>5.8850001049670315E-2</v>
      </c>
      <c r="BX25" s="69">
        <f t="shared" si="5"/>
        <v>1.2165173433752577E-2</v>
      </c>
      <c r="BY25" s="69">
        <f t="shared" si="5"/>
        <v>0.11782618382563452</v>
      </c>
      <c r="BZ25" s="69">
        <f t="shared" si="5"/>
        <v>0.21709744207857748</v>
      </c>
      <c r="CA25" s="69">
        <f t="shared" si="5"/>
        <v>0.187988113504753</v>
      </c>
      <c r="CB25" s="69">
        <f t="shared" si="5"/>
        <v>0.3839620977498529</v>
      </c>
      <c r="CC25" s="69">
        <f t="shared" si="5"/>
        <v>0.37033030649083643</v>
      </c>
      <c r="CD25" s="69">
        <f t="shared" si="5"/>
        <v>0.16044239565390206</v>
      </c>
      <c r="CE25" s="69">
        <f t="shared" si="5"/>
        <v>0.20988791083693434</v>
      </c>
      <c r="CF25" s="69">
        <f t="shared" si="5"/>
        <v>1.084258121203264E-2</v>
      </c>
      <c r="CG25" s="69">
        <f t="shared" si="5"/>
        <v>2.7892100469838247E-3</v>
      </c>
      <c r="CH25" s="69">
        <f t="shared" si="5"/>
        <v>2.2110988357759164E-2</v>
      </c>
      <c r="CI25" s="135">
        <f t="shared" si="6"/>
        <v>1</v>
      </c>
      <c r="CK25" s="136" t="str">
        <f t="shared" si="7"/>
        <v>指宿市</v>
      </c>
      <c r="CL25" s="137">
        <f t="shared" si="17"/>
        <v>40.834233416489134</v>
      </c>
      <c r="CM25" s="75">
        <f t="shared" si="18"/>
        <v>0</v>
      </c>
      <c r="CN25" s="76">
        <f t="shared" si="19"/>
        <v>12.725468090999261</v>
      </c>
      <c r="CO25" s="75">
        <f t="shared" si="20"/>
        <v>0</v>
      </c>
      <c r="CP25" s="76">
        <f t="shared" si="8"/>
        <v>2.6305441561849823</v>
      </c>
      <c r="CQ25" s="75">
        <f t="shared" si="21"/>
        <v>0</v>
      </c>
      <c r="CR25" s="76">
        <f t="shared" si="9"/>
        <v>25.478221169304891</v>
      </c>
      <c r="CS25" s="75">
        <f t="shared" si="22"/>
        <v>0</v>
      </c>
      <c r="CT25" s="76">
        <f t="shared" si="10"/>
        <v>46.94420599035783</v>
      </c>
      <c r="CU25" s="77">
        <f t="shared" si="23"/>
        <v>0.12003611268145442</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5.6349999999999998</v>
      </c>
      <c r="DB25" s="1081">
        <f>VLOOKUP($AX25&amp;"_"&amp;$CW$14,データシート1!$A:$BS,MATCH($CW$12&amp;"_"&amp;DB$20,データシート1!$A$1:$BS$1,0),0)</f>
        <v>0</v>
      </c>
      <c r="DC25" s="1081">
        <f>VLOOKUP($AX25&amp;"_"&amp;$CW$14,データシート1!$A:$BS,MATCH($CW$12&amp;"_"&amp;DC$20,データシート1!$A$1:$BS$1,0),0)</f>
        <v>0</v>
      </c>
      <c r="DD25" s="1080">
        <f t="shared" si="11"/>
        <v>5.6349999999999998</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v>
      </c>
      <c r="DJ25" s="74">
        <f>VLOOKUP($AX25&amp;"_"&amp;$DF$14,データシート1!$A:$BS,MATCH($DF$12&amp;"_"&amp;DJ$20,データシート1!$A$1:$BS$1,0),0)</f>
        <v>0</v>
      </c>
      <c r="DK25" s="74">
        <f>VLOOKUP($AX25&amp;"_"&amp;$DF$14,データシート1!$A:$BS,MATCH($DF$12&amp;"_"&amp;DK$20,データシート1!$A$1:$BS$1,0),0)</f>
        <v>0</v>
      </c>
      <c r="DL25" s="78">
        <f t="shared" si="12"/>
        <v>2</v>
      </c>
      <c r="DM25" s="18"/>
      <c r="DN25" s="139">
        <f t="shared" si="26"/>
        <v>0</v>
      </c>
      <c r="DO25" s="140">
        <f t="shared" si="27"/>
        <v>0</v>
      </c>
      <c r="DP25" s="140">
        <f t="shared" si="13"/>
        <v>0</v>
      </c>
      <c r="DQ25" s="140">
        <f t="shared" si="13"/>
        <v>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08341</v>
      </c>
      <c r="AY26" s="20" t="str">
        <f>IF(IFERROR(比較地域マスタ!$Z11,"")=0,"",IFERROR(比較地域マスタ!$Z11,""))</f>
        <v>東海村</v>
      </c>
      <c r="BB26" s="122" t="str">
        <f t="shared" si="0"/>
        <v>08341</v>
      </c>
      <c r="BC26" s="123" t="str">
        <f t="shared" si="0"/>
        <v>東海村</v>
      </c>
      <c r="BD26" s="40">
        <f t="shared" si="14"/>
        <v>241.62563576571338</v>
      </c>
      <c r="BE26" s="40">
        <f t="shared" si="15"/>
        <v>33.495049372162001</v>
      </c>
      <c r="BF26" s="40">
        <f>VLOOKUP($AX26&amp;"_"&amp;$BC$14,データシート1!$A:$BS,MATCH($BC$12&amp;"_"&amp;BF$20,データシート1!$A$1:$BS$1,0),0)</f>
        <v>26.329467051630999</v>
      </c>
      <c r="BG26" s="40">
        <f>VLOOKUP($AX26&amp;"_"&amp;$BC$14,データシート1!$A:$BS,MATCH($BC$12&amp;"_"&amp;BG$20,データシート1!$A$1:$BS$1,0),0)</f>
        <v>2.963243014279564</v>
      </c>
      <c r="BH26" s="40">
        <f>VLOOKUP($AX26&amp;"_"&amp;$BC$14,データシート1!$A:$BS,MATCH($BC$12&amp;"_"&amp;BH$20,データシート1!$A$1:$BS$1,0),0)</f>
        <v>4.2023393062514387</v>
      </c>
      <c r="BI26" s="40">
        <f>VLOOKUP($AX26&amp;"_"&amp;$BC$14,データシート1!$A:$BS,MATCH($BC$12&amp;"_"&amp;BI$20,データシート1!$A$1:$BS$1,0),0)</f>
        <v>60.344926733072917</v>
      </c>
      <c r="BJ26" s="40">
        <f>VLOOKUP($AX26&amp;"_"&amp;$BC$14,データシート1!$A:$BS,MATCH($BC$12&amp;"_"&amp;BJ$20,データシート1!$A$1:$BS$1,0),0)</f>
        <v>49.846539116194329</v>
      </c>
      <c r="BK26" s="40">
        <f t="shared" si="1"/>
        <v>89.808197729314543</v>
      </c>
      <c r="BL26" s="40">
        <f t="shared" si="2"/>
        <v>59.902367165727043</v>
      </c>
      <c r="BM26" s="40">
        <f>VLOOKUP($AX26&amp;"_"&amp;$BC$14,データシート1!$A:$BS,MATCH($BC$12&amp;"_"&amp;BM$20,データシート1!$A$1:$BS$1,0),0)</f>
        <v>36.875082754123994</v>
      </c>
      <c r="BN26" s="40">
        <f>VLOOKUP($AX26&amp;"_"&amp;$BC$14,データシート1!$A:$BS,MATCH($BC$12&amp;"_"&amp;BN$20,データシート1!$A$1:$BS$1,0),0)</f>
        <v>23.027284411603045</v>
      </c>
      <c r="BO26" s="40">
        <f>VLOOKUP($AX26&amp;"_"&amp;$BC$14,データシート1!$A:$BS,MATCH($BC$12&amp;"_"&amp;BO$20,データシート1!$A$1:$BS$1,0),0)</f>
        <v>2.2627706522991522</v>
      </c>
      <c r="BP26" s="40">
        <f>VLOOKUP($AX26&amp;"_"&amp;$BC$14,データシート1!$A:$BS,MATCH($BC$12&amp;"_"&amp;BP$20,データシート1!$A$1:$BS$1,0),0)</f>
        <v>27.64305991128834</v>
      </c>
      <c r="BQ26" s="40">
        <f>VLOOKUP($AX26&amp;"_"&amp;$BC$14,データシート1!$A:$BS,MATCH($BC$12&amp;"_"&amp;BQ$20,データシート1!$A$1:$BS$1,0),0)</f>
        <v>8.1309228149696047</v>
      </c>
      <c r="BR26" s="41">
        <f t="shared" si="3"/>
        <v>241.62563576571338</v>
      </c>
      <c r="BT26" s="134" t="str">
        <f t="shared" si="4"/>
        <v>東海村</v>
      </c>
      <c r="BU26" s="38">
        <f t="shared" si="25"/>
        <v>241.62563576571338</v>
      </c>
      <c r="BV26" s="69">
        <f t="shared" si="16"/>
        <v>0.13862374025842061</v>
      </c>
      <c r="BW26" s="69">
        <f t="shared" si="5"/>
        <v>0.10896801975582072</v>
      </c>
      <c r="BX26" s="69">
        <f t="shared" si="5"/>
        <v>1.2263777412893402E-2</v>
      </c>
      <c r="BY26" s="69">
        <f t="shared" si="5"/>
        <v>1.7391943089706499E-2</v>
      </c>
      <c r="BZ26" s="69">
        <f t="shared" si="5"/>
        <v>0.24974554766028617</v>
      </c>
      <c r="CA26" s="69">
        <f t="shared" si="5"/>
        <v>0.20629656682839256</v>
      </c>
      <c r="CB26" s="69">
        <f t="shared" si="5"/>
        <v>0.37168323404390313</v>
      </c>
      <c r="CC26" s="69">
        <f t="shared" si="5"/>
        <v>0.24791395571871341</v>
      </c>
      <c r="CD26" s="69">
        <f t="shared" si="5"/>
        <v>0.15261246033462711</v>
      </c>
      <c r="CE26" s="69">
        <f t="shared" si="5"/>
        <v>9.5301495384086277E-2</v>
      </c>
      <c r="CF26" s="69">
        <f t="shared" si="5"/>
        <v>9.3647788866790382E-3</v>
      </c>
      <c r="CG26" s="69">
        <f t="shared" si="5"/>
        <v>0.11440449943851067</v>
      </c>
      <c r="CH26" s="69">
        <f t="shared" si="5"/>
        <v>3.3650911208997554E-2</v>
      </c>
      <c r="CI26" s="135">
        <f t="shared" si="6"/>
        <v>1</v>
      </c>
      <c r="CK26" s="136" t="str">
        <f t="shared" si="7"/>
        <v>東海村</v>
      </c>
      <c r="CL26" s="137">
        <f t="shared" si="17"/>
        <v>33.495049372162001</v>
      </c>
      <c r="CM26" s="75">
        <f t="shared" si="18"/>
        <v>0.25857552570733705</v>
      </c>
      <c r="CN26" s="76">
        <f t="shared" si="19"/>
        <v>26.329467051630999</v>
      </c>
      <c r="CO26" s="75">
        <f t="shared" si="20"/>
        <v>0.32894703045132423</v>
      </c>
      <c r="CP26" s="76">
        <f t="shared" si="8"/>
        <v>2.963243014279564</v>
      </c>
      <c r="CQ26" s="75">
        <f t="shared" si="21"/>
        <v>0</v>
      </c>
      <c r="CR26" s="76">
        <f t="shared" si="9"/>
        <v>4.2023393062514387</v>
      </c>
      <c r="CS26" s="75">
        <f t="shared" si="22"/>
        <v>0</v>
      </c>
      <c r="CT26" s="76">
        <f t="shared" si="10"/>
        <v>60.344926733072917</v>
      </c>
      <c r="CU26" s="77">
        <f t="shared" si="23"/>
        <v>1</v>
      </c>
      <c r="CV26" s="18"/>
      <c r="CW26" s="1078">
        <f t="shared" si="24"/>
        <v>8.6609999999999996</v>
      </c>
      <c r="CX26" s="1081">
        <f>VLOOKUP($AX26&amp;"_"&amp;$CW$14,データシート1!$A:$BS,MATCH($CW$12&amp;"_"&amp;CX$20,データシート1!$A$1:$BS$1,0),0)</f>
        <v>8.6609999999999996</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238.131</v>
      </c>
      <c r="DB26" s="1081">
        <f>VLOOKUP($AX26&amp;"_"&amp;$CW$14,データシート1!$A:$BS,MATCH($CW$12&amp;"_"&amp;DB$20,データシート1!$A$1:$BS$1,0),0)</f>
        <v>722.49</v>
      </c>
      <c r="DC26" s="1081">
        <f>VLOOKUP($AX26&amp;"_"&amp;$CW$14,データシート1!$A:$BS,MATCH($CW$12&amp;"_"&amp;DC$20,データシート1!$A$1:$BS$1,0),0)</f>
        <v>0</v>
      </c>
      <c r="DD26" s="1080">
        <f t="shared" si="11"/>
        <v>969.28200000000004</v>
      </c>
      <c r="DE26" s="18"/>
      <c r="DF26" s="138">
        <f>VLOOKUP($AX26&amp;"_"&amp;$DF$14,データシート1!$A:$BS,MATCH($DF$12&amp;"_"&amp;DF$20,データシート1!$A$1:$BS$1,0),0)</f>
        <v>3</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3</v>
      </c>
      <c r="DJ26" s="74">
        <f>VLOOKUP($AX26&amp;"_"&amp;$DF$14,データシート1!$A:$BS,MATCH($DF$12&amp;"_"&amp;DJ$20,データシート1!$A$1:$BS$1,0),0)</f>
        <v>3</v>
      </c>
      <c r="DK26" s="74">
        <f>VLOOKUP($AX26&amp;"_"&amp;$DF$14,データシート1!$A:$BS,MATCH($DF$12&amp;"_"&amp;DK$20,データシート1!$A$1:$BS$1,0),0)</f>
        <v>0</v>
      </c>
      <c r="DL26" s="78">
        <f t="shared" si="12"/>
        <v>9</v>
      </c>
      <c r="DM26" s="18"/>
      <c r="DN26" s="139">
        <f t="shared" si="26"/>
        <v>0.01</v>
      </c>
      <c r="DO26" s="140">
        <f t="shared" si="27"/>
        <v>0</v>
      </c>
      <c r="DP26" s="140">
        <f t="shared" si="13"/>
        <v>0</v>
      </c>
      <c r="DQ26" s="140">
        <f t="shared" si="13"/>
        <v>0.25</v>
      </c>
      <c r="DR26" s="140">
        <f t="shared" si="13"/>
        <v>0.75</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08229</v>
      </c>
      <c r="AY27" s="20" t="str">
        <f>IF(IFERROR(比較地域マスタ!$Z12,"")=0,"",IFERROR(比較地域マスタ!$Z12,""))</f>
        <v>稲敷市</v>
      </c>
      <c r="BB27" s="122" t="str">
        <f t="shared" si="0"/>
        <v>08229</v>
      </c>
      <c r="BC27" s="123" t="str">
        <f t="shared" si="0"/>
        <v>稲敷市</v>
      </c>
      <c r="BD27" s="40">
        <f t="shared" si="14"/>
        <v>482.20679989691598</v>
      </c>
      <c r="BE27" s="40">
        <f t="shared" si="15"/>
        <v>283.68804338306359</v>
      </c>
      <c r="BF27" s="40">
        <f>VLOOKUP($AX27&amp;"_"&amp;$BC$14,データシート1!$A:$BS,MATCH($BC$12&amp;"_"&amp;BF$20,データシート1!$A$1:$BS$1,0),0)</f>
        <v>252.11472551537989</v>
      </c>
      <c r="BG27" s="40">
        <f>VLOOKUP($AX27&amp;"_"&amp;$BC$14,データシート1!$A:$BS,MATCH($BC$12&amp;"_"&amp;BG$20,データシート1!$A$1:$BS$1,0),0)</f>
        <v>2.5030177256148995</v>
      </c>
      <c r="BH27" s="40">
        <f>VLOOKUP($AX27&amp;"_"&amp;$BC$14,データシート1!$A:$BS,MATCH($BC$12&amp;"_"&amp;BH$20,データシート1!$A$1:$BS$1,0),0)</f>
        <v>29.070300142068774</v>
      </c>
      <c r="BI27" s="40">
        <f>VLOOKUP($AX27&amp;"_"&amp;$BC$14,データシート1!$A:$BS,MATCH($BC$12&amp;"_"&amp;BI$20,データシート1!$A$1:$BS$1,0),0)</f>
        <v>40.434954454180577</v>
      </c>
      <c r="BJ27" s="40">
        <f>VLOOKUP($AX27&amp;"_"&amp;$BC$14,データシート1!$A:$BS,MATCH($BC$12&amp;"_"&amp;BJ$20,データシート1!$A$1:$BS$1,0),0)</f>
        <v>49.581203280223406</v>
      </c>
      <c r="BK27" s="40">
        <f t="shared" si="1"/>
        <v>101.67071756247948</v>
      </c>
      <c r="BL27" s="40">
        <f t="shared" si="2"/>
        <v>99.32362957557568</v>
      </c>
      <c r="BM27" s="40">
        <f>VLOOKUP($AX27&amp;"_"&amp;$BC$14,データシート1!$A:$BS,MATCH($BC$12&amp;"_"&amp;BM$20,データシート1!$A$1:$BS$1,0),0)</f>
        <v>46.021782597803472</v>
      </c>
      <c r="BN27" s="40">
        <f>VLOOKUP($AX27&amp;"_"&amp;$BC$14,データシート1!$A:$BS,MATCH($BC$12&amp;"_"&amp;BN$20,データシート1!$A$1:$BS$1,0),0)</f>
        <v>53.301846977772207</v>
      </c>
      <c r="BO27" s="40">
        <f>VLOOKUP($AX27&amp;"_"&amp;$BC$14,データシート1!$A:$BS,MATCH($BC$12&amp;"_"&amp;BO$20,データシート1!$A$1:$BS$1,0),0)</f>
        <v>2.3470879869037957</v>
      </c>
      <c r="BP27" s="40">
        <f>VLOOKUP($AX27&amp;"_"&amp;$BC$14,データシート1!$A:$BS,MATCH($BC$12&amp;"_"&amp;BP$20,データシート1!$A$1:$BS$1,0),0)</f>
        <v>0</v>
      </c>
      <c r="BQ27" s="40">
        <f>VLOOKUP($AX27&amp;"_"&amp;$BC$14,データシート1!$A:$BS,MATCH($BC$12&amp;"_"&amp;BQ$20,データシート1!$A$1:$BS$1,0),0)</f>
        <v>6.8318812169689256</v>
      </c>
      <c r="BR27" s="41">
        <f t="shared" si="3"/>
        <v>482.20679989691598</v>
      </c>
      <c r="BT27" s="134" t="str">
        <f t="shared" si="4"/>
        <v>稲敷市</v>
      </c>
      <c r="BU27" s="38">
        <f t="shared" si="25"/>
        <v>482.20679989691598</v>
      </c>
      <c r="BV27" s="69">
        <f t="shared" si="16"/>
        <v>0.58831199278755331</v>
      </c>
      <c r="BW27" s="69">
        <f t="shared" si="5"/>
        <v>0.52283527641932015</v>
      </c>
      <c r="BX27" s="69">
        <f t="shared" si="5"/>
        <v>5.1907557631911943E-3</v>
      </c>
      <c r="BY27" s="69">
        <f t="shared" si="5"/>
        <v>6.028596060504185E-2</v>
      </c>
      <c r="BZ27" s="69">
        <f t="shared" si="5"/>
        <v>8.385396983788819E-2</v>
      </c>
      <c r="CA27" s="69">
        <f t="shared" si="5"/>
        <v>0.10282145189744868</v>
      </c>
      <c r="CB27" s="69">
        <f t="shared" si="5"/>
        <v>0.21084463674965637</v>
      </c>
      <c r="CC27" s="69">
        <f t="shared" si="5"/>
        <v>0.20597724792932959</v>
      </c>
      <c r="CD27" s="69">
        <f t="shared" si="5"/>
        <v>9.5439928693750911E-2</v>
      </c>
      <c r="CE27" s="69">
        <f t="shared" si="5"/>
        <v>0.11053731923557868</v>
      </c>
      <c r="CF27" s="69">
        <f t="shared" si="5"/>
        <v>4.8673888203267677E-3</v>
      </c>
      <c r="CG27" s="69">
        <f t="shared" si="5"/>
        <v>0</v>
      </c>
      <c r="CH27" s="69">
        <f t="shared" si="5"/>
        <v>1.4167948727453479E-2</v>
      </c>
      <c r="CI27" s="135">
        <f t="shared" si="6"/>
        <v>1</v>
      </c>
      <c r="CK27" s="136" t="str">
        <f t="shared" si="7"/>
        <v>稲敷市</v>
      </c>
      <c r="CL27" s="137">
        <f t="shared" si="17"/>
        <v>283.68804338306359</v>
      </c>
      <c r="CM27" s="75">
        <f t="shared" si="18"/>
        <v>0.13716475159108901</v>
      </c>
      <c r="CN27" s="76">
        <f t="shared" si="19"/>
        <v>252.11472551537989</v>
      </c>
      <c r="CO27" s="75">
        <f t="shared" si="20"/>
        <v>0.15434243247971738</v>
      </c>
      <c r="CP27" s="76">
        <f t="shared" si="8"/>
        <v>2.5030177256148995</v>
      </c>
      <c r="CQ27" s="75">
        <f t="shared" si="21"/>
        <v>0</v>
      </c>
      <c r="CR27" s="76">
        <f t="shared" si="9"/>
        <v>29.070300142068774</v>
      </c>
      <c r="CS27" s="75">
        <f t="shared" si="22"/>
        <v>0</v>
      </c>
      <c r="CT27" s="76">
        <f t="shared" si="10"/>
        <v>40.434954454180577</v>
      </c>
      <c r="CU27" s="77">
        <f t="shared" si="23"/>
        <v>0</v>
      </c>
      <c r="CV27" s="18"/>
      <c r="CW27" s="1078">
        <f t="shared" si="24"/>
        <v>38.911999999999999</v>
      </c>
      <c r="CX27" s="1081">
        <f>VLOOKUP($AX27&amp;"_"&amp;$CW$14,データシート1!$A:$BS,MATCH($CW$12&amp;"_"&amp;CX$20,データシート1!$A$1:$BS$1,0),0)</f>
        <v>38.911999999999999</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38.911999999999999</v>
      </c>
      <c r="DE27" s="18"/>
      <c r="DF27" s="138">
        <f>VLOOKUP($AX27&amp;"_"&amp;$DF$14,データシート1!$A:$BS,MATCH($DF$12&amp;"_"&amp;DF$20,データシート1!$A$1:$BS$1,0),0)</f>
        <v>4</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4</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02207</v>
      </c>
      <c r="AY28" s="20" t="str">
        <f>IF(IFERROR(比較地域マスタ!$Z13,"")=0,"",IFERROR(比較地域マスタ!$Z13,""))</f>
        <v>三沢市</v>
      </c>
      <c r="BB28" s="122" t="str">
        <f t="shared" si="0"/>
        <v>02207</v>
      </c>
      <c r="BC28" s="123" t="str">
        <f t="shared" si="0"/>
        <v>三沢市</v>
      </c>
      <c r="BD28" s="40">
        <f t="shared" si="14"/>
        <v>414.00117668228859</v>
      </c>
      <c r="BE28" s="40">
        <f t="shared" si="15"/>
        <v>198.0727159511747</v>
      </c>
      <c r="BF28" s="40">
        <f>VLOOKUP($AX28&amp;"_"&amp;$BC$14,データシート1!$A:$BS,MATCH($BC$12&amp;"_"&amp;BF$20,データシート1!$A$1:$BS$1,0),0)</f>
        <v>169.7843515016562</v>
      </c>
      <c r="BG28" s="40">
        <f>VLOOKUP($AX28&amp;"_"&amp;$BC$14,データシート1!$A:$BS,MATCH($BC$12&amp;"_"&amp;BG$20,データシート1!$A$1:$BS$1,0),0)</f>
        <v>5.2851338282800748</v>
      </c>
      <c r="BH28" s="40">
        <f>VLOOKUP($AX28&amp;"_"&amp;$BC$14,データシート1!$A:$BS,MATCH($BC$12&amp;"_"&amp;BH$20,データシート1!$A$1:$BS$1,0),0)</f>
        <v>23.003230621238426</v>
      </c>
      <c r="BI28" s="40">
        <f>VLOOKUP($AX28&amp;"_"&amp;$BC$14,データシート1!$A:$BS,MATCH($BC$12&amp;"_"&amp;BI$20,データシート1!$A$1:$BS$1,0),0)</f>
        <v>57.24791374136138</v>
      </c>
      <c r="BJ28" s="40">
        <f>VLOOKUP($AX28&amp;"_"&amp;$BC$14,データシート1!$A:$BS,MATCH($BC$12&amp;"_"&amp;BJ$20,データシート1!$A$1:$BS$1,0),0)</f>
        <v>88.701247467659243</v>
      </c>
      <c r="BK28" s="40">
        <f t="shared" si="1"/>
        <v>65.262614709393233</v>
      </c>
      <c r="BL28" s="40">
        <f t="shared" si="2"/>
        <v>62.944005934107643</v>
      </c>
      <c r="BM28" s="40">
        <f>VLOOKUP($AX28&amp;"_"&amp;$BC$14,データシート1!$A:$BS,MATCH($BC$12&amp;"_"&amp;BM$20,データシート1!$A$1:$BS$1,0),0)</f>
        <v>36.09139978098132</v>
      </c>
      <c r="BN28" s="40">
        <f>VLOOKUP($AX28&amp;"_"&amp;$BC$14,データシート1!$A:$BS,MATCH($BC$12&amp;"_"&amp;BN$20,データシート1!$A$1:$BS$1,0),0)</f>
        <v>26.852606153126324</v>
      </c>
      <c r="BO28" s="40">
        <f>VLOOKUP($AX28&amp;"_"&amp;$BC$14,データシート1!$A:$BS,MATCH($BC$12&amp;"_"&amp;BO$20,データシート1!$A$1:$BS$1,0),0)</f>
        <v>2.318608775285584</v>
      </c>
      <c r="BP28" s="40">
        <f>VLOOKUP($AX28&amp;"_"&amp;$BC$14,データシート1!$A:$BS,MATCH($BC$12&amp;"_"&amp;BP$20,データシート1!$A$1:$BS$1,0),0)</f>
        <v>0</v>
      </c>
      <c r="BQ28" s="40">
        <f>VLOOKUP($AX28&amp;"_"&amp;$BC$14,データシート1!$A:$BS,MATCH($BC$12&amp;"_"&amp;BQ$20,データシート1!$A$1:$BS$1,0),0)</f>
        <v>4.7166848127000014</v>
      </c>
      <c r="BR28" s="41">
        <f t="shared" si="3"/>
        <v>414.00117668228859</v>
      </c>
      <c r="BT28" s="134" t="str">
        <f t="shared" si="4"/>
        <v>三沢市</v>
      </c>
      <c r="BU28" s="38">
        <f t="shared" si="25"/>
        <v>414.00117668228859</v>
      </c>
      <c r="BV28" s="69">
        <f t="shared" si="16"/>
        <v>0.47843515213769311</v>
      </c>
      <c r="BW28" s="69">
        <f t="shared" si="5"/>
        <v>0.41010596361650331</v>
      </c>
      <c r="BX28" s="69">
        <f t="shared" si="5"/>
        <v>1.2765987455963138E-2</v>
      </c>
      <c r="BY28" s="69">
        <f t="shared" si="5"/>
        <v>5.5563201065226657E-2</v>
      </c>
      <c r="BZ28" s="69">
        <f t="shared" si="5"/>
        <v>0.13827959186042213</v>
      </c>
      <c r="CA28" s="69">
        <f t="shared" si="5"/>
        <v>0.21425361197881343</v>
      </c>
      <c r="CB28" s="69">
        <f t="shared" si="5"/>
        <v>0.15763871791957937</v>
      </c>
      <c r="CC28" s="69">
        <f t="shared" si="5"/>
        <v>0.1520382295493134</v>
      </c>
      <c r="CD28" s="69">
        <f t="shared" si="5"/>
        <v>8.717704637993931E-2</v>
      </c>
      <c r="CE28" s="69">
        <f t="shared" si="5"/>
        <v>6.4861183169374087E-2</v>
      </c>
      <c r="CF28" s="69">
        <f t="shared" si="5"/>
        <v>5.6004883702659687E-3</v>
      </c>
      <c r="CG28" s="69">
        <f t="shared" si="5"/>
        <v>0</v>
      </c>
      <c r="CH28" s="69">
        <f t="shared" si="5"/>
        <v>1.1392926103491885E-2</v>
      </c>
      <c r="CI28" s="135">
        <f t="shared" si="6"/>
        <v>1</v>
      </c>
      <c r="CK28" s="136" t="str">
        <f t="shared" si="7"/>
        <v>三沢市</v>
      </c>
      <c r="CL28" s="137">
        <f t="shared" si="17"/>
        <v>198.0727159511747</v>
      </c>
      <c r="CM28" s="75">
        <f t="shared" si="18"/>
        <v>0.17301221844429787</v>
      </c>
      <c r="CN28" s="76">
        <f t="shared" si="19"/>
        <v>169.7843515016562</v>
      </c>
      <c r="CO28" s="75">
        <f t="shared" si="20"/>
        <v>0.20183838909126858</v>
      </c>
      <c r="CP28" s="76">
        <f t="shared" si="8"/>
        <v>5.2851338282800748</v>
      </c>
      <c r="CQ28" s="75">
        <f t="shared" si="21"/>
        <v>0</v>
      </c>
      <c r="CR28" s="76">
        <f t="shared" si="9"/>
        <v>23.003230621238426</v>
      </c>
      <c r="CS28" s="75">
        <f t="shared" si="22"/>
        <v>0</v>
      </c>
      <c r="CT28" s="76">
        <f t="shared" si="10"/>
        <v>57.24791374136138</v>
      </c>
      <c r="CU28" s="77">
        <f t="shared" si="23"/>
        <v>0.69483754778753726</v>
      </c>
      <c r="CV28" s="18"/>
      <c r="CW28" s="1078">
        <f t="shared" si="24"/>
        <v>34.268999999999998</v>
      </c>
      <c r="CX28" s="1081">
        <f>VLOOKUP($AX28&amp;"_"&amp;$CW$14,データシート1!$A:$BS,MATCH($CW$12&amp;"_"&amp;CX$20,データシート1!$A$1:$BS$1,0),0)</f>
        <v>34.268999999999998</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39.777999999999999</v>
      </c>
      <c r="DB28" s="1081">
        <f>VLOOKUP($AX28&amp;"_"&amp;$CW$14,データシート1!$A:$BS,MATCH($CW$12&amp;"_"&amp;DB$20,データシート1!$A$1:$BS$1,0),0)</f>
        <v>0</v>
      </c>
      <c r="DC28" s="1081">
        <f>VLOOKUP($AX28&amp;"_"&amp;$CW$14,データシート1!$A:$BS,MATCH($CW$12&amp;"_"&amp;DC$20,データシート1!$A$1:$BS$1,0),0)</f>
        <v>0</v>
      </c>
      <c r="DD28" s="1080">
        <f t="shared" si="11"/>
        <v>74.046999999999997</v>
      </c>
      <c r="DE28" s="18"/>
      <c r="DF28" s="138">
        <f>VLOOKUP($AX28&amp;"_"&amp;$DF$14,データシート1!$A:$BS,MATCH($DF$12&amp;"_"&amp;DF$20,データシート1!$A$1:$BS$1,0),0)</f>
        <v>3</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4</v>
      </c>
      <c r="DJ28" s="74">
        <f>VLOOKUP($AX28&amp;"_"&amp;$DF$14,データシート1!$A:$BS,MATCH($DF$12&amp;"_"&amp;DJ$20,データシート1!$A$1:$BS$1,0),0)</f>
        <v>0</v>
      </c>
      <c r="DK28" s="74">
        <f>VLOOKUP($AX28&amp;"_"&amp;$DF$14,データシート1!$A:$BS,MATCH($DF$12&amp;"_"&amp;DK$20,データシート1!$A$1:$BS$1,0),0)</f>
        <v>0</v>
      </c>
      <c r="DL28" s="78">
        <f t="shared" si="12"/>
        <v>7</v>
      </c>
      <c r="DM28" s="18"/>
      <c r="DN28" s="139">
        <f t="shared" si="26"/>
        <v>0.46</v>
      </c>
      <c r="DO28" s="140">
        <f t="shared" si="27"/>
        <v>0</v>
      </c>
      <c r="DP28" s="140">
        <f t="shared" si="13"/>
        <v>0</v>
      </c>
      <c r="DQ28" s="140">
        <f t="shared" si="13"/>
        <v>0.54</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33207</v>
      </c>
      <c r="AY29" s="20" t="str">
        <f>IF(IFERROR(比較地域マスタ!$Z14,"")=0,"",IFERROR(比較地域マスタ!$Z14,""))</f>
        <v>井原市</v>
      </c>
      <c r="BB29" s="122" t="str">
        <f t="shared" si="0"/>
        <v>33207</v>
      </c>
      <c r="BC29" s="123" t="str">
        <f t="shared" si="0"/>
        <v>井原市</v>
      </c>
      <c r="BD29" s="40">
        <f t="shared" si="14"/>
        <v>713.88282513479942</v>
      </c>
      <c r="BE29" s="40">
        <f t="shared" si="15"/>
        <v>547.71036547515996</v>
      </c>
      <c r="BF29" s="40">
        <f>VLOOKUP($AX29&amp;"_"&amp;$BC$14,データシート1!$A:$BS,MATCH($BC$12&amp;"_"&amp;BF$20,データシート1!$A$1:$BS$1,0),0)</f>
        <v>543.22777527463791</v>
      </c>
      <c r="BG29" s="40">
        <f>VLOOKUP($AX29&amp;"_"&amp;$BC$14,データシート1!$A:$BS,MATCH($BC$12&amp;"_"&amp;BG$20,データシート1!$A$1:$BS$1,0),0)</f>
        <v>1.9598953767601459</v>
      </c>
      <c r="BH29" s="40">
        <f>VLOOKUP($AX29&amp;"_"&amp;$BC$14,データシート1!$A:$BS,MATCH($BC$12&amp;"_"&amp;BH$20,データシート1!$A$1:$BS$1,0),0)</f>
        <v>2.5226948237618454</v>
      </c>
      <c r="BI29" s="40">
        <f>VLOOKUP($AX29&amp;"_"&amp;$BC$14,データシート1!$A:$BS,MATCH($BC$12&amp;"_"&amp;BI$20,データシート1!$A$1:$BS$1,0),0)</f>
        <v>34.705763151020108</v>
      </c>
      <c r="BJ29" s="40">
        <f>VLOOKUP($AX29&amp;"_"&amp;$BC$14,データシート1!$A:$BS,MATCH($BC$12&amp;"_"&amp;BJ$20,データシート1!$A$1:$BS$1,0),0)</f>
        <v>51.887584565107353</v>
      </c>
      <c r="BK29" s="40">
        <f t="shared" si="1"/>
        <v>75.79655111081324</v>
      </c>
      <c r="BL29" s="40">
        <f t="shared" si="2"/>
        <v>73.480241899198688</v>
      </c>
      <c r="BM29" s="40">
        <f>VLOOKUP($AX29&amp;"_"&amp;$BC$14,データシート1!$A:$BS,MATCH($BC$12&amp;"_"&amp;BM$20,データシート1!$A$1:$BS$1,0),0)</f>
        <v>35.191563795747854</v>
      </c>
      <c r="BN29" s="40">
        <f>VLOOKUP($AX29&amp;"_"&amp;$BC$14,データシート1!$A:$BS,MATCH($BC$12&amp;"_"&amp;BN$20,データシート1!$A$1:$BS$1,0),0)</f>
        <v>38.288678103450835</v>
      </c>
      <c r="BO29" s="40">
        <f>VLOOKUP($AX29&amp;"_"&amp;$BC$14,データシート1!$A:$BS,MATCH($BC$12&amp;"_"&amp;BO$20,データシート1!$A$1:$BS$1,0),0)</f>
        <v>2.3163092116145481</v>
      </c>
      <c r="BP29" s="40">
        <f>VLOOKUP($AX29&amp;"_"&amp;$BC$14,データシート1!$A:$BS,MATCH($BC$12&amp;"_"&amp;BP$20,データシート1!$A$1:$BS$1,0),0)</f>
        <v>0</v>
      </c>
      <c r="BQ29" s="40">
        <f>VLOOKUP($AX29&amp;"_"&amp;$BC$14,データシート1!$A:$BS,MATCH($BC$12&amp;"_"&amp;BQ$20,データシート1!$A$1:$BS$1,0),0)</f>
        <v>3.7825608326987279</v>
      </c>
      <c r="BR29" s="41">
        <f t="shared" si="3"/>
        <v>713.88282513479942</v>
      </c>
      <c r="BT29" s="134" t="str">
        <f t="shared" si="4"/>
        <v>井原市</v>
      </c>
      <c r="BU29" s="38">
        <f t="shared" si="25"/>
        <v>713.88282513479942</v>
      </c>
      <c r="BV29" s="69">
        <f t="shared" si="16"/>
        <v>0.76722726222155324</v>
      </c>
      <c r="BW29" s="69">
        <f t="shared" si="5"/>
        <v>0.76094809420868548</v>
      </c>
      <c r="BX29" s="69">
        <f t="shared" si="5"/>
        <v>2.7454020572494756E-3</v>
      </c>
      <c r="BY29" s="69">
        <f t="shared" si="5"/>
        <v>3.5337659556181305E-3</v>
      </c>
      <c r="BZ29" s="69">
        <f t="shared" si="5"/>
        <v>4.8615489726156064E-2</v>
      </c>
      <c r="CA29" s="69">
        <f t="shared" si="5"/>
        <v>7.2683615207173036E-2</v>
      </c>
      <c r="CB29" s="69">
        <f t="shared" si="5"/>
        <v>0.10617505904628102</v>
      </c>
      <c r="CC29" s="69">
        <f t="shared" si="5"/>
        <v>0.10293039601467333</v>
      </c>
      <c r="CD29" s="69">
        <f t="shared" si="5"/>
        <v>4.9295994463941312E-2</v>
      </c>
      <c r="CE29" s="69">
        <f t="shared" si="5"/>
        <v>5.3634401550732014E-2</v>
      </c>
      <c r="CF29" s="69">
        <f t="shared" si="5"/>
        <v>3.2446630316077005E-3</v>
      </c>
      <c r="CG29" s="69">
        <f t="shared" si="5"/>
        <v>0</v>
      </c>
      <c r="CH29" s="69">
        <f t="shared" si="5"/>
        <v>5.2985737988366409E-3</v>
      </c>
      <c r="CI29" s="135">
        <f t="shared" si="6"/>
        <v>1</v>
      </c>
      <c r="CK29" s="136" t="str">
        <f t="shared" si="7"/>
        <v>井原市</v>
      </c>
      <c r="CL29" s="137">
        <f t="shared" si="17"/>
        <v>547.71036547515996</v>
      </c>
      <c r="CM29" s="75">
        <f t="shared" si="18"/>
        <v>0.19965844521699039</v>
      </c>
      <c r="CN29" s="76">
        <f t="shared" si="19"/>
        <v>543.22777527463791</v>
      </c>
      <c r="CO29" s="75">
        <f t="shared" si="20"/>
        <v>0.20130598061690375</v>
      </c>
      <c r="CP29" s="76">
        <f t="shared" si="8"/>
        <v>1.9598953767601459</v>
      </c>
      <c r="CQ29" s="75">
        <f t="shared" si="21"/>
        <v>0</v>
      </c>
      <c r="CR29" s="76">
        <f t="shared" si="9"/>
        <v>2.5226948237618454</v>
      </c>
      <c r="CS29" s="75">
        <f t="shared" si="22"/>
        <v>0</v>
      </c>
      <c r="CT29" s="76">
        <f t="shared" si="10"/>
        <v>34.705763151020108</v>
      </c>
      <c r="CU29" s="77">
        <f t="shared" si="23"/>
        <v>0</v>
      </c>
      <c r="CV29" s="18"/>
      <c r="CW29" s="1078">
        <f t="shared" si="24"/>
        <v>109.355</v>
      </c>
      <c r="CX29" s="1081">
        <f>VLOOKUP($AX29&amp;"_"&amp;$CW$14,データシート1!$A:$BS,MATCH($CW$12&amp;"_"&amp;CX$20,データシート1!$A$1:$BS$1,0),0)</f>
        <v>109.355</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109.355</v>
      </c>
      <c r="DE29" s="18"/>
      <c r="DF29" s="138">
        <f>VLOOKUP($AX29&amp;"_"&amp;$DF$14,データシート1!$A:$BS,MATCH($DF$12&amp;"_"&amp;DF$20,データシート1!$A$1:$BS$1,0),0)</f>
        <v>8</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8</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01225</v>
      </c>
      <c r="AY30" s="20" t="str">
        <f>IF(IFERROR(比較地域マスタ!$Z15,"")=0,"",IFERROR(比較地域マスタ!$Z15,""))</f>
        <v>滝川市</v>
      </c>
      <c r="BB30" s="122" t="str">
        <f t="shared" si="0"/>
        <v>01225</v>
      </c>
      <c r="BC30" s="123" t="str">
        <f t="shared" si="0"/>
        <v>滝川市</v>
      </c>
      <c r="BD30" s="40">
        <f t="shared" si="14"/>
        <v>256.74383437946972</v>
      </c>
      <c r="BE30" s="40">
        <f t="shared" si="15"/>
        <v>31.267278052514712</v>
      </c>
      <c r="BF30" s="40">
        <f>VLOOKUP($AX30&amp;"_"&amp;$BC$14,データシート1!$A:$BS,MATCH($BC$12&amp;"_"&amp;BF$20,データシート1!$A$1:$BS$1,0),0)</f>
        <v>21.223729437908101</v>
      </c>
      <c r="BG30" s="40">
        <f>VLOOKUP($AX30&amp;"_"&amp;$BC$14,データシート1!$A:$BS,MATCH($BC$12&amp;"_"&amp;BG$20,データシート1!$A$1:$BS$1,0),0)</f>
        <v>4.5045381233046555</v>
      </c>
      <c r="BH30" s="40">
        <f>VLOOKUP($AX30&amp;"_"&amp;$BC$14,データシート1!$A:$BS,MATCH($BC$12&amp;"_"&amp;BH$20,データシート1!$A$1:$BS$1,0),0)</f>
        <v>5.5390104913019567</v>
      </c>
      <c r="BI30" s="40">
        <f>VLOOKUP($AX30&amp;"_"&amp;$BC$14,データシート1!$A:$BS,MATCH($BC$12&amp;"_"&amp;BI$20,データシート1!$A$1:$BS$1,0),0)</f>
        <v>63.294677668560205</v>
      </c>
      <c r="BJ30" s="40">
        <f>VLOOKUP($AX30&amp;"_"&amp;$BC$14,データシート1!$A:$BS,MATCH($BC$12&amp;"_"&amp;BJ$20,データシート1!$A$1:$BS$1,0),0)</f>
        <v>94.558680663125642</v>
      </c>
      <c r="BK30" s="40">
        <f t="shared" si="1"/>
        <v>61.752744526869407</v>
      </c>
      <c r="BL30" s="40">
        <f t="shared" si="2"/>
        <v>59.437614578675905</v>
      </c>
      <c r="BM30" s="40">
        <f>VLOOKUP($AX30&amp;"_"&amp;$BC$14,データシート1!$A:$BS,MATCH($BC$12&amp;"_"&amp;BM$20,データシート1!$A$1:$BS$1,0),0)</f>
        <v>33.050429958411627</v>
      </c>
      <c r="BN30" s="40">
        <f>VLOOKUP($AX30&amp;"_"&amp;$BC$14,データシート1!$A:$BS,MATCH($BC$12&amp;"_"&amp;BN$20,データシート1!$A$1:$BS$1,0),0)</f>
        <v>26.387184620264279</v>
      </c>
      <c r="BO30" s="40">
        <f>VLOOKUP($AX30&amp;"_"&amp;$BC$14,データシート1!$A:$BS,MATCH($BC$12&amp;"_"&amp;BO$20,データシート1!$A$1:$BS$1,0),0)</f>
        <v>2.3151299481935039</v>
      </c>
      <c r="BP30" s="40">
        <f>VLOOKUP($AX30&amp;"_"&amp;$BC$14,データシート1!$A:$BS,MATCH($BC$12&amp;"_"&amp;BP$20,データシート1!$A$1:$BS$1,0),0)</f>
        <v>0</v>
      </c>
      <c r="BQ30" s="40">
        <f>VLOOKUP($AX30&amp;"_"&amp;$BC$14,データシート1!$A:$BS,MATCH($BC$12&amp;"_"&amp;BQ$20,データシート1!$A$1:$BS$1,0),0)</f>
        <v>5.8704534683997691</v>
      </c>
      <c r="BR30" s="41">
        <f t="shared" si="3"/>
        <v>256.74383437946972</v>
      </c>
      <c r="BT30" s="134" t="str">
        <f t="shared" si="4"/>
        <v>滝川市</v>
      </c>
      <c r="BU30" s="38">
        <f t="shared" si="25"/>
        <v>256.74383437946972</v>
      </c>
      <c r="BV30" s="69">
        <f t="shared" si="16"/>
        <v>0.12178394907938234</v>
      </c>
      <c r="BW30" s="69">
        <f t="shared" si="5"/>
        <v>8.2665001436954613E-2</v>
      </c>
      <c r="BX30" s="69">
        <f t="shared" si="5"/>
        <v>1.7544873605988557E-2</v>
      </c>
      <c r="BY30" s="69">
        <f t="shared" si="5"/>
        <v>2.1574074036439173E-2</v>
      </c>
      <c r="BZ30" s="69">
        <f t="shared" si="5"/>
        <v>0.24652852062266117</v>
      </c>
      <c r="CA30" s="69">
        <f t="shared" si="5"/>
        <v>0.36829971357118185</v>
      </c>
      <c r="CB30" s="69">
        <f t="shared" si="5"/>
        <v>0.24052279454391215</v>
      </c>
      <c r="CC30" s="69">
        <f t="shared" si="5"/>
        <v>0.23150551880761652</v>
      </c>
      <c r="CD30" s="69">
        <f t="shared" si="5"/>
        <v>0.12872920605198562</v>
      </c>
      <c r="CE30" s="69">
        <f t="shared" si="5"/>
        <v>0.10277631275563089</v>
      </c>
      <c r="CF30" s="69">
        <f t="shared" si="5"/>
        <v>9.0172757362956598E-3</v>
      </c>
      <c r="CG30" s="69">
        <f t="shared" si="5"/>
        <v>0</v>
      </c>
      <c r="CH30" s="69">
        <f t="shared" si="5"/>
        <v>2.2865022182862571E-2</v>
      </c>
      <c r="CI30" s="135">
        <f t="shared" si="6"/>
        <v>1</v>
      </c>
      <c r="CK30" s="136" t="str">
        <f t="shared" si="7"/>
        <v>滝川市</v>
      </c>
      <c r="CL30" s="137">
        <f t="shared" si="17"/>
        <v>31.267278052514712</v>
      </c>
      <c r="CM30" s="75">
        <f t="shared" si="18"/>
        <v>0</v>
      </c>
      <c r="CN30" s="76">
        <f t="shared" si="19"/>
        <v>21.223729437908101</v>
      </c>
      <c r="CO30" s="75">
        <f t="shared" si="20"/>
        <v>0</v>
      </c>
      <c r="CP30" s="76">
        <f t="shared" si="8"/>
        <v>4.5045381233046555</v>
      </c>
      <c r="CQ30" s="75">
        <f t="shared" si="21"/>
        <v>0</v>
      </c>
      <c r="CR30" s="76">
        <f t="shared" si="9"/>
        <v>5.5390104913019567</v>
      </c>
      <c r="CS30" s="75">
        <f t="shared" si="22"/>
        <v>0</v>
      </c>
      <c r="CT30" s="76">
        <f t="shared" si="10"/>
        <v>63.294677668560205</v>
      </c>
      <c r="CU30" s="77">
        <f t="shared" si="23"/>
        <v>6.106358610812275E-2</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3.8650000000000002</v>
      </c>
      <c r="DB30" s="1081">
        <f>VLOOKUP($AX30&amp;"_"&amp;$CW$14,データシート1!$A:$BS,MATCH($CW$12&amp;"_"&amp;DB$20,データシート1!$A$1:$BS$1,0),0)</f>
        <v>0</v>
      </c>
      <c r="DC30" s="1081">
        <f>VLOOKUP($AX30&amp;"_"&amp;$CW$14,データシート1!$A:$BS,MATCH($CW$12&amp;"_"&amp;DC$20,データシート1!$A$1:$BS$1,0),0)</f>
        <v>0</v>
      </c>
      <c r="DD30" s="1080">
        <f t="shared" si="11"/>
        <v>3.8650000000000002</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1</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29211</v>
      </c>
      <c r="AY31" s="20" t="str">
        <f>IF(IFERROR(比較地域マスタ!$Z16,"")=0,"",IFERROR(比較地域マスタ!$Z16,""))</f>
        <v>葛城市</v>
      </c>
      <c r="BB31" s="122" t="str">
        <f t="shared" si="0"/>
        <v>29211</v>
      </c>
      <c r="BC31" s="123" t="str">
        <f t="shared" si="0"/>
        <v>葛城市</v>
      </c>
      <c r="BD31" s="40">
        <f t="shared" si="14"/>
        <v>146.10409715895912</v>
      </c>
      <c r="BE31" s="40">
        <f t="shared" si="15"/>
        <v>29.446694321284049</v>
      </c>
      <c r="BF31" s="40">
        <f>VLOOKUP($AX31&amp;"_"&amp;$BC$14,データシート1!$A:$BS,MATCH($BC$12&amp;"_"&amp;BF$20,データシート1!$A$1:$BS$1,0),0)</f>
        <v>26.669358936114008</v>
      </c>
      <c r="BG31" s="40">
        <f>VLOOKUP($AX31&amp;"_"&amp;$BC$14,データシート1!$A:$BS,MATCH($BC$12&amp;"_"&amp;BG$20,データシート1!$A$1:$BS$1,0),0)</f>
        <v>1.3323382375740158</v>
      </c>
      <c r="BH31" s="40">
        <f>VLOOKUP($AX31&amp;"_"&amp;$BC$14,データシート1!$A:$BS,MATCH($BC$12&amp;"_"&amp;BH$20,データシート1!$A$1:$BS$1,0),0)</f>
        <v>1.4449971475960222</v>
      </c>
      <c r="BI31" s="40">
        <f>VLOOKUP($AX31&amp;"_"&amp;$BC$14,データシート1!$A:$BS,MATCH($BC$12&amp;"_"&amp;BI$20,データシート1!$A$1:$BS$1,0),0)</f>
        <v>24.464035706353144</v>
      </c>
      <c r="BJ31" s="40">
        <f>VLOOKUP($AX31&amp;"_"&amp;$BC$14,データシート1!$A:$BS,MATCH($BC$12&amp;"_"&amp;BJ$20,データシート1!$A$1:$BS$1,0),0)</f>
        <v>35.751991294766121</v>
      </c>
      <c r="BK31" s="40">
        <f t="shared" si="1"/>
        <v>51.819028104175807</v>
      </c>
      <c r="BL31" s="40">
        <f t="shared" si="2"/>
        <v>49.604253473113147</v>
      </c>
      <c r="BM31" s="40">
        <f>VLOOKUP($AX31&amp;"_"&amp;$BC$14,データシート1!$A:$BS,MATCH($BC$12&amp;"_"&amp;BM$20,データシート1!$A$1:$BS$1,0),0)</f>
        <v>28.185997789404603</v>
      </c>
      <c r="BN31" s="40">
        <f>VLOOKUP($AX31&amp;"_"&amp;$BC$14,データシート1!$A:$BS,MATCH($BC$12&amp;"_"&amp;BN$20,データシート1!$A$1:$BS$1,0),0)</f>
        <v>21.418255683708548</v>
      </c>
      <c r="BO31" s="40">
        <f>VLOOKUP($AX31&amp;"_"&amp;$BC$14,データシート1!$A:$BS,MATCH($BC$12&amp;"_"&amp;BO$20,データシート1!$A$1:$BS$1,0),0)</f>
        <v>2.2147746310626633</v>
      </c>
      <c r="BP31" s="40">
        <f>VLOOKUP($AX31&amp;"_"&amp;$BC$14,データシート1!$A:$BS,MATCH($BC$12&amp;"_"&amp;BP$20,データシート1!$A$1:$BS$1,0),0)</f>
        <v>0</v>
      </c>
      <c r="BQ31" s="40">
        <f>VLOOKUP($AX31&amp;"_"&amp;$BC$14,データシート1!$A:$BS,MATCH($BC$12&amp;"_"&amp;BQ$20,データシート1!$A$1:$BS$1,0),0)</f>
        <v>4.6223477323799997</v>
      </c>
      <c r="BR31" s="41">
        <f t="shared" si="3"/>
        <v>146.10409715895912</v>
      </c>
      <c r="BT31" s="134" t="str">
        <f t="shared" si="4"/>
        <v>葛城市</v>
      </c>
      <c r="BU31" s="38">
        <f t="shared" si="25"/>
        <v>146.10409715895912</v>
      </c>
      <c r="BV31" s="69">
        <f t="shared" si="16"/>
        <v>0.20154598600507745</v>
      </c>
      <c r="BW31" s="69">
        <f t="shared" si="5"/>
        <v>0.18253669441657161</v>
      </c>
      <c r="BX31" s="69">
        <f t="shared" si="5"/>
        <v>9.1191024993943284E-3</v>
      </c>
      <c r="BY31" s="69">
        <f t="shared" si="5"/>
        <v>9.8901890891114879E-3</v>
      </c>
      <c r="BZ31" s="69">
        <f t="shared" si="5"/>
        <v>0.16744250285970166</v>
      </c>
      <c r="CA31" s="69">
        <f t="shared" si="5"/>
        <v>0.24470218145811803</v>
      </c>
      <c r="CB31" s="69">
        <f t="shared" si="5"/>
        <v>0.3546719709564165</v>
      </c>
      <c r="CC31" s="69">
        <f t="shared" si="5"/>
        <v>0.33951308989743417</v>
      </c>
      <c r="CD31" s="69">
        <f t="shared" si="5"/>
        <v>0.19291723050544332</v>
      </c>
      <c r="CE31" s="69">
        <f t="shared" si="5"/>
        <v>0.14659585939199091</v>
      </c>
      <c r="CF31" s="69">
        <f t="shared" si="5"/>
        <v>1.5158881058982356E-2</v>
      </c>
      <c r="CG31" s="69">
        <f t="shared" si="5"/>
        <v>0</v>
      </c>
      <c r="CH31" s="69">
        <f t="shared" si="5"/>
        <v>3.1637358720686341E-2</v>
      </c>
      <c r="CI31" s="135">
        <f t="shared" si="6"/>
        <v>1</v>
      </c>
      <c r="CK31" s="136" t="str">
        <f t="shared" si="7"/>
        <v>葛城市</v>
      </c>
      <c r="CL31" s="137">
        <f t="shared" si="17"/>
        <v>29.446694321284049</v>
      </c>
      <c r="CM31" s="75">
        <f t="shared" si="18"/>
        <v>0.99515414804367663</v>
      </c>
      <c r="CN31" s="76">
        <f t="shared" si="19"/>
        <v>26.669358936114008</v>
      </c>
      <c r="CO31" s="75">
        <f t="shared" si="20"/>
        <v>1</v>
      </c>
      <c r="CP31" s="76">
        <f t="shared" si="8"/>
        <v>1.3323382375740158</v>
      </c>
      <c r="CQ31" s="75">
        <f t="shared" si="21"/>
        <v>0</v>
      </c>
      <c r="CR31" s="76">
        <f t="shared" si="9"/>
        <v>1.4449971475960222</v>
      </c>
      <c r="CS31" s="75">
        <f t="shared" si="22"/>
        <v>0</v>
      </c>
      <c r="CT31" s="76">
        <f t="shared" si="10"/>
        <v>24.464035706353144</v>
      </c>
      <c r="CU31" s="77">
        <f t="shared" si="23"/>
        <v>0</v>
      </c>
      <c r="CV31" s="18"/>
      <c r="CW31" s="1078">
        <f t="shared" si="24"/>
        <v>29.303999999999998</v>
      </c>
      <c r="CX31" s="1081">
        <f>VLOOKUP($AX31&amp;"_"&amp;$CW$14,データシート1!$A:$BS,MATCH($CW$12&amp;"_"&amp;CX$20,データシート1!$A$1:$BS$1,0),0)</f>
        <v>29.303999999999998</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29.303999999999998</v>
      </c>
      <c r="DE31" s="18"/>
      <c r="DF31" s="138">
        <f>VLOOKUP($AX31&amp;"_"&amp;$DF$14,データシート1!$A:$BS,MATCH($DF$12&amp;"_"&amp;DF$20,データシート1!$A$1:$BS$1,0),0)</f>
        <v>5</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5</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40621</v>
      </c>
      <c r="AY32" s="20" t="str">
        <f>IF(IFERROR(比較地域マスタ!$Z17,"")=0,"",IFERROR(比較地域マスタ!$Z17,""))</f>
        <v>苅田町</v>
      </c>
      <c r="AZ32" s="18"/>
      <c r="BA32" s="18"/>
      <c r="BB32" s="122" t="str">
        <f t="shared" si="0"/>
        <v>40621</v>
      </c>
      <c r="BC32" s="123" t="str">
        <f t="shared" si="0"/>
        <v>苅田町</v>
      </c>
      <c r="BD32" s="40">
        <f t="shared" si="14"/>
        <v>2568.5946011495166</v>
      </c>
      <c r="BE32" s="40">
        <f t="shared" si="15"/>
        <v>2321.9848315188901</v>
      </c>
      <c r="BF32" s="40">
        <f>VLOOKUP($AX32&amp;"_"&amp;$BC$14,データシート1!$A:$BS,MATCH($BC$12&amp;"_"&amp;BF$20,データシート1!$A$1:$BS$1,0),0)</f>
        <v>2319.4303918204928</v>
      </c>
      <c r="BG32" s="40">
        <f>VLOOKUP($AX32&amp;"_"&amp;$BC$14,データシート1!$A:$BS,MATCH($BC$12&amp;"_"&amp;BG$20,データシート1!$A$1:$BS$1,0),0)</f>
        <v>1.7606201664732095</v>
      </c>
      <c r="BH32" s="40">
        <f>VLOOKUP($AX32&amp;"_"&amp;$BC$14,データシート1!$A:$BS,MATCH($BC$12&amp;"_"&amp;BH$20,データシート1!$A$1:$BS$1,0),0)</f>
        <v>0.79381953192449328</v>
      </c>
      <c r="BI32" s="40">
        <f>VLOOKUP($AX32&amp;"_"&amp;$BC$14,データシート1!$A:$BS,MATCH($BC$12&amp;"_"&amp;BI$20,データシート1!$A$1:$BS$1,0),0)</f>
        <v>45.258330971248498</v>
      </c>
      <c r="BJ32" s="40">
        <f>VLOOKUP($AX32&amp;"_"&amp;$BC$14,データシート1!$A:$BS,MATCH($BC$12&amp;"_"&amp;BJ$20,データシート1!$A$1:$BS$1,0),0)</f>
        <v>34.286559959730937</v>
      </c>
      <c r="BK32" s="40">
        <f t="shared" si="1"/>
        <v>167.06487869964715</v>
      </c>
      <c r="BL32" s="40">
        <f t="shared" si="2"/>
        <v>65.900310597930513</v>
      </c>
      <c r="BM32" s="40">
        <f>VLOOKUP($AX32&amp;"_"&amp;$BC$14,データシート1!$A:$BS,MATCH($BC$12&amp;"_"&amp;BM$20,データシート1!$A$1:$BS$1,0),0)</f>
        <v>35.089405122463184</v>
      </c>
      <c r="BN32" s="40">
        <f>VLOOKUP($AX32&amp;"_"&amp;$BC$14,データシート1!$A:$BS,MATCH($BC$12&amp;"_"&amp;BN$20,データシート1!$A$1:$BS$1,0),0)</f>
        <v>30.810905475467329</v>
      </c>
      <c r="BO32" s="40">
        <f>VLOOKUP($AX32&amp;"_"&amp;$BC$14,データシート1!$A:$BS,MATCH($BC$12&amp;"_"&amp;BO$20,データシート1!$A$1:$BS$1,0),0)</f>
        <v>2.2082297190758688</v>
      </c>
      <c r="BP32" s="40">
        <f>VLOOKUP($AX32&amp;"_"&amp;$BC$14,データシート1!$A:$BS,MATCH($BC$12&amp;"_"&amp;BP$20,データシート1!$A$1:$BS$1,0),0)</f>
        <v>98.956338382640766</v>
      </c>
      <c r="BQ32" s="40">
        <f>VLOOKUP($AX32&amp;"_"&amp;$BC$14,データシート1!$A:$BS,MATCH($BC$12&amp;"_"&amp;BQ$20,データシート1!$A$1:$BS$1,0),0)</f>
        <v>0</v>
      </c>
      <c r="BR32" s="41">
        <f t="shared" si="3"/>
        <v>2568.5946011495166</v>
      </c>
      <c r="BS32" s="23"/>
      <c r="BT32" s="134" t="str">
        <f t="shared" si="4"/>
        <v>苅田町</v>
      </c>
      <c r="BU32" s="38">
        <f t="shared" si="25"/>
        <v>2568.5946011495166</v>
      </c>
      <c r="BV32" s="69">
        <f t="shared" si="16"/>
        <v>0.90399038854934066</v>
      </c>
      <c r="BW32" s="69">
        <f t="shared" si="5"/>
        <v>0.90299589930714796</v>
      </c>
      <c r="BX32" s="69">
        <f t="shared" si="5"/>
        <v>6.8544104456393529E-4</v>
      </c>
      <c r="BY32" s="69">
        <f t="shared" si="5"/>
        <v>3.0904819762886572E-4</v>
      </c>
      <c r="BZ32" s="69">
        <f t="shared" si="5"/>
        <v>1.7619880907245603E-2</v>
      </c>
      <c r="CA32" s="69">
        <f t="shared" si="5"/>
        <v>1.3348373442966344E-2</v>
      </c>
      <c r="CB32" s="69">
        <f t="shared" si="5"/>
        <v>6.5041357100447478E-2</v>
      </c>
      <c r="CC32" s="69">
        <f t="shared" si="5"/>
        <v>2.5656174224004954E-2</v>
      </c>
      <c r="CD32" s="69">
        <f t="shared" si="5"/>
        <v>1.3660935480733204E-2</v>
      </c>
      <c r="CE32" s="69">
        <f t="shared" si="5"/>
        <v>1.199523874327175E-2</v>
      </c>
      <c r="CF32" s="69">
        <f t="shared" si="5"/>
        <v>8.5970348068458346E-4</v>
      </c>
      <c r="CG32" s="69">
        <f t="shared" si="5"/>
        <v>3.8525479395757935E-2</v>
      </c>
      <c r="CH32" s="69">
        <f t="shared" si="5"/>
        <v>0</v>
      </c>
      <c r="CI32" s="135">
        <f t="shared" si="6"/>
        <v>1</v>
      </c>
      <c r="CJ32" s="18"/>
      <c r="CK32" s="136" t="str">
        <f t="shared" si="7"/>
        <v>苅田町</v>
      </c>
      <c r="CL32" s="137">
        <f t="shared" si="17"/>
        <v>2321.9848315188901</v>
      </c>
      <c r="CM32" s="75">
        <f t="shared" si="18"/>
        <v>1</v>
      </c>
      <c r="CN32" s="76">
        <f t="shared" si="19"/>
        <v>2319.4303918204928</v>
      </c>
      <c r="CO32" s="75">
        <f t="shared" si="20"/>
        <v>1</v>
      </c>
      <c r="CP32" s="76">
        <f t="shared" si="8"/>
        <v>1.7606201664732095</v>
      </c>
      <c r="CQ32" s="75">
        <f t="shared" si="21"/>
        <v>0</v>
      </c>
      <c r="CR32" s="76">
        <f t="shared" si="9"/>
        <v>0.79381953192449328</v>
      </c>
      <c r="CS32" s="75">
        <f t="shared" si="22"/>
        <v>0</v>
      </c>
      <c r="CT32" s="76">
        <f t="shared" si="10"/>
        <v>45.258330971248498</v>
      </c>
      <c r="CU32" s="77">
        <f t="shared" si="23"/>
        <v>0</v>
      </c>
      <c r="CV32" s="18"/>
      <c r="CW32" s="1078">
        <f t="shared" si="24"/>
        <v>6139.2110000000002</v>
      </c>
      <c r="CX32" s="1081">
        <f>VLOOKUP($AX32&amp;"_"&amp;$CW$14,データシート1!$A:$BS,MATCH($CW$12&amp;"_"&amp;CX$20,データシート1!$A$1:$BS$1,0),0)</f>
        <v>6139.2110000000002</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22.545000000000002</v>
      </c>
      <c r="DC32" s="1081">
        <f>VLOOKUP($AX32&amp;"_"&amp;$CW$14,データシート1!$A:$BS,MATCH($CW$12&amp;"_"&amp;DC$20,データシート1!$A$1:$BS$1,0),0)</f>
        <v>0</v>
      </c>
      <c r="DD32" s="1080">
        <f t="shared" si="11"/>
        <v>6161.7560000000003</v>
      </c>
      <c r="DE32" s="18"/>
      <c r="DF32" s="138">
        <f>VLOOKUP($AX32&amp;"_"&amp;$DF$14,データシート1!$A:$BS,MATCH($DF$12&amp;"_"&amp;DF$20,データシート1!$A$1:$BS$1,0),0)</f>
        <v>14</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1</v>
      </c>
      <c r="DK32" s="74">
        <f>VLOOKUP($AX32&amp;"_"&amp;$DF$14,データシート1!$A:$BS,MATCH($DF$12&amp;"_"&amp;DK$20,データシート1!$A$1:$BS$1,0),0)</f>
        <v>0</v>
      </c>
      <c r="DL32" s="78">
        <f t="shared" si="12"/>
        <v>15</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25214</v>
      </c>
      <c r="AY33" s="20" t="str">
        <f>IF(IFERROR(比較地域マスタ!$Z18,"")=0,"",IFERROR(比較地域マスタ!$Z18,""))</f>
        <v>米原市</v>
      </c>
      <c r="BB33" s="122" t="str">
        <f t="shared" si="0"/>
        <v>25214</v>
      </c>
      <c r="BC33" s="123" t="str">
        <f t="shared" si="0"/>
        <v>米原市</v>
      </c>
      <c r="BD33" s="40">
        <f t="shared" si="14"/>
        <v>367.14853301859398</v>
      </c>
      <c r="BE33" s="40">
        <f t="shared" si="15"/>
        <v>221.02529194714833</v>
      </c>
      <c r="BF33" s="40">
        <f>VLOOKUP($AX33&amp;"_"&amp;$BC$14,データシート1!$A:$BS,MATCH($BC$12&amp;"_"&amp;BF$20,データシート1!$A$1:$BS$1,0),0)</f>
        <v>209.48358577142159</v>
      </c>
      <c r="BG33" s="40">
        <f>VLOOKUP($AX33&amp;"_"&amp;$BC$14,データシート1!$A:$BS,MATCH($BC$12&amp;"_"&amp;BG$20,データシート1!$A$1:$BS$1,0),0)</f>
        <v>1.8039232245174599</v>
      </c>
      <c r="BH33" s="40">
        <f>VLOOKUP($AX33&amp;"_"&amp;$BC$14,データシート1!$A:$BS,MATCH($BC$12&amp;"_"&amp;BH$20,データシート1!$A$1:$BS$1,0),0)</f>
        <v>9.7377829512092902</v>
      </c>
      <c r="BI33" s="40">
        <f>VLOOKUP($AX33&amp;"_"&amp;$BC$14,データシート1!$A:$BS,MATCH($BC$12&amp;"_"&amp;BI$20,データシート1!$A$1:$BS$1,0),0)</f>
        <v>33.25684273202419</v>
      </c>
      <c r="BJ33" s="40">
        <f>VLOOKUP($AX33&amp;"_"&amp;$BC$14,データシート1!$A:$BS,MATCH($BC$12&amp;"_"&amp;BJ$20,データシート1!$A$1:$BS$1,0),0)</f>
        <v>34.059878775786395</v>
      </c>
      <c r="BK33" s="40">
        <f t="shared" si="1"/>
        <v>71.807160641558042</v>
      </c>
      <c r="BL33" s="40">
        <f t="shared" si="2"/>
        <v>69.535604476772107</v>
      </c>
      <c r="BM33" s="40">
        <f>VLOOKUP($AX33&amp;"_"&amp;$BC$14,データシート1!$A:$BS,MATCH($BC$12&amp;"_"&amp;BM$20,データシート1!$A$1:$BS$1,0),0)</f>
        <v>36.614788052330177</v>
      </c>
      <c r="BN33" s="40">
        <f>VLOOKUP($AX33&amp;"_"&amp;$BC$14,データシート1!$A:$BS,MATCH($BC$12&amp;"_"&amp;BN$20,データシート1!$A$1:$BS$1,0),0)</f>
        <v>32.920816424441931</v>
      </c>
      <c r="BO33" s="40">
        <f>VLOOKUP($AX33&amp;"_"&amp;$BC$14,データシート1!$A:$BS,MATCH($BC$12&amp;"_"&amp;BO$20,データシート1!$A$1:$BS$1,0),0)</f>
        <v>2.2715561647859301</v>
      </c>
      <c r="BP33" s="40">
        <f>VLOOKUP($AX33&amp;"_"&amp;$BC$14,データシート1!$A:$BS,MATCH($BC$12&amp;"_"&amp;BP$20,データシート1!$A$1:$BS$1,0),0)</f>
        <v>0</v>
      </c>
      <c r="BQ33" s="40">
        <f>VLOOKUP($AX33&amp;"_"&amp;$BC$14,データシート1!$A:$BS,MATCH($BC$12&amp;"_"&amp;BQ$20,データシート1!$A$1:$BS$1,0),0)</f>
        <v>6.9993589220770129</v>
      </c>
      <c r="BR33" s="41">
        <f t="shared" si="3"/>
        <v>367.14853301859398</v>
      </c>
      <c r="BT33" s="134" t="str">
        <f t="shared" si="4"/>
        <v>米原市</v>
      </c>
      <c r="BU33" s="38">
        <f t="shared" si="25"/>
        <v>367.14853301859398</v>
      </c>
      <c r="BV33" s="69">
        <f t="shared" si="16"/>
        <v>0.60200510711547539</v>
      </c>
      <c r="BW33" s="69">
        <f t="shared" si="5"/>
        <v>0.5705690393179712</v>
      </c>
      <c r="BX33" s="69">
        <f t="shared" si="5"/>
        <v>4.913333602850325E-3</v>
      </c>
      <c r="BY33" s="69">
        <f t="shared" si="5"/>
        <v>2.6522734194653931E-2</v>
      </c>
      <c r="BZ33" s="69">
        <f t="shared" si="5"/>
        <v>9.0581439774784334E-2</v>
      </c>
      <c r="CA33" s="69">
        <f t="shared" si="5"/>
        <v>9.2768663667958759E-2</v>
      </c>
      <c r="CB33" s="69">
        <f t="shared" si="5"/>
        <v>0.19558068243165613</v>
      </c>
      <c r="CC33" s="69">
        <f t="shared" si="5"/>
        <v>0.18939366012188458</v>
      </c>
      <c r="CD33" s="69">
        <f t="shared" si="5"/>
        <v>9.9727452950154769E-2</v>
      </c>
      <c r="CE33" s="69">
        <f t="shared" si="5"/>
        <v>8.9666207171729809E-2</v>
      </c>
      <c r="CF33" s="69">
        <f t="shared" si="5"/>
        <v>6.18702230977153E-3</v>
      </c>
      <c r="CG33" s="69">
        <f t="shared" si="5"/>
        <v>0</v>
      </c>
      <c r="CH33" s="69">
        <f t="shared" si="5"/>
        <v>1.9064107010125342E-2</v>
      </c>
      <c r="CI33" s="135">
        <f t="shared" si="6"/>
        <v>1</v>
      </c>
      <c r="CK33" s="136" t="str">
        <f t="shared" si="7"/>
        <v>米原市</v>
      </c>
      <c r="CL33" s="137">
        <f t="shared" si="17"/>
        <v>221.02529194714833</v>
      </c>
      <c r="CM33" s="75">
        <f t="shared" si="18"/>
        <v>0.69915980491930207</v>
      </c>
      <c r="CN33" s="76">
        <f t="shared" si="19"/>
        <v>209.48358577142159</v>
      </c>
      <c r="CO33" s="75">
        <f t="shared" si="20"/>
        <v>0.72037147657316392</v>
      </c>
      <c r="CP33" s="76">
        <f t="shared" si="8"/>
        <v>1.8039232245174599</v>
      </c>
      <c r="CQ33" s="75">
        <f t="shared" si="21"/>
        <v>1</v>
      </c>
      <c r="CR33" s="76">
        <f t="shared" si="9"/>
        <v>9.7377829512092902</v>
      </c>
      <c r="CS33" s="75">
        <f t="shared" si="22"/>
        <v>0</v>
      </c>
      <c r="CT33" s="76">
        <f t="shared" si="10"/>
        <v>33.25684273202419</v>
      </c>
      <c r="CU33" s="77">
        <f t="shared" si="23"/>
        <v>8.4343544653412525E-2</v>
      </c>
      <c r="CV33" s="18"/>
      <c r="CW33" s="1078">
        <f t="shared" si="24"/>
        <v>154.53200000000001</v>
      </c>
      <c r="CX33" s="1081">
        <f>VLOOKUP($AX33&amp;"_"&amp;$CW$14,データシート1!$A:$BS,MATCH($CW$12&amp;"_"&amp;CX$20,データシート1!$A$1:$BS$1,0),0)</f>
        <v>150.90600000000001</v>
      </c>
      <c r="CY33" s="1081">
        <f>VLOOKUP($AX33&amp;"_"&amp;$CW$14,データシート1!$A:$BS,MATCH($CW$12&amp;"_"&amp;CY$20,データシート1!$A$1:$BS$1,0),0)</f>
        <v>3.6259999999999999</v>
      </c>
      <c r="CZ33" s="1081">
        <f>VLOOKUP($AX33&amp;"_"&amp;$CW$14,データシート1!$A:$BS,MATCH($CW$12&amp;"_"&amp;CZ$20,データシート1!$A$1:$BS$1,0),0)</f>
        <v>0</v>
      </c>
      <c r="DA33" s="1081">
        <f>VLOOKUP($AX33&amp;"_"&amp;$CW$14,データシート1!$A:$BS,MATCH($CW$12&amp;"_"&amp;DA$20,データシート1!$A$1:$BS$1,0),0)</f>
        <v>2.8050000000000002</v>
      </c>
      <c r="DB33" s="1081">
        <f>VLOOKUP($AX33&amp;"_"&amp;$CW$14,データシート1!$A:$BS,MATCH($CW$12&amp;"_"&amp;DB$20,データシート1!$A$1:$BS$1,0),0)</f>
        <v>0</v>
      </c>
      <c r="DC33" s="1081">
        <f>VLOOKUP($AX33&amp;"_"&amp;$CW$14,データシート1!$A:$BS,MATCH($CW$12&amp;"_"&amp;DC$20,データシート1!$A$1:$BS$1,0),0)</f>
        <v>0</v>
      </c>
      <c r="DD33" s="1080">
        <f t="shared" si="11"/>
        <v>157.33700000000002</v>
      </c>
      <c r="DE33" s="18"/>
      <c r="DF33" s="138">
        <f>VLOOKUP($AX33&amp;"_"&amp;$DF$14,データシート1!$A:$BS,MATCH($DF$12&amp;"_"&amp;DF$20,データシート1!$A$1:$BS$1,0),0)</f>
        <v>12</v>
      </c>
      <c r="DG33" s="74">
        <f>VLOOKUP($AX33&amp;"_"&amp;$DF$14,データシート1!$A:$BS,MATCH($DF$12&amp;"_"&amp;DG$20,データシート1!$A$1:$BS$1,0),0)</f>
        <v>1</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14</v>
      </c>
      <c r="DM33" s="18"/>
      <c r="DN33" s="139">
        <f t="shared" si="26"/>
        <v>0.96</v>
      </c>
      <c r="DO33" s="140">
        <f t="shared" si="27"/>
        <v>0.02</v>
      </c>
      <c r="DP33" s="140">
        <f t="shared" si="13"/>
        <v>0</v>
      </c>
      <c r="DQ33" s="140">
        <f t="shared" si="13"/>
        <v>0.02</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11324</v>
      </c>
      <c r="AY34" s="20" t="str">
        <f>IF(IFERROR(比較地域マスタ!$Z19,"")=0,"",IFERROR(比較地域マスタ!$Z19,""))</f>
        <v>三芳町</v>
      </c>
      <c r="BB34" s="122" t="str">
        <f t="shared" si="0"/>
        <v>11324</v>
      </c>
      <c r="BC34" s="123" t="str">
        <f t="shared" si="0"/>
        <v>三芳町</v>
      </c>
      <c r="BD34" s="40">
        <f t="shared" si="14"/>
        <v>314.47203365712261</v>
      </c>
      <c r="BE34" s="40">
        <f t="shared" si="15"/>
        <v>146.16393709216391</v>
      </c>
      <c r="BF34" s="40">
        <f>VLOOKUP($AX34&amp;"_"&amp;$BC$14,データシート1!$A:$BS,MATCH($BC$12&amp;"_"&amp;BF$20,データシート1!$A$1:$BS$1,0),0)</f>
        <v>140.0960195957243</v>
      </c>
      <c r="BG34" s="40">
        <f>VLOOKUP($AX34&amp;"_"&amp;$BC$14,データシート1!$A:$BS,MATCH($BC$12&amp;"_"&amp;BG$20,データシート1!$A$1:$BS$1,0),0)</f>
        <v>2.9635524724804898</v>
      </c>
      <c r="BH34" s="40">
        <f>VLOOKUP($AX34&amp;"_"&amp;$BC$14,データシート1!$A:$BS,MATCH($BC$12&amp;"_"&amp;BH$20,データシート1!$A$1:$BS$1,0),0)</f>
        <v>3.1043650239590961</v>
      </c>
      <c r="BI34" s="40">
        <f>VLOOKUP($AX34&amp;"_"&amp;$BC$14,データシート1!$A:$BS,MATCH($BC$12&amp;"_"&amp;BI$20,データシート1!$A$1:$BS$1,0),0)</f>
        <v>59.934092744603234</v>
      </c>
      <c r="BJ34" s="40">
        <f>VLOOKUP($AX34&amp;"_"&amp;$BC$14,データシート1!$A:$BS,MATCH($BC$12&amp;"_"&amp;BJ$20,データシート1!$A$1:$BS$1,0),0)</f>
        <v>42.175868936302074</v>
      </c>
      <c r="BK34" s="40">
        <f t="shared" si="1"/>
        <v>66.198134884053417</v>
      </c>
      <c r="BL34" s="40">
        <f t="shared" si="2"/>
        <v>63.949574355977845</v>
      </c>
      <c r="BM34" s="40">
        <f>VLOOKUP($AX34&amp;"_"&amp;$BC$14,データシート1!$A:$BS,MATCH($BC$12&amp;"_"&amp;BM$20,データシート1!$A$1:$BS$1,0),0)</f>
        <v>26.888722582077357</v>
      </c>
      <c r="BN34" s="40">
        <f>VLOOKUP($AX34&amp;"_"&amp;$BC$14,データシート1!$A:$BS,MATCH($BC$12&amp;"_"&amp;BN$20,データシート1!$A$1:$BS$1,0),0)</f>
        <v>37.060851773900488</v>
      </c>
      <c r="BO34" s="40">
        <f>VLOOKUP($AX34&amp;"_"&amp;$BC$14,データシート1!$A:$BS,MATCH($BC$12&amp;"_"&amp;BO$20,データシート1!$A$1:$BS$1,0),0)</f>
        <v>2.2485605280755725</v>
      </c>
      <c r="BP34" s="40">
        <f>VLOOKUP($AX34&amp;"_"&amp;$BC$14,データシート1!$A:$BS,MATCH($BC$12&amp;"_"&amp;BP$20,データシート1!$A$1:$BS$1,0),0)</f>
        <v>0</v>
      </c>
      <c r="BQ34" s="40">
        <f>VLOOKUP($AX34&amp;"_"&amp;$BC$14,データシート1!$A:$BS,MATCH($BC$12&amp;"_"&amp;BQ$20,データシート1!$A$1:$BS$1,0),0)</f>
        <v>0</v>
      </c>
      <c r="BR34" s="41">
        <f t="shared" si="3"/>
        <v>314.47203365712261</v>
      </c>
      <c r="BT34" s="134" t="str">
        <f t="shared" si="4"/>
        <v>三芳町</v>
      </c>
      <c r="BU34" s="38">
        <f t="shared" si="25"/>
        <v>314.47203365712261</v>
      </c>
      <c r="BV34" s="69">
        <f t="shared" si="16"/>
        <v>0.46479152817617614</v>
      </c>
      <c r="BW34" s="69">
        <f t="shared" si="5"/>
        <v>0.44549595703786743</v>
      </c>
      <c r="BX34" s="69">
        <f t="shared" si="5"/>
        <v>9.4238983289424445E-3</v>
      </c>
      <c r="BY34" s="69">
        <f t="shared" si="5"/>
        <v>9.8716728093661572E-3</v>
      </c>
      <c r="BZ34" s="69">
        <f t="shared" si="5"/>
        <v>0.19058639983850201</v>
      </c>
      <c r="CA34" s="69">
        <f t="shared" si="5"/>
        <v>0.13411643778246929</v>
      </c>
      <c r="CB34" s="69">
        <f t="shared" si="5"/>
        <v>0.21050563420285265</v>
      </c>
      <c r="CC34" s="69">
        <f t="shared" si="5"/>
        <v>0.20335536235856128</v>
      </c>
      <c r="CD34" s="69">
        <f t="shared" si="5"/>
        <v>8.5504336488613997E-2</v>
      </c>
      <c r="CE34" s="69">
        <f t="shared" si="5"/>
        <v>0.11785102586994728</v>
      </c>
      <c r="CF34" s="69">
        <f t="shared" si="5"/>
        <v>7.1502718442913718E-3</v>
      </c>
      <c r="CG34" s="69">
        <f t="shared" si="5"/>
        <v>0</v>
      </c>
      <c r="CH34" s="69">
        <f t="shared" si="5"/>
        <v>0</v>
      </c>
      <c r="CI34" s="135">
        <f t="shared" si="6"/>
        <v>1</v>
      </c>
      <c r="CK34" s="136" t="str">
        <f t="shared" si="7"/>
        <v>三芳町</v>
      </c>
      <c r="CL34" s="137">
        <f t="shared" si="17"/>
        <v>146.16393709216391</v>
      </c>
      <c r="CM34" s="75">
        <f t="shared" si="18"/>
        <v>0.52761988719127406</v>
      </c>
      <c r="CN34" s="76">
        <f t="shared" si="19"/>
        <v>140.0960195957243</v>
      </c>
      <c r="CO34" s="75">
        <f t="shared" si="20"/>
        <v>0.55047245612361173</v>
      </c>
      <c r="CP34" s="76">
        <f t="shared" si="8"/>
        <v>2.9635524724804898</v>
      </c>
      <c r="CQ34" s="75">
        <f t="shared" si="21"/>
        <v>0</v>
      </c>
      <c r="CR34" s="76">
        <f t="shared" si="9"/>
        <v>3.1043650239590961</v>
      </c>
      <c r="CS34" s="75">
        <f t="shared" si="22"/>
        <v>0</v>
      </c>
      <c r="CT34" s="76">
        <f t="shared" si="10"/>
        <v>59.934092744603234</v>
      </c>
      <c r="CU34" s="77">
        <f t="shared" si="23"/>
        <v>6.9059191696410491E-2</v>
      </c>
      <c r="CV34" s="18"/>
      <c r="CW34" s="1078">
        <f t="shared" si="24"/>
        <v>77.119</v>
      </c>
      <c r="CX34" s="1081">
        <f>VLOOKUP($AX34&amp;"_"&amp;$CW$14,データシート1!$A:$BS,MATCH($CW$12&amp;"_"&amp;CX$20,データシート1!$A$1:$BS$1,0),0)</f>
        <v>77.119</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4.1390000000000002</v>
      </c>
      <c r="DB34" s="1081">
        <f>VLOOKUP($AX34&amp;"_"&amp;$CW$14,データシート1!$A:$BS,MATCH($CW$12&amp;"_"&amp;DB$20,データシート1!$A$1:$BS$1,0),0)</f>
        <v>0</v>
      </c>
      <c r="DC34" s="1081">
        <f>VLOOKUP($AX34&amp;"_"&amp;$CW$14,データシート1!$A:$BS,MATCH($CW$12&amp;"_"&amp;DC$20,データシート1!$A$1:$BS$1,0),0)</f>
        <v>0</v>
      </c>
      <c r="DD34" s="1080">
        <f t="shared" si="11"/>
        <v>81.257999999999996</v>
      </c>
      <c r="DE34" s="18"/>
      <c r="DF34" s="138">
        <f>VLOOKUP($AX34&amp;"_"&amp;$DF$14,データシート1!$A:$BS,MATCH($DF$12&amp;"_"&amp;DF$20,データシート1!$A$1:$BS$1,0),0)</f>
        <v>13</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0</v>
      </c>
      <c r="DK34" s="74">
        <f>VLOOKUP($AX34&amp;"_"&amp;$DF$14,データシート1!$A:$BS,MATCH($DF$12&amp;"_"&amp;DK$20,データシート1!$A$1:$BS$1,0),0)</f>
        <v>0</v>
      </c>
      <c r="DL34" s="78">
        <f t="shared" si="12"/>
        <v>14</v>
      </c>
      <c r="DM34" s="18"/>
      <c r="DN34" s="139">
        <f t="shared" si="26"/>
        <v>0.95</v>
      </c>
      <c r="DO34" s="140">
        <f t="shared" si="27"/>
        <v>0</v>
      </c>
      <c r="DP34" s="140">
        <f t="shared" si="13"/>
        <v>0</v>
      </c>
      <c r="DQ34" s="140">
        <f t="shared" si="13"/>
        <v>0.05</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17361</v>
      </c>
      <c r="AY35" s="20" t="str">
        <f>IF(IFERROR(比較地域マスタ!$Z20,"")=0,"",IFERROR(比較地域マスタ!$Z20,""))</f>
        <v>津幡町</v>
      </c>
      <c r="BB35" s="122" t="str">
        <f t="shared" si="0"/>
        <v>17361</v>
      </c>
      <c r="BC35" s="123" t="str">
        <f t="shared" si="0"/>
        <v>津幡町</v>
      </c>
      <c r="BD35" s="40">
        <f t="shared" si="14"/>
        <v>183.04166194497884</v>
      </c>
      <c r="BE35" s="40">
        <f t="shared" si="15"/>
        <v>45.784647247296306</v>
      </c>
      <c r="BF35" s="40">
        <f>VLOOKUP($AX35&amp;"_"&amp;$BC$14,データシート1!$A:$BS,MATCH($BC$12&amp;"_"&amp;BF$20,データシート1!$A$1:$BS$1,0),0)</f>
        <v>29.731525491462278</v>
      </c>
      <c r="BG35" s="40">
        <f>VLOOKUP($AX35&amp;"_"&amp;$BC$14,データシート1!$A:$BS,MATCH($BC$12&amp;"_"&amp;BG$20,データシート1!$A$1:$BS$1,0),0)</f>
        <v>1.7649498243337276</v>
      </c>
      <c r="BH35" s="40">
        <f>VLOOKUP($AX35&amp;"_"&amp;$BC$14,データシート1!$A:$BS,MATCH($BC$12&amp;"_"&amp;BH$20,データシート1!$A$1:$BS$1,0),0)</f>
        <v>14.288171931500303</v>
      </c>
      <c r="BI35" s="40">
        <f>VLOOKUP($AX35&amp;"_"&amp;$BC$14,データシート1!$A:$BS,MATCH($BC$12&amp;"_"&amp;BI$20,データシート1!$A$1:$BS$1,0),0)</f>
        <v>26.00529450670631</v>
      </c>
      <c r="BJ35" s="40">
        <f>VLOOKUP($AX35&amp;"_"&amp;$BC$14,データシート1!$A:$BS,MATCH($BC$12&amp;"_"&amp;BJ$20,データシート1!$A$1:$BS$1,0),0)</f>
        <v>51.589099991506046</v>
      </c>
      <c r="BK35" s="40">
        <f t="shared" si="1"/>
        <v>56.530037237306061</v>
      </c>
      <c r="BL35" s="40">
        <f t="shared" si="2"/>
        <v>54.315911201124976</v>
      </c>
      <c r="BM35" s="40">
        <f>VLOOKUP($AX35&amp;"_"&amp;$BC$14,データシート1!$A:$BS,MATCH($BC$12&amp;"_"&amp;BM$20,データシート1!$A$1:$BS$1,0),0)</f>
        <v>34.887886643655072</v>
      </c>
      <c r="BN35" s="40">
        <f>VLOOKUP($AX35&amp;"_"&amp;$BC$14,データシート1!$A:$BS,MATCH($BC$12&amp;"_"&amp;BN$20,データシート1!$A$1:$BS$1,0),0)</f>
        <v>19.428024557469904</v>
      </c>
      <c r="BO35" s="40">
        <f>VLOOKUP($AX35&amp;"_"&amp;$BC$14,データシート1!$A:$BS,MATCH($BC$12&amp;"_"&amp;BO$20,データシート1!$A$1:$BS$1,0),0)</f>
        <v>2.2141260361810886</v>
      </c>
      <c r="BP35" s="40">
        <f>VLOOKUP($AX35&amp;"_"&amp;$BC$14,データシート1!$A:$BS,MATCH($BC$12&amp;"_"&amp;BP$20,データシート1!$A$1:$BS$1,0),0)</f>
        <v>0</v>
      </c>
      <c r="BQ35" s="40">
        <f>VLOOKUP($AX35&amp;"_"&amp;$BC$14,データシート1!$A:$BS,MATCH($BC$12&amp;"_"&amp;BQ$20,データシート1!$A$1:$BS$1,0),0)</f>
        <v>3.1325829621641201</v>
      </c>
      <c r="BR35" s="41">
        <f t="shared" si="3"/>
        <v>183.04166194497884</v>
      </c>
      <c r="BT35" s="134" t="str">
        <f t="shared" si="4"/>
        <v>津幡町</v>
      </c>
      <c r="BU35" s="38">
        <f t="shared" si="25"/>
        <v>183.04166194497884</v>
      </c>
      <c r="BV35" s="69">
        <f t="shared" si="16"/>
        <v>0.25013238385618941</v>
      </c>
      <c r="BW35" s="69">
        <f t="shared" si="5"/>
        <v>0.1624303733671266</v>
      </c>
      <c r="BX35" s="69">
        <f t="shared" si="5"/>
        <v>9.6423393755256676E-3</v>
      </c>
      <c r="BY35" s="69">
        <f t="shared" si="5"/>
        <v>7.8059671113537177E-2</v>
      </c>
      <c r="BZ35" s="69">
        <f t="shared" si="5"/>
        <v>0.14207308997513002</v>
      </c>
      <c r="CA35" s="69">
        <f t="shared" si="5"/>
        <v>0.28184348548481492</v>
      </c>
      <c r="CB35" s="69">
        <f t="shared" si="5"/>
        <v>0.30883699719847729</v>
      </c>
      <c r="CC35" s="69">
        <f t="shared" si="5"/>
        <v>0.29674070167398281</v>
      </c>
      <c r="CD35" s="69">
        <f t="shared" si="5"/>
        <v>0.19060079696032342</v>
      </c>
      <c r="CE35" s="69">
        <f t="shared" si="5"/>
        <v>0.10613990471365936</v>
      </c>
      <c r="CF35" s="69">
        <f t="shared" si="5"/>
        <v>1.2096295524494531E-2</v>
      </c>
      <c r="CG35" s="69">
        <f t="shared" si="5"/>
        <v>0</v>
      </c>
      <c r="CH35" s="69">
        <f t="shared" si="5"/>
        <v>1.711404348538834E-2</v>
      </c>
      <c r="CI35" s="135">
        <f t="shared" si="6"/>
        <v>1</v>
      </c>
      <c r="CK35" s="136" t="str">
        <f t="shared" si="7"/>
        <v>津幡町</v>
      </c>
      <c r="CL35" s="137">
        <f t="shared" si="17"/>
        <v>45.784647247296306</v>
      </c>
      <c r="CM35" s="75">
        <f t="shared" si="18"/>
        <v>0.16660606685029011</v>
      </c>
      <c r="CN35" s="76">
        <f t="shared" si="19"/>
        <v>29.731525491462278</v>
      </c>
      <c r="CO35" s="75">
        <f t="shared" si="20"/>
        <v>0.25656268468936988</v>
      </c>
      <c r="CP35" s="76">
        <f t="shared" si="8"/>
        <v>1.7649498243337276</v>
      </c>
      <c r="CQ35" s="75">
        <f t="shared" si="21"/>
        <v>0</v>
      </c>
      <c r="CR35" s="76">
        <f t="shared" si="9"/>
        <v>14.288171931500303</v>
      </c>
      <c r="CS35" s="75">
        <f t="shared" si="22"/>
        <v>0</v>
      </c>
      <c r="CT35" s="76">
        <f t="shared" si="10"/>
        <v>26.00529450670631</v>
      </c>
      <c r="CU35" s="77">
        <f t="shared" si="23"/>
        <v>0.25875500076589053</v>
      </c>
      <c r="CV35" s="18"/>
      <c r="CW35" s="1078">
        <f t="shared" si="24"/>
        <v>7.6280000000000001</v>
      </c>
      <c r="CX35" s="1081">
        <f>VLOOKUP($AX35&amp;"_"&amp;$CW$14,データシート1!$A:$BS,MATCH($CW$12&amp;"_"&amp;CX$20,データシート1!$A$1:$BS$1,0),0)</f>
        <v>7.6280000000000001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6.7290000000000001</v>
      </c>
      <c r="DB35" s="1081">
        <f>VLOOKUP($AX35&amp;"_"&amp;$CW$14,データシート1!$A:$BS,MATCH($CW$12&amp;"_"&amp;DB$20,データシート1!$A$1:$BS$1,0),0)</f>
        <v>0</v>
      </c>
      <c r="DC35" s="1081">
        <f>VLOOKUP($AX35&amp;"_"&amp;$CW$14,データシート1!$A:$BS,MATCH($CW$12&amp;"_"&amp;DC$20,データシート1!$A$1:$BS$1,0),0)</f>
        <v>0</v>
      </c>
      <c r="DD35" s="1080">
        <f t="shared" si="11"/>
        <v>14.356999999999999</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3</v>
      </c>
      <c r="DM35" s="18"/>
      <c r="DN35" s="139">
        <f t="shared" si="26"/>
        <v>0.53</v>
      </c>
      <c r="DO35" s="140">
        <f t="shared" si="27"/>
        <v>0</v>
      </c>
      <c r="DP35" s="140">
        <f t="shared" si="13"/>
        <v>0</v>
      </c>
      <c r="DQ35" s="140">
        <f t="shared" si="13"/>
        <v>0.47</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23425</v>
      </c>
      <c r="AY36" s="20" t="str">
        <f>IF(IFERROR(比較地域マスタ!$Z21,"")=0,"",IFERROR(比較地域マスタ!$Z21,""))</f>
        <v>蟹江町</v>
      </c>
      <c r="BB36" s="122" t="str">
        <f t="shared" si="0"/>
        <v>23425</v>
      </c>
      <c r="BC36" s="123" t="str">
        <f t="shared" si="0"/>
        <v>蟹江町</v>
      </c>
      <c r="BD36" s="40">
        <f t="shared" si="14"/>
        <v>183.29891482417253</v>
      </c>
      <c r="BE36" s="40">
        <f t="shared" si="15"/>
        <v>51.183052267015931</v>
      </c>
      <c r="BF36" s="40">
        <f>VLOOKUP($AX36&amp;"_"&amp;$BC$14,データシート1!$A:$BS,MATCH($BC$12&amp;"_"&amp;BF$20,データシート1!$A$1:$BS$1,0),0)</f>
        <v>48.338880898749942</v>
      </c>
      <c r="BG36" s="40">
        <f>VLOOKUP($AX36&amp;"_"&amp;$BC$14,データシート1!$A:$BS,MATCH($BC$12&amp;"_"&amp;BG$20,データシート1!$A$1:$BS$1,0),0)</f>
        <v>2.1438893117130058</v>
      </c>
      <c r="BH36" s="40">
        <f>VLOOKUP($AX36&amp;"_"&amp;$BC$14,データシート1!$A:$BS,MATCH($BC$12&amp;"_"&amp;BH$20,データシート1!$A$1:$BS$1,0),0)</f>
        <v>0.70028205655298703</v>
      </c>
      <c r="BI36" s="40">
        <f>VLOOKUP($AX36&amp;"_"&amp;$BC$14,データシート1!$A:$BS,MATCH($BC$12&amp;"_"&amp;BI$20,データシート1!$A$1:$BS$1,0),0)</f>
        <v>34.857361203142105</v>
      </c>
      <c r="BJ36" s="40">
        <f>VLOOKUP($AX36&amp;"_"&amp;$BC$14,データシート1!$A:$BS,MATCH($BC$12&amp;"_"&amp;BJ$20,データシート1!$A$1:$BS$1,0),0)</f>
        <v>43.446386438086911</v>
      </c>
      <c r="BK36" s="40">
        <f t="shared" si="1"/>
        <v>50.673079956708371</v>
      </c>
      <c r="BL36" s="40">
        <f t="shared" si="2"/>
        <v>48.465911574711441</v>
      </c>
      <c r="BM36" s="40">
        <f>VLOOKUP($AX36&amp;"_"&amp;$BC$14,データシート1!$A:$BS,MATCH($BC$12&amp;"_"&amp;BM$20,データシート1!$A$1:$BS$1,0),0)</f>
        <v>29.600825442703254</v>
      </c>
      <c r="BN36" s="40">
        <f>VLOOKUP($AX36&amp;"_"&amp;$BC$14,データシート1!$A:$BS,MATCH($BC$12&amp;"_"&amp;BN$20,データシート1!$A$1:$BS$1,0),0)</f>
        <v>18.865086132008191</v>
      </c>
      <c r="BO36" s="40">
        <f>VLOOKUP($AX36&amp;"_"&amp;$BC$14,データシート1!$A:$BS,MATCH($BC$12&amp;"_"&amp;BO$20,データシート1!$A$1:$BS$1,0),0)</f>
        <v>2.2071683819969299</v>
      </c>
      <c r="BP36" s="40">
        <f>VLOOKUP($AX36&amp;"_"&amp;$BC$14,データシート1!$A:$BS,MATCH($BC$12&amp;"_"&amp;BP$20,データシート1!$A$1:$BS$1,0),0)</f>
        <v>0</v>
      </c>
      <c r="BQ36" s="40">
        <f>VLOOKUP($AX36&amp;"_"&amp;$BC$14,データシート1!$A:$BS,MATCH($BC$12&amp;"_"&amp;BQ$20,データシート1!$A$1:$BS$1,0),0)</f>
        <v>3.1390349592192242</v>
      </c>
      <c r="BR36" s="41">
        <f t="shared" si="3"/>
        <v>183.29891482417253</v>
      </c>
      <c r="BT36" s="134" t="str">
        <f t="shared" si="4"/>
        <v>蟹江町</v>
      </c>
      <c r="BU36" s="38">
        <f t="shared" si="25"/>
        <v>183.29891482417253</v>
      </c>
      <c r="BV36" s="69">
        <f t="shared" si="16"/>
        <v>0.27923270749372803</v>
      </c>
      <c r="BW36" s="69">
        <f t="shared" si="5"/>
        <v>0.26371613244474734</v>
      </c>
      <c r="BX36" s="69">
        <f t="shared" si="5"/>
        <v>1.1696137501793222E-2</v>
      </c>
      <c r="BY36" s="69">
        <f t="shared" si="5"/>
        <v>3.8204375471874719E-3</v>
      </c>
      <c r="BZ36" s="69">
        <f t="shared" si="5"/>
        <v>0.19016676250690653</v>
      </c>
      <c r="CA36" s="69">
        <f t="shared" si="5"/>
        <v>0.2370247880614153</v>
      </c>
      <c r="CB36" s="69">
        <f t="shared" si="5"/>
        <v>0.2764505180257939</v>
      </c>
      <c r="CC36" s="69">
        <f t="shared" si="5"/>
        <v>0.26440915714750324</v>
      </c>
      <c r="CD36" s="69">
        <f t="shared" si="5"/>
        <v>0.1614893654504039</v>
      </c>
      <c r="CE36" s="69">
        <f t="shared" si="5"/>
        <v>0.10291979169709935</v>
      </c>
      <c r="CF36" s="69">
        <f t="shared" si="5"/>
        <v>1.2041360878290698E-2</v>
      </c>
      <c r="CG36" s="69">
        <f t="shared" si="5"/>
        <v>0</v>
      </c>
      <c r="CH36" s="69">
        <f t="shared" si="5"/>
        <v>1.7125223912156321E-2</v>
      </c>
      <c r="CI36" s="135">
        <f t="shared" si="6"/>
        <v>1</v>
      </c>
      <c r="CK36" s="136" t="str">
        <f t="shared" si="7"/>
        <v>蟹江町</v>
      </c>
      <c r="CL36" s="137">
        <f t="shared" si="17"/>
        <v>51.183052267015931</v>
      </c>
      <c r="CM36" s="75">
        <f t="shared" si="18"/>
        <v>0.10980197059528855</v>
      </c>
      <c r="CN36" s="76">
        <f t="shared" si="19"/>
        <v>48.338880898749942</v>
      </c>
      <c r="CO36" s="75">
        <f t="shared" si="20"/>
        <v>0.11626251778090574</v>
      </c>
      <c r="CP36" s="76">
        <f t="shared" si="8"/>
        <v>2.1438893117130058</v>
      </c>
      <c r="CQ36" s="75">
        <f t="shared" si="21"/>
        <v>0</v>
      </c>
      <c r="CR36" s="76">
        <f t="shared" si="9"/>
        <v>0.70028205655298703</v>
      </c>
      <c r="CS36" s="75">
        <f t="shared" si="22"/>
        <v>0</v>
      </c>
      <c r="CT36" s="76">
        <f t="shared" si="10"/>
        <v>34.857361203142105</v>
      </c>
      <c r="CU36" s="77">
        <f t="shared" si="23"/>
        <v>0</v>
      </c>
      <c r="CV36" s="18"/>
      <c r="CW36" s="1078">
        <f t="shared" si="24"/>
        <v>5.62</v>
      </c>
      <c r="CX36" s="1081">
        <f>VLOOKUP($AX36&amp;"_"&amp;$CW$14,データシート1!$A:$BS,MATCH($CW$12&amp;"_"&amp;CX$20,データシート1!$A$1:$BS$1,0),0)</f>
        <v>5.62</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5.62</v>
      </c>
      <c r="DE36" s="18"/>
      <c r="DF36" s="138">
        <f>VLOOKUP($AX36&amp;"_"&amp;$DF$14,データシート1!$A:$BS,MATCH($DF$12&amp;"_"&amp;DF$20,データシート1!$A$1:$BS$1,0),0)</f>
        <v>2</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2</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40341</v>
      </c>
      <c r="AY37" s="20" t="str">
        <f>IF(IFERROR(比較地域マスタ!$Z22,"")=0,"",IFERROR(比較地域マスタ!$Z22,""))</f>
        <v>宇美町</v>
      </c>
      <c r="BB37" s="122" t="str">
        <f t="shared" si="0"/>
        <v>40341</v>
      </c>
      <c r="BC37" s="123" t="str">
        <f t="shared" si="0"/>
        <v>宇美町</v>
      </c>
      <c r="BD37" s="40">
        <f t="shared" si="14"/>
        <v>218.11892238162659</v>
      </c>
      <c r="BE37" s="40">
        <f t="shared" si="15"/>
        <v>88.876602306890703</v>
      </c>
      <c r="BF37" s="40">
        <f>VLOOKUP($AX37&amp;"_"&amp;$BC$14,データシート1!$A:$BS,MATCH($BC$12&amp;"_"&amp;BF$20,データシート1!$A$1:$BS$1,0),0)</f>
        <v>86.693507745291257</v>
      </c>
      <c r="BG37" s="40">
        <f>VLOOKUP($AX37&amp;"_"&amp;$BC$14,データシート1!$A:$BS,MATCH($BC$12&amp;"_"&amp;BG$20,データシート1!$A$1:$BS$1,0),0)</f>
        <v>2.1830945615994448</v>
      </c>
      <c r="BH37" s="40">
        <f>VLOOKUP($AX37&amp;"_"&amp;$BC$14,データシート1!$A:$BS,MATCH($BC$12&amp;"_"&amp;BH$20,データシート1!$A$1:$BS$1,0),0)</f>
        <v>0</v>
      </c>
      <c r="BI37" s="40">
        <f>VLOOKUP($AX37&amp;"_"&amp;$BC$14,データシート1!$A:$BS,MATCH($BC$12&amp;"_"&amp;BI$20,データシート1!$A$1:$BS$1,0),0)</f>
        <v>36.52248361845735</v>
      </c>
      <c r="BJ37" s="40">
        <f>VLOOKUP($AX37&amp;"_"&amp;$BC$14,データシート1!$A:$BS,MATCH($BC$12&amp;"_"&amp;BJ$20,データシート1!$A$1:$BS$1,0),0)</f>
        <v>30.568762988751349</v>
      </c>
      <c r="BK37" s="40">
        <f t="shared" si="1"/>
        <v>62.151073467527176</v>
      </c>
      <c r="BL37" s="40">
        <f t="shared" si="2"/>
        <v>59.949093844582841</v>
      </c>
      <c r="BM37" s="40">
        <f>VLOOKUP($AX37&amp;"_"&amp;$BC$14,データシート1!$A:$BS,MATCH($BC$12&amp;"_"&amp;BM$20,データシート1!$A$1:$BS$1,0),0)</f>
        <v>31.642599474516036</v>
      </c>
      <c r="BN37" s="40">
        <f>VLOOKUP($AX37&amp;"_"&amp;$BC$14,データシート1!$A:$BS,MATCH($BC$12&amp;"_"&amp;BN$20,データシート1!$A$1:$BS$1,0),0)</f>
        <v>28.306494370066805</v>
      </c>
      <c r="BO37" s="40">
        <f>VLOOKUP($AX37&amp;"_"&amp;$BC$14,データシート1!$A:$BS,MATCH($BC$12&amp;"_"&amp;BO$20,データシート1!$A$1:$BS$1,0),0)</f>
        <v>2.2019796229443362</v>
      </c>
      <c r="BP37" s="40">
        <f>VLOOKUP($AX37&amp;"_"&amp;$BC$14,データシート1!$A:$BS,MATCH($BC$12&amp;"_"&amp;BP$20,データシート1!$A$1:$BS$1,0),0)</f>
        <v>0</v>
      </c>
      <c r="BQ37" s="40">
        <f>VLOOKUP($AX37&amp;"_"&amp;$BC$14,データシート1!$A:$BS,MATCH($BC$12&amp;"_"&amp;BQ$20,データシート1!$A$1:$BS$1,0),0)</f>
        <v>0</v>
      </c>
      <c r="BR37" s="41">
        <f t="shared" si="3"/>
        <v>218.11892238162659</v>
      </c>
      <c r="BT37" s="134" t="str">
        <f t="shared" si="4"/>
        <v>宇美町</v>
      </c>
      <c r="BU37" s="38">
        <f t="shared" si="25"/>
        <v>218.11892238162659</v>
      </c>
      <c r="BV37" s="69">
        <f t="shared" si="16"/>
        <v>0.40746855585225139</v>
      </c>
      <c r="BW37" s="69">
        <f t="shared" si="5"/>
        <v>0.39745982053592777</v>
      </c>
      <c r="BX37" s="69">
        <f t="shared" si="5"/>
        <v>1.0008735316323658E-2</v>
      </c>
      <c r="BY37" s="69">
        <f t="shared" si="5"/>
        <v>0</v>
      </c>
      <c r="BZ37" s="69">
        <f t="shared" si="5"/>
        <v>0.16744298577890759</v>
      </c>
      <c r="CA37" s="69">
        <f t="shared" si="5"/>
        <v>0.14014723094618742</v>
      </c>
      <c r="CB37" s="69">
        <f t="shared" si="5"/>
        <v>0.28494122742265354</v>
      </c>
      <c r="CC37" s="69">
        <f t="shared" si="5"/>
        <v>0.2748459106161103</v>
      </c>
      <c r="CD37" s="69">
        <f t="shared" si="5"/>
        <v>0.14507040071999491</v>
      </c>
      <c r="CE37" s="69">
        <f t="shared" si="5"/>
        <v>0.12977550989611539</v>
      </c>
      <c r="CF37" s="69">
        <f t="shared" si="5"/>
        <v>1.0095316806543244E-2</v>
      </c>
      <c r="CG37" s="69">
        <f t="shared" si="5"/>
        <v>0</v>
      </c>
      <c r="CH37" s="69">
        <f t="shared" si="5"/>
        <v>0</v>
      </c>
      <c r="CI37" s="135">
        <f t="shared" si="6"/>
        <v>1</v>
      </c>
      <c r="CK37" s="136" t="str">
        <f t="shared" si="7"/>
        <v>宇美町</v>
      </c>
      <c r="CL37" s="137">
        <f t="shared" si="17"/>
        <v>88.876602306890703</v>
      </c>
      <c r="CM37" s="75">
        <f t="shared" si="18"/>
        <v>8.8639752145309114E-2</v>
      </c>
      <c r="CN37" s="76">
        <f t="shared" si="19"/>
        <v>86.693507745291257</v>
      </c>
      <c r="CO37" s="75">
        <f t="shared" si="20"/>
        <v>9.0871856554078492E-2</v>
      </c>
      <c r="CP37" s="76">
        <f t="shared" si="8"/>
        <v>2.1830945615994448</v>
      </c>
      <c r="CQ37" s="75">
        <f t="shared" si="21"/>
        <v>0</v>
      </c>
      <c r="CR37" s="76">
        <f t="shared" si="9"/>
        <v>0</v>
      </c>
      <c r="CS37" s="75">
        <f t="shared" si="22"/>
        <v>0</v>
      </c>
      <c r="CT37" s="76">
        <f t="shared" si="10"/>
        <v>36.52248361845735</v>
      </c>
      <c r="CU37" s="77">
        <f t="shared" si="23"/>
        <v>0.10037652527407297</v>
      </c>
      <c r="CV37" s="18"/>
      <c r="CW37" s="1078">
        <f t="shared" si="24"/>
        <v>7.8780000000000001</v>
      </c>
      <c r="CX37" s="1081">
        <f>VLOOKUP($AX37&amp;"_"&amp;$CW$14,データシート1!$A:$BS,MATCH($CW$12&amp;"_"&amp;CX$20,データシート1!$A$1:$BS$1,0),0)</f>
        <v>7.8780000000000001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3.6659999999999999</v>
      </c>
      <c r="DB37" s="1081">
        <f>VLOOKUP($AX37&amp;"_"&amp;$CW$14,データシート1!$A:$BS,MATCH($CW$12&amp;"_"&amp;DB$20,データシート1!$A$1:$BS$1,0),0)</f>
        <v>0</v>
      </c>
      <c r="DC37" s="1081">
        <f>VLOOKUP($AX37&amp;"_"&amp;$CW$14,データシート1!$A:$BS,MATCH($CW$12&amp;"_"&amp;DC$20,データシート1!$A$1:$BS$1,0),0)</f>
        <v>0</v>
      </c>
      <c r="DD37" s="1080">
        <f t="shared" si="11"/>
        <v>11.544</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0</v>
      </c>
      <c r="DK37" s="74">
        <f>VLOOKUP($AX37&amp;"_"&amp;$DF$14,データシート1!$A:$BS,MATCH($DF$12&amp;"_"&amp;DK$20,データシート1!$A$1:$BS$1,0),0)</f>
        <v>0</v>
      </c>
      <c r="DL37" s="78">
        <f t="shared" si="12"/>
        <v>2</v>
      </c>
      <c r="DM37" s="18"/>
      <c r="DN37" s="139">
        <f t="shared" si="26"/>
        <v>0.68</v>
      </c>
      <c r="DO37" s="140">
        <f t="shared" si="27"/>
        <v>0</v>
      </c>
      <c r="DP37" s="140">
        <f t="shared" ref="DP37:DP68" si="29">IF($DD37=0,0,ROUND(CZ37/$DD37,2))</f>
        <v>0</v>
      </c>
      <c r="DQ37" s="140">
        <f t="shared" ref="DQ37:DQ68" si="30">IF($DD37=0,0,ROUND(DA37/$DD37,2))</f>
        <v>0.32</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22325</v>
      </c>
      <c r="AY38" s="20" t="str">
        <f>IF(IFERROR(比較地域マスタ!$Z23,"")=0,"",IFERROR(比較地域マスタ!$Z23,""))</f>
        <v>函南町</v>
      </c>
      <c r="BB38" s="122" t="str">
        <f t="shared" si="0"/>
        <v>22325</v>
      </c>
      <c r="BC38" s="123" t="str">
        <f t="shared" si="0"/>
        <v>函南町</v>
      </c>
      <c r="BD38" s="40">
        <f t="shared" si="14"/>
        <v>144.14792170362219</v>
      </c>
      <c r="BE38" s="40">
        <f t="shared" si="15"/>
        <v>12.999098046627232</v>
      </c>
      <c r="BF38" s="40">
        <f>VLOOKUP($AX38&amp;"_"&amp;$BC$14,データシート1!$A:$BS,MATCH($BC$12&amp;"_"&amp;BF$20,データシート1!$A$1:$BS$1,0),0)</f>
        <v>9.4850668508246674</v>
      </c>
      <c r="BG38" s="40">
        <f>VLOOKUP($AX38&amp;"_"&amp;$BC$14,データシート1!$A:$BS,MATCH($BC$12&amp;"_"&amp;BG$20,データシート1!$A$1:$BS$1,0),0)</f>
        <v>1.935298036663254</v>
      </c>
      <c r="BH38" s="40">
        <f>VLOOKUP($AX38&amp;"_"&amp;$BC$14,データシート1!$A:$BS,MATCH($BC$12&amp;"_"&amp;BH$20,データシート1!$A$1:$BS$1,0),0)</f>
        <v>1.5787331591393119</v>
      </c>
      <c r="BI38" s="40">
        <f>VLOOKUP($AX38&amp;"_"&amp;$BC$14,データシート1!$A:$BS,MATCH($BC$12&amp;"_"&amp;BI$20,データシート1!$A$1:$BS$1,0),0)</f>
        <v>27.064015410897422</v>
      </c>
      <c r="BJ38" s="40">
        <f>VLOOKUP($AX38&amp;"_"&amp;$BC$14,データシート1!$A:$BS,MATCH($BC$12&amp;"_"&amp;BJ$20,データシート1!$A$1:$BS$1,0),0)</f>
        <v>44.763199482375278</v>
      </c>
      <c r="BK38" s="40">
        <f t="shared" si="1"/>
        <v>56.466553974922249</v>
      </c>
      <c r="BL38" s="40">
        <f t="shared" si="2"/>
        <v>54.253076533622732</v>
      </c>
      <c r="BM38" s="40">
        <f>VLOOKUP($AX38&amp;"_"&amp;$BC$14,データシート1!$A:$BS,MATCH($BC$12&amp;"_"&amp;BM$20,データシート1!$A$1:$BS$1,0),0)</f>
        <v>32.254152080343438</v>
      </c>
      <c r="BN38" s="40">
        <f>VLOOKUP($AX38&amp;"_"&amp;$BC$14,データシート1!$A:$BS,MATCH($BC$12&amp;"_"&amp;BN$20,データシート1!$A$1:$BS$1,0),0)</f>
        <v>21.99892445327929</v>
      </c>
      <c r="BO38" s="40">
        <f>VLOOKUP($AX38&amp;"_"&amp;$BC$14,データシート1!$A:$BS,MATCH($BC$12&amp;"_"&amp;BO$20,データシート1!$A$1:$BS$1,0),0)</f>
        <v>2.2134774412995148</v>
      </c>
      <c r="BP38" s="40">
        <f>VLOOKUP($AX38&amp;"_"&amp;$BC$14,データシート1!$A:$BS,MATCH($BC$12&amp;"_"&amp;BP$20,データシート1!$A$1:$BS$1,0),0)</f>
        <v>0</v>
      </c>
      <c r="BQ38" s="40">
        <f>VLOOKUP($AX38&amp;"_"&amp;$BC$14,データシート1!$A:$BS,MATCH($BC$12&amp;"_"&amp;BQ$20,データシート1!$A$1:$BS$1,0),0)</f>
        <v>2.8550547888</v>
      </c>
      <c r="BR38" s="41">
        <f t="shared" si="3"/>
        <v>144.14792170362219</v>
      </c>
      <c r="BT38" s="134" t="str">
        <f t="shared" si="4"/>
        <v>函南町</v>
      </c>
      <c r="BU38" s="38">
        <f t="shared" si="25"/>
        <v>144.14792170362219</v>
      </c>
      <c r="BV38" s="69">
        <f t="shared" si="16"/>
        <v>9.0178879396917364E-2</v>
      </c>
      <c r="BW38" s="69">
        <f t="shared" si="5"/>
        <v>6.5800926844624241E-2</v>
      </c>
      <c r="BX38" s="69">
        <f t="shared" si="5"/>
        <v>1.3425778282411569E-2</v>
      </c>
      <c r="BY38" s="69">
        <f t="shared" si="5"/>
        <v>1.0952174269881555E-2</v>
      </c>
      <c r="BZ38" s="69">
        <f t="shared" si="5"/>
        <v>0.18775168653865754</v>
      </c>
      <c r="CA38" s="69">
        <f t="shared" si="5"/>
        <v>0.31053655823364157</v>
      </c>
      <c r="CB38" s="69">
        <f t="shared" si="5"/>
        <v>0.39172645229683767</v>
      </c>
      <c r="CC38" s="69">
        <f t="shared" si="5"/>
        <v>0.37637085496918021</v>
      </c>
      <c r="CD38" s="69">
        <f t="shared" si="5"/>
        <v>0.22375731608992699</v>
      </c>
      <c r="CE38" s="69">
        <f t="shared" si="5"/>
        <v>0.15261353887925319</v>
      </c>
      <c r="CF38" s="69">
        <f t="shared" si="5"/>
        <v>1.535559732765744E-2</v>
      </c>
      <c r="CG38" s="69">
        <f t="shared" si="5"/>
        <v>0</v>
      </c>
      <c r="CH38" s="69">
        <f t="shared" si="5"/>
        <v>1.9806423533945808E-2</v>
      </c>
      <c r="CI38" s="135">
        <f t="shared" si="6"/>
        <v>1</v>
      </c>
      <c r="CK38" s="136" t="str">
        <f t="shared" si="7"/>
        <v>函南町</v>
      </c>
      <c r="CL38" s="137">
        <f t="shared" si="17"/>
        <v>12.999098046627232</v>
      </c>
      <c r="CM38" s="75">
        <f t="shared" si="18"/>
        <v>0.51634351675203394</v>
      </c>
      <c r="CN38" s="76">
        <f t="shared" si="19"/>
        <v>9.4850668508246674</v>
      </c>
      <c r="CO38" s="75">
        <f t="shared" si="20"/>
        <v>0.70763866038713619</v>
      </c>
      <c r="CP38" s="76">
        <f t="shared" si="8"/>
        <v>1.935298036663254</v>
      </c>
      <c r="CQ38" s="75">
        <f t="shared" si="21"/>
        <v>0</v>
      </c>
      <c r="CR38" s="76">
        <f t="shared" si="9"/>
        <v>1.5787331591393119</v>
      </c>
      <c r="CS38" s="75">
        <f t="shared" si="22"/>
        <v>0</v>
      </c>
      <c r="CT38" s="76">
        <f t="shared" si="10"/>
        <v>27.064015410897422</v>
      </c>
      <c r="CU38" s="77">
        <f t="shared" si="23"/>
        <v>4.3822026480314996E-2</v>
      </c>
      <c r="CV38" s="18"/>
      <c r="CW38" s="1078">
        <f t="shared" si="24"/>
        <v>6.7119999999999997</v>
      </c>
      <c r="CX38" s="1081">
        <f>VLOOKUP($AX38&amp;"_"&amp;$CW$14,データシート1!$A:$BS,MATCH($CW$12&amp;"_"&amp;CX$20,データシート1!$A$1:$BS$1,0),0)</f>
        <v>6.7119999999999997</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1.1859999999999999</v>
      </c>
      <c r="DB38" s="1081">
        <f>VLOOKUP($AX38&amp;"_"&amp;$CW$14,データシート1!$A:$BS,MATCH($CW$12&amp;"_"&amp;DB$20,データシート1!$A$1:$BS$1,0),0)</f>
        <v>0</v>
      </c>
      <c r="DC38" s="1081">
        <f>VLOOKUP($AX38&amp;"_"&amp;$CW$14,データシート1!$A:$BS,MATCH($CW$12&amp;"_"&amp;DC$20,データシート1!$A$1:$BS$1,0),0)</f>
        <v>0</v>
      </c>
      <c r="DD38" s="1080">
        <f t="shared" si="11"/>
        <v>7.8979999999999997</v>
      </c>
      <c r="DE38" s="18"/>
      <c r="DF38" s="138">
        <f>VLOOKUP($AX38&amp;"_"&amp;$DF$14,データシート1!$A:$BS,MATCH($DF$12&amp;"_"&amp;DF$20,データシート1!$A$1:$BS$1,0),0)</f>
        <v>2</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3</v>
      </c>
      <c r="DM38" s="18"/>
      <c r="DN38" s="139">
        <f t="shared" si="26"/>
        <v>0.85</v>
      </c>
      <c r="DO38" s="140">
        <f t="shared" si="27"/>
        <v>0</v>
      </c>
      <c r="DP38" s="140">
        <f t="shared" si="29"/>
        <v>0</v>
      </c>
      <c r="DQ38" s="140">
        <f t="shared" si="30"/>
        <v>0.15</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04323</v>
      </c>
      <c r="AY39" s="20" t="str">
        <f>IF(IFERROR(比較地域マスタ!$Z24,"")=0,"",IFERROR(比較地域マスタ!$Z24,""))</f>
        <v>柴田町</v>
      </c>
      <c r="BB39" s="122" t="str">
        <f t="shared" si="0"/>
        <v>04323</v>
      </c>
      <c r="BC39" s="123" t="str">
        <f t="shared" si="0"/>
        <v>柴田町</v>
      </c>
      <c r="BD39" s="40">
        <f t="shared" si="14"/>
        <v>296.77526837123162</v>
      </c>
      <c r="BE39" s="40">
        <f t="shared" si="15"/>
        <v>160.44192792904127</v>
      </c>
      <c r="BF39" s="40">
        <f>VLOOKUP($AX39&amp;"_"&amp;$BC$14,データシート1!$A:$BS,MATCH($BC$12&amp;"_"&amp;BF$20,データシート1!$A$1:$BS$1,0),0)</f>
        <v>154.80306854565671</v>
      </c>
      <c r="BG39" s="40">
        <f>VLOOKUP($AX39&amp;"_"&amp;$BC$14,データシート1!$A:$BS,MATCH($BC$12&amp;"_"&amp;BG$20,データシート1!$A$1:$BS$1,0),0)</f>
        <v>1.6944282426549946</v>
      </c>
      <c r="BH39" s="40">
        <f>VLOOKUP($AX39&amp;"_"&amp;$BC$14,データシート1!$A:$BS,MATCH($BC$12&amp;"_"&amp;BH$20,データシート1!$A$1:$BS$1,0),0)</f>
        <v>3.9444311407295727</v>
      </c>
      <c r="BI39" s="40">
        <f>VLOOKUP($AX39&amp;"_"&amp;$BC$14,データシート1!$A:$BS,MATCH($BC$12&amp;"_"&amp;BI$20,データシート1!$A$1:$BS$1,0),0)</f>
        <v>31.267278665383902</v>
      </c>
      <c r="BJ39" s="40">
        <f>VLOOKUP($AX39&amp;"_"&amp;$BC$14,データシート1!$A:$BS,MATCH($BC$12&amp;"_"&amp;BJ$20,データシート1!$A$1:$BS$1,0),0)</f>
        <v>48.196905825173566</v>
      </c>
      <c r="BK39" s="40">
        <f t="shared" si="1"/>
        <v>52.83195449780041</v>
      </c>
      <c r="BL39" s="40">
        <f t="shared" si="2"/>
        <v>50.615057192579869</v>
      </c>
      <c r="BM39" s="40">
        <f>VLOOKUP($AX39&amp;"_"&amp;$BC$14,データシート1!$A:$BS,MATCH($BC$12&amp;"_"&amp;BM$20,データシート1!$A$1:$BS$1,0),0)</f>
        <v>32.392696034524022</v>
      </c>
      <c r="BN39" s="40">
        <f>VLOOKUP($AX39&amp;"_"&amp;$BC$14,データシート1!$A:$BS,MATCH($BC$12&amp;"_"&amp;BN$20,データシート1!$A$1:$BS$1,0),0)</f>
        <v>18.222361158055847</v>
      </c>
      <c r="BO39" s="40">
        <f>VLOOKUP($AX39&amp;"_"&amp;$BC$14,データシート1!$A:$BS,MATCH($BC$12&amp;"_"&amp;BO$20,データシート1!$A$1:$BS$1,0),0)</f>
        <v>2.2168973052205421</v>
      </c>
      <c r="BP39" s="40">
        <f>VLOOKUP($AX39&amp;"_"&amp;$BC$14,データシート1!$A:$BS,MATCH($BC$12&amp;"_"&amp;BP$20,データシート1!$A$1:$BS$1,0),0)</f>
        <v>0</v>
      </c>
      <c r="BQ39" s="40">
        <f>VLOOKUP($AX39&amp;"_"&amp;$BC$14,データシート1!$A:$BS,MATCH($BC$12&amp;"_"&amp;BQ$20,データシート1!$A$1:$BS$1,0),0)</f>
        <v>4.0372014538324974</v>
      </c>
      <c r="BR39" s="41">
        <f t="shared" si="3"/>
        <v>296.77526837123162</v>
      </c>
      <c r="BT39" s="134" t="str">
        <f t="shared" si="4"/>
        <v>柴田町</v>
      </c>
      <c r="BU39" s="38">
        <f t="shared" si="25"/>
        <v>296.77526837123162</v>
      </c>
      <c r="BV39" s="69">
        <f t="shared" si="16"/>
        <v>0.54061758181395003</v>
      </c>
      <c r="BW39" s="69">
        <f t="shared" si="5"/>
        <v>0.52161714618354227</v>
      </c>
      <c r="BX39" s="69">
        <f t="shared" si="5"/>
        <v>5.7094657919252905E-3</v>
      </c>
      <c r="BY39" s="69">
        <f t="shared" si="5"/>
        <v>1.3290969838482445E-2</v>
      </c>
      <c r="BZ39" s="69">
        <f t="shared" si="5"/>
        <v>0.1053567530643158</v>
      </c>
      <c r="CA39" s="69">
        <f t="shared" si="5"/>
        <v>0.16240202928528666</v>
      </c>
      <c r="CB39" s="69">
        <f t="shared" si="5"/>
        <v>0.17802007150984606</v>
      </c>
      <c r="CC39" s="69">
        <f t="shared" si="5"/>
        <v>0.17055011851346816</v>
      </c>
      <c r="CD39" s="69">
        <f t="shared" si="5"/>
        <v>0.10914890655243042</v>
      </c>
      <c r="CE39" s="69">
        <f t="shared" si="5"/>
        <v>6.1401211961037726E-2</v>
      </c>
      <c r="CF39" s="69">
        <f t="shared" si="5"/>
        <v>7.469952996377917E-3</v>
      </c>
      <c r="CG39" s="69">
        <f t="shared" si="5"/>
        <v>0</v>
      </c>
      <c r="CH39" s="69">
        <f t="shared" si="5"/>
        <v>1.3603564326601583E-2</v>
      </c>
      <c r="CI39" s="135">
        <f t="shared" si="6"/>
        <v>1</v>
      </c>
      <c r="CK39" s="136" t="str">
        <f t="shared" si="7"/>
        <v>柴田町</v>
      </c>
      <c r="CL39" s="137">
        <f t="shared" si="17"/>
        <v>160.44192792904127</v>
      </c>
      <c r="CM39" s="75">
        <f t="shared" si="18"/>
        <v>0.36845730267056664</v>
      </c>
      <c r="CN39" s="76">
        <f t="shared" si="19"/>
        <v>154.80306854565671</v>
      </c>
      <c r="CO39" s="75">
        <f t="shared" si="20"/>
        <v>0.38187873506244274</v>
      </c>
      <c r="CP39" s="76">
        <f t="shared" si="8"/>
        <v>1.6944282426549946</v>
      </c>
      <c r="CQ39" s="75">
        <f t="shared" si="21"/>
        <v>0</v>
      </c>
      <c r="CR39" s="76">
        <f t="shared" si="9"/>
        <v>3.9444311407295727</v>
      </c>
      <c r="CS39" s="75">
        <f t="shared" si="22"/>
        <v>0</v>
      </c>
      <c r="CT39" s="76">
        <f t="shared" si="10"/>
        <v>31.267278665383902</v>
      </c>
      <c r="CU39" s="77">
        <f t="shared" si="23"/>
        <v>0.11014709776495077</v>
      </c>
      <c r="CV39" s="18"/>
      <c r="CW39" s="1078">
        <f t="shared" si="24"/>
        <v>59.116</v>
      </c>
      <c r="CX39" s="1081">
        <f>VLOOKUP($AX39&amp;"_"&amp;$CW$14,データシート1!$A:$BS,MATCH($CW$12&amp;"_"&amp;CX$20,データシート1!$A$1:$BS$1,0),0)</f>
        <v>59.116</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3.444</v>
      </c>
      <c r="DB39" s="1081">
        <f>VLOOKUP($AX39&amp;"_"&amp;$CW$14,データシート1!$A:$BS,MATCH($CW$12&amp;"_"&amp;DB$20,データシート1!$A$1:$BS$1,0),0)</f>
        <v>0</v>
      </c>
      <c r="DC39" s="1081">
        <f>VLOOKUP($AX39&amp;"_"&amp;$CW$14,データシート1!$A:$BS,MATCH($CW$12&amp;"_"&amp;DC$20,データシート1!$A$1:$BS$1,0),0)</f>
        <v>0</v>
      </c>
      <c r="DD39" s="1080">
        <f t="shared" si="11"/>
        <v>62.56</v>
      </c>
      <c r="DE39" s="18"/>
      <c r="DF39" s="138">
        <f>VLOOKUP($AX39&amp;"_"&amp;$DF$14,データシート1!$A:$BS,MATCH($DF$12&amp;"_"&amp;DF$20,データシート1!$A$1:$BS$1,0),0)</f>
        <v>6</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7</v>
      </c>
      <c r="DM39" s="18"/>
      <c r="DN39" s="139">
        <f t="shared" si="26"/>
        <v>0.94</v>
      </c>
      <c r="DO39" s="140">
        <f t="shared" si="27"/>
        <v>0</v>
      </c>
      <c r="DP39" s="140">
        <f t="shared" si="29"/>
        <v>0</v>
      </c>
      <c r="DQ39" s="140">
        <f t="shared" si="30"/>
        <v>0.06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26366</v>
      </c>
      <c r="AY40" s="20" t="str">
        <f>IF(IFERROR(比較地域マスタ!$Z25,"")=0,"",IFERROR(比較地域マスタ!$Z25,""))</f>
        <v>精華町</v>
      </c>
      <c r="BB40" s="122" t="str">
        <f t="shared" si="0"/>
        <v>26366</v>
      </c>
      <c r="BC40" s="123" t="str">
        <f t="shared" si="0"/>
        <v>精華町</v>
      </c>
      <c r="BD40" s="40">
        <f t="shared" si="14"/>
        <v>135.20043475540544</v>
      </c>
      <c r="BE40" s="40">
        <f t="shared" si="15"/>
        <v>20.433166832794299</v>
      </c>
      <c r="BF40" s="40">
        <f>VLOOKUP($AX40&amp;"_"&amp;$BC$14,データシート1!$A:$BS,MATCH($BC$12&amp;"_"&amp;BF$20,データシート1!$A$1:$BS$1,0),0)</f>
        <v>19.050387476395152</v>
      </c>
      <c r="BG40" s="40">
        <f>VLOOKUP($AX40&amp;"_"&amp;$BC$14,データシート1!$A:$BS,MATCH($BC$12&amp;"_"&amp;BG$20,データシート1!$A$1:$BS$1,0),0)</f>
        <v>0.84270715336810387</v>
      </c>
      <c r="BH40" s="40">
        <f>VLOOKUP($AX40&amp;"_"&amp;$BC$14,データシート1!$A:$BS,MATCH($BC$12&amp;"_"&amp;BH$20,データシート1!$A$1:$BS$1,0),0)</f>
        <v>0.54007220303104553</v>
      </c>
      <c r="BI40" s="40">
        <f>VLOOKUP($AX40&amp;"_"&amp;$BC$14,データシート1!$A:$BS,MATCH($BC$12&amp;"_"&amp;BI$20,データシート1!$A$1:$BS$1,0),0)</f>
        <v>33.34077915550774</v>
      </c>
      <c r="BJ40" s="40">
        <f>VLOOKUP($AX40&amp;"_"&amp;$BC$14,データシート1!$A:$BS,MATCH($BC$12&amp;"_"&amp;BJ$20,データシート1!$A$1:$BS$1,0),0)</f>
        <v>37.26162936881078</v>
      </c>
      <c r="BK40" s="40">
        <f t="shared" si="1"/>
        <v>39.344348488755934</v>
      </c>
      <c r="BL40" s="40">
        <f t="shared" si="2"/>
        <v>37.154986984416766</v>
      </c>
      <c r="BM40" s="40">
        <f>VLOOKUP($AX40&amp;"_"&amp;$BC$14,データシート1!$A:$BS,MATCH($BC$12&amp;"_"&amp;BM$20,データシート1!$A$1:$BS$1,0),0)</f>
        <v>25.213600226984891</v>
      </c>
      <c r="BN40" s="40">
        <f>VLOOKUP($AX40&amp;"_"&amp;$BC$14,データシート1!$A:$BS,MATCH($BC$12&amp;"_"&amp;BN$20,データシート1!$A$1:$BS$1,0),0)</f>
        <v>11.941386757431877</v>
      </c>
      <c r="BO40" s="40">
        <f>VLOOKUP($AX40&amp;"_"&amp;$BC$14,データシート1!$A:$BS,MATCH($BC$12&amp;"_"&amp;BO$20,データシート1!$A$1:$BS$1,0),0)</f>
        <v>2.1893615043391654</v>
      </c>
      <c r="BP40" s="40">
        <f>VLOOKUP($AX40&amp;"_"&amp;$BC$14,データシート1!$A:$BS,MATCH($BC$12&amp;"_"&amp;BP$20,データシート1!$A$1:$BS$1,0),0)</f>
        <v>0</v>
      </c>
      <c r="BQ40" s="40">
        <f>VLOOKUP($AX40&amp;"_"&amp;$BC$14,データシート1!$A:$BS,MATCH($BC$12&amp;"_"&amp;BQ$20,データシート1!$A$1:$BS$1,0),0)</f>
        <v>4.8205109095366847</v>
      </c>
      <c r="BR40" s="41">
        <f t="shared" si="3"/>
        <v>135.20043475540544</v>
      </c>
      <c r="BT40" s="134" t="str">
        <f t="shared" si="4"/>
        <v>精華町</v>
      </c>
      <c r="BU40" s="38">
        <f t="shared" si="25"/>
        <v>135.20043475540544</v>
      </c>
      <c r="BV40" s="69">
        <f t="shared" si="16"/>
        <v>0.1511324047867188</v>
      </c>
      <c r="BW40" s="69">
        <f t="shared" si="5"/>
        <v>0.14090477971361332</v>
      </c>
      <c r="BX40" s="69">
        <f t="shared" si="5"/>
        <v>6.2330210320156653E-3</v>
      </c>
      <c r="BY40" s="69">
        <f t="shared" si="5"/>
        <v>3.9946040410898378E-3</v>
      </c>
      <c r="BZ40" s="69">
        <f t="shared" si="5"/>
        <v>0.24660260313382421</v>
      </c>
      <c r="CA40" s="69">
        <f t="shared" si="5"/>
        <v>0.27560288127935201</v>
      </c>
      <c r="CB40" s="69">
        <f t="shared" si="5"/>
        <v>0.29100755896188352</v>
      </c>
      <c r="CC40" s="69">
        <f t="shared" si="5"/>
        <v>0.2748141087832654</v>
      </c>
      <c r="CD40" s="69">
        <f t="shared" si="5"/>
        <v>0.18649052625163121</v>
      </c>
      <c r="CE40" s="69">
        <f t="shared" si="5"/>
        <v>8.8323582531634193E-2</v>
      </c>
      <c r="CF40" s="69">
        <f t="shared" si="5"/>
        <v>1.6193450178618105E-2</v>
      </c>
      <c r="CG40" s="69">
        <f t="shared" si="5"/>
        <v>0</v>
      </c>
      <c r="CH40" s="69">
        <f t="shared" si="5"/>
        <v>3.5654551838221485E-2</v>
      </c>
      <c r="CI40" s="135">
        <f t="shared" si="6"/>
        <v>1</v>
      </c>
      <c r="CK40" s="136" t="str">
        <f t="shared" si="7"/>
        <v>精華町</v>
      </c>
      <c r="CL40" s="137">
        <f t="shared" si="17"/>
        <v>20.433166832794299</v>
      </c>
      <c r="CM40" s="75">
        <f t="shared" si="18"/>
        <v>0.29163369774067899</v>
      </c>
      <c r="CN40" s="76">
        <f t="shared" si="19"/>
        <v>19.050387476395152</v>
      </c>
      <c r="CO40" s="75">
        <f t="shared" si="20"/>
        <v>0.31280203656663907</v>
      </c>
      <c r="CP40" s="76">
        <f t="shared" si="8"/>
        <v>0.84270715336810387</v>
      </c>
      <c r="CQ40" s="75">
        <f t="shared" si="21"/>
        <v>0</v>
      </c>
      <c r="CR40" s="76">
        <f t="shared" si="9"/>
        <v>0.54007220303104553</v>
      </c>
      <c r="CS40" s="75">
        <f t="shared" si="22"/>
        <v>0</v>
      </c>
      <c r="CT40" s="76">
        <f t="shared" si="10"/>
        <v>33.34077915550774</v>
      </c>
      <c r="CU40" s="77">
        <f t="shared" si="23"/>
        <v>0.42737453535623598</v>
      </c>
      <c r="CV40" s="18"/>
      <c r="CW40" s="1078">
        <f t="shared" si="24"/>
        <v>5.9589999999999996</v>
      </c>
      <c r="CX40" s="1081">
        <f>VLOOKUP($AX40&amp;"_"&amp;$CW$14,データシート1!$A:$BS,MATCH($CW$12&amp;"_"&amp;CX$20,データシート1!$A$1:$BS$1,0),0)</f>
        <v>5.9589999999999996</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14.248999999999999</v>
      </c>
      <c r="DB40" s="1081">
        <f>VLOOKUP($AX40&amp;"_"&amp;$CW$14,データシート1!$A:$BS,MATCH($CW$12&amp;"_"&amp;DB$20,データシート1!$A$1:$BS$1,0),0)</f>
        <v>0</v>
      </c>
      <c r="DC40" s="1081">
        <f>VLOOKUP($AX40&amp;"_"&amp;$CW$14,データシート1!$A:$BS,MATCH($CW$12&amp;"_"&amp;DC$20,データシート1!$A$1:$BS$1,0),0)</f>
        <v>0</v>
      </c>
      <c r="DD40" s="1080">
        <f t="shared" si="11"/>
        <v>20.207999999999998</v>
      </c>
      <c r="DE40" s="18"/>
      <c r="DF40" s="138">
        <f>VLOOKUP($AX40&amp;"_"&amp;$DF$14,データシート1!$A:$BS,MATCH($DF$12&amp;"_"&amp;DF$20,データシート1!$A$1:$BS$1,0),0)</f>
        <v>3</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3</v>
      </c>
      <c r="DJ40" s="74">
        <f>VLOOKUP($AX40&amp;"_"&amp;$DF$14,データシート1!$A:$BS,MATCH($DF$12&amp;"_"&amp;DJ$20,データシート1!$A$1:$BS$1,0),0)</f>
        <v>0</v>
      </c>
      <c r="DK40" s="74">
        <f>VLOOKUP($AX40&amp;"_"&amp;$DF$14,データシート1!$A:$BS,MATCH($DF$12&amp;"_"&amp;DK$20,データシート1!$A$1:$BS$1,0),0)</f>
        <v>0</v>
      </c>
      <c r="DL40" s="78">
        <f t="shared" si="12"/>
        <v>6</v>
      </c>
      <c r="DM40" s="18"/>
      <c r="DN40" s="139">
        <f t="shared" si="26"/>
        <v>0.28999999999999998</v>
      </c>
      <c r="DO40" s="140">
        <f t="shared" si="27"/>
        <v>0</v>
      </c>
      <c r="DP40" s="140">
        <f t="shared" si="29"/>
        <v>0</v>
      </c>
      <c r="DQ40" s="140">
        <f t="shared" si="30"/>
        <v>0.71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34208</v>
      </c>
      <c r="AY41" s="20" t="str">
        <f>IF(IFERROR(比較地域マスタ!$Z26,"")=0,"",IFERROR(比較地域マスタ!$Z26,""))</f>
        <v>府中市</v>
      </c>
      <c r="BB41" s="122" t="str">
        <f t="shared" si="0"/>
        <v>34208</v>
      </c>
      <c r="BC41" s="123" t="str">
        <f t="shared" si="0"/>
        <v>府中市</v>
      </c>
      <c r="BD41" s="40">
        <f t="shared" si="14"/>
        <v>652.27401329676798</v>
      </c>
      <c r="BE41" s="40">
        <f t="shared" si="15"/>
        <v>484.99281767431717</v>
      </c>
      <c r="BF41" s="40">
        <f>VLOOKUP($AX41&amp;"_"&amp;$BC$14,データシート1!$A:$BS,MATCH($BC$12&amp;"_"&amp;BF$20,データシート1!$A$1:$BS$1,0),0)</f>
        <v>477.45629068656717</v>
      </c>
      <c r="BG41" s="40">
        <f>VLOOKUP($AX41&amp;"_"&amp;$BC$14,データシート1!$A:$BS,MATCH($BC$12&amp;"_"&amp;BG$20,データシート1!$A$1:$BS$1,0),0)</f>
        <v>1.4967229861517817</v>
      </c>
      <c r="BH41" s="40">
        <f>VLOOKUP($AX41&amp;"_"&amp;$BC$14,データシート1!$A:$BS,MATCH($BC$12&amp;"_"&amp;BH$20,データシート1!$A$1:$BS$1,0),0)</f>
        <v>6.0398040015982417</v>
      </c>
      <c r="BI41" s="40">
        <f>VLOOKUP($AX41&amp;"_"&amp;$BC$14,データシート1!$A:$BS,MATCH($BC$12&amp;"_"&amp;BI$20,データシート1!$A$1:$BS$1,0),0)</f>
        <v>48.529475420129465</v>
      </c>
      <c r="BJ41" s="40">
        <f>VLOOKUP($AX41&amp;"_"&amp;$BC$14,データシート1!$A:$BS,MATCH($BC$12&amp;"_"&amp;BJ$20,データシート1!$A$1:$BS$1,0),0)</f>
        <v>50.583173582140724</v>
      </c>
      <c r="BK41" s="40">
        <f t="shared" si="1"/>
        <v>68.168546620180663</v>
      </c>
      <c r="BL41" s="40">
        <f t="shared" si="2"/>
        <v>65.915917633302485</v>
      </c>
      <c r="BM41" s="40">
        <f>VLOOKUP($AX41&amp;"_"&amp;$BC$14,データシート1!$A:$BS,MATCH($BC$12&amp;"_"&amp;BM$20,データシート1!$A$1:$BS$1,0),0)</f>
        <v>34.200764608274618</v>
      </c>
      <c r="BN41" s="40">
        <f>VLOOKUP($AX41&amp;"_"&amp;$BC$14,データシート1!$A:$BS,MATCH($BC$12&amp;"_"&amp;BN$20,データシート1!$A$1:$BS$1,0),0)</f>
        <v>31.71515302502787</v>
      </c>
      <c r="BO41" s="40">
        <f>VLOOKUP($AX41&amp;"_"&amp;$BC$14,データシート1!$A:$BS,MATCH($BC$12&amp;"_"&amp;BO$20,データシート1!$A$1:$BS$1,0),0)</f>
        <v>2.2526289868781744</v>
      </c>
      <c r="BP41" s="40">
        <f>VLOOKUP($AX41&amp;"_"&amp;$BC$14,データシート1!$A:$BS,MATCH($BC$12&amp;"_"&amp;BP$20,データシート1!$A$1:$BS$1,0),0)</f>
        <v>0</v>
      </c>
      <c r="BQ41" s="40">
        <f>VLOOKUP($AX41&amp;"_"&amp;$BC$14,データシート1!$A:$BS,MATCH($BC$12&amp;"_"&amp;BQ$20,データシート1!$A$1:$BS$1,0),0)</f>
        <v>0</v>
      </c>
      <c r="BR41" s="41">
        <f t="shared" si="3"/>
        <v>652.27401329676798</v>
      </c>
      <c r="BT41" s="134" t="str">
        <f t="shared" si="4"/>
        <v>府中市</v>
      </c>
      <c r="BU41" s="38">
        <f t="shared" si="25"/>
        <v>652.27401329676798</v>
      </c>
      <c r="BV41" s="69">
        <f t="shared" si="16"/>
        <v>0.74354152976757926</v>
      </c>
      <c r="BW41" s="69">
        <f t="shared" si="5"/>
        <v>0.73198729514514138</v>
      </c>
      <c r="BX41" s="69">
        <f t="shared" si="5"/>
        <v>2.2946230504982744E-3</v>
      </c>
      <c r="BY41" s="69">
        <f t="shared" si="5"/>
        <v>9.259611571939606E-3</v>
      </c>
      <c r="BZ41" s="69">
        <f t="shared" si="5"/>
        <v>7.4400442806004899E-2</v>
      </c>
      <c r="CA41" s="69">
        <f t="shared" si="5"/>
        <v>7.7548963397268869E-2</v>
      </c>
      <c r="CB41" s="69">
        <f t="shared" si="5"/>
        <v>0.10450906402914709</v>
      </c>
      <c r="CC41" s="69">
        <f t="shared" si="5"/>
        <v>0.10105556298363895</v>
      </c>
      <c r="CD41" s="69">
        <f t="shared" si="5"/>
        <v>5.2433124593473796E-2</v>
      </c>
      <c r="CE41" s="69">
        <f t="shared" si="5"/>
        <v>4.8622438390165161E-2</v>
      </c>
      <c r="CF41" s="69">
        <f t="shared" si="5"/>
        <v>3.4535010455081336E-3</v>
      </c>
      <c r="CG41" s="69">
        <f t="shared" si="5"/>
        <v>0</v>
      </c>
      <c r="CH41" s="69">
        <f t="shared" si="5"/>
        <v>0</v>
      </c>
      <c r="CI41" s="135">
        <f t="shared" si="6"/>
        <v>1</v>
      </c>
      <c r="CK41" s="136" t="str">
        <f t="shared" si="7"/>
        <v>府中市</v>
      </c>
      <c r="CL41" s="137">
        <f t="shared" si="17"/>
        <v>484.99281767431717</v>
      </c>
      <c r="CM41" s="75">
        <f t="shared" si="18"/>
        <v>0.11342642199072944</v>
      </c>
      <c r="CN41" s="76">
        <f t="shared" si="19"/>
        <v>477.45629068656717</v>
      </c>
      <c r="CO41" s="75">
        <f t="shared" si="20"/>
        <v>0.11521682942096315</v>
      </c>
      <c r="CP41" s="76">
        <f t="shared" si="8"/>
        <v>1.4967229861517817</v>
      </c>
      <c r="CQ41" s="75">
        <f t="shared" si="21"/>
        <v>0</v>
      </c>
      <c r="CR41" s="76">
        <f t="shared" si="9"/>
        <v>6.0398040015982417</v>
      </c>
      <c r="CS41" s="75">
        <f t="shared" si="22"/>
        <v>0</v>
      </c>
      <c r="CT41" s="76">
        <f t="shared" si="10"/>
        <v>48.529475420129465</v>
      </c>
      <c r="CU41" s="77">
        <f t="shared" si="23"/>
        <v>0.3537025663557895</v>
      </c>
      <c r="CV41" s="18"/>
      <c r="CW41" s="1078">
        <f t="shared" si="24"/>
        <v>55.011000000000003</v>
      </c>
      <c r="CX41" s="1081">
        <f>VLOOKUP($AX41&amp;"_"&amp;$CW$14,データシート1!$A:$BS,MATCH($CW$12&amp;"_"&amp;CX$20,データシート1!$A$1:$BS$1,0),0)</f>
        <v>55.011000000000003</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17.164999999999999</v>
      </c>
      <c r="DB41" s="1081">
        <f>VLOOKUP($AX41&amp;"_"&amp;$CW$14,データシート1!$A:$BS,MATCH($CW$12&amp;"_"&amp;DB$20,データシート1!$A$1:$BS$1,0),0)</f>
        <v>0</v>
      </c>
      <c r="DC41" s="1081">
        <f>VLOOKUP($AX41&amp;"_"&amp;$CW$14,データシート1!$A:$BS,MATCH($CW$12&amp;"_"&amp;DC$20,データシート1!$A$1:$BS$1,0),0)</f>
        <v>0</v>
      </c>
      <c r="DD41" s="1080">
        <f t="shared" si="11"/>
        <v>72.176000000000002</v>
      </c>
      <c r="DE41" s="18"/>
      <c r="DF41" s="138">
        <f>VLOOKUP($AX41&amp;"_"&amp;$DF$14,データシート1!$A:$BS,MATCH($DF$12&amp;"_"&amp;DF$20,データシート1!$A$1:$BS$1,0),0)</f>
        <v>4</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3</v>
      </c>
      <c r="DJ41" s="74">
        <f>VLOOKUP($AX41&amp;"_"&amp;$DF$14,データシート1!$A:$BS,MATCH($DF$12&amp;"_"&amp;DJ$20,データシート1!$A$1:$BS$1,0),0)</f>
        <v>0</v>
      </c>
      <c r="DK41" s="74">
        <f>VLOOKUP($AX41&amp;"_"&amp;$DF$14,データシート1!$A:$BS,MATCH($DF$12&amp;"_"&amp;DK$20,データシート1!$A$1:$BS$1,0),0)</f>
        <v>0</v>
      </c>
      <c r="DL41" s="78">
        <f t="shared" si="12"/>
        <v>7</v>
      </c>
      <c r="DM41" s="18"/>
      <c r="DN41" s="139">
        <f t="shared" si="26"/>
        <v>0.76</v>
      </c>
      <c r="DO41" s="140">
        <f t="shared" si="27"/>
        <v>0</v>
      </c>
      <c r="DP41" s="140">
        <f t="shared" si="29"/>
        <v>0</v>
      </c>
      <c r="DQ41" s="140">
        <f t="shared" si="30"/>
        <v>0.24</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33212</v>
      </c>
      <c r="AY42" s="20" t="str">
        <f>IF(IFERROR(比較地域マスタ!$Z27,"")=0,"",IFERROR(比較地域マスタ!$Z27,""))</f>
        <v>瀬戸内市</v>
      </c>
      <c r="BB42" s="122" t="str">
        <f t="shared" si="0"/>
        <v>33212</v>
      </c>
      <c r="BC42" s="123" t="str">
        <f t="shared" si="0"/>
        <v>瀬戸内市</v>
      </c>
      <c r="BD42" s="40">
        <f t="shared" si="14"/>
        <v>972.80273686490762</v>
      </c>
      <c r="BE42" s="40">
        <f t="shared" si="15"/>
        <v>810.49353329811095</v>
      </c>
      <c r="BF42" s="40">
        <f>VLOOKUP($AX42&amp;"_"&amp;$BC$14,データシート1!$A:$BS,MATCH($BC$12&amp;"_"&amp;BF$20,データシート1!$A$1:$BS$1,0),0)</f>
        <v>791.46804985430845</v>
      </c>
      <c r="BG42" s="40">
        <f>VLOOKUP($AX42&amp;"_"&amp;$BC$14,データシート1!$A:$BS,MATCH($BC$12&amp;"_"&amp;BG$20,データシート1!$A$1:$BS$1,0),0)</f>
        <v>1.3027539857288029</v>
      </c>
      <c r="BH42" s="40">
        <f>VLOOKUP($AX42&amp;"_"&amp;$BC$14,データシート1!$A:$BS,MATCH($BC$12&amp;"_"&amp;BH$20,データシート1!$A$1:$BS$1,0),0)</f>
        <v>17.722729458073722</v>
      </c>
      <c r="BI42" s="40">
        <f>VLOOKUP($AX42&amp;"_"&amp;$BC$14,データシート1!$A:$BS,MATCH($BC$12&amp;"_"&amp;BI$20,データシート1!$A$1:$BS$1,0),0)</f>
        <v>41.113610333747019</v>
      </c>
      <c r="BJ42" s="40">
        <f>VLOOKUP($AX42&amp;"_"&amp;$BC$14,データシート1!$A:$BS,MATCH($BC$12&amp;"_"&amp;BJ$20,データシート1!$A$1:$BS$1,0),0)</f>
        <v>48.997196100169432</v>
      </c>
      <c r="BK42" s="40">
        <f t="shared" si="1"/>
        <v>68.22449859680026</v>
      </c>
      <c r="BL42" s="40">
        <f t="shared" si="2"/>
        <v>65.978998789272651</v>
      </c>
      <c r="BM42" s="40">
        <f>VLOOKUP($AX42&amp;"_"&amp;$BC$14,データシート1!$A:$BS,MATCH($BC$12&amp;"_"&amp;BM$20,データシート1!$A$1:$BS$1,0),0)</f>
        <v>33.811721989464509</v>
      </c>
      <c r="BN42" s="40">
        <f>VLOOKUP($AX42&amp;"_"&amp;$BC$14,データシート1!$A:$BS,MATCH($BC$12&amp;"_"&amp;BN$20,データシート1!$A$1:$BS$1,0),0)</f>
        <v>32.167276799808143</v>
      </c>
      <c r="BO42" s="40">
        <f>VLOOKUP($AX42&amp;"_"&amp;$BC$14,データシート1!$A:$BS,MATCH($BC$12&amp;"_"&amp;BO$20,データシート1!$A$1:$BS$1,0),0)</f>
        <v>2.1845265243128855</v>
      </c>
      <c r="BP42" s="40">
        <f>VLOOKUP($AX42&amp;"_"&amp;$BC$14,データシート1!$A:$BS,MATCH($BC$12&amp;"_"&amp;BP$20,データシート1!$A$1:$BS$1,0),0)</f>
        <v>6.0973283214725935E-2</v>
      </c>
      <c r="BQ42" s="40">
        <f>VLOOKUP($AX42&amp;"_"&amp;$BC$14,データシート1!$A:$BS,MATCH($BC$12&amp;"_"&amp;BQ$20,データシート1!$A$1:$BS$1,0),0)</f>
        <v>3.9738985360800001</v>
      </c>
      <c r="BR42" s="41">
        <f t="shared" si="3"/>
        <v>972.80273686490762</v>
      </c>
      <c r="BT42" s="134" t="str">
        <f t="shared" si="4"/>
        <v>瀬戸内市</v>
      </c>
      <c r="BU42" s="38">
        <f t="shared" si="25"/>
        <v>972.80273686490762</v>
      </c>
      <c r="BV42" s="69">
        <f t="shared" si="16"/>
        <v>0.83315301508106632</v>
      </c>
      <c r="BW42" s="69">
        <f t="shared" si="5"/>
        <v>0.81359562412931308</v>
      </c>
      <c r="BX42" s="69">
        <f t="shared" si="5"/>
        <v>1.3391759052068901E-3</v>
      </c>
      <c r="BY42" s="69">
        <f t="shared" si="5"/>
        <v>1.8218215046546343E-2</v>
      </c>
      <c r="BZ42" s="69">
        <f t="shared" si="5"/>
        <v>4.2263049615018131E-2</v>
      </c>
      <c r="CA42" s="69">
        <f t="shared" ref="CA42:CH68" si="32">BJ42/$BR42</f>
        <v>5.0367041789042208E-2</v>
      </c>
      <c r="CB42" s="69">
        <f t="shared" si="32"/>
        <v>7.013189417689164E-2</v>
      </c>
      <c r="CC42" s="69">
        <f t="shared" si="32"/>
        <v>6.7823615506989579E-2</v>
      </c>
      <c r="CD42" s="69">
        <f t="shared" si="32"/>
        <v>3.4757017746918528E-2</v>
      </c>
      <c r="CE42" s="69">
        <f t="shared" si="32"/>
        <v>3.3066597760071051E-2</v>
      </c>
      <c r="CF42" s="69">
        <f t="shared" si="32"/>
        <v>2.2456007179349137E-3</v>
      </c>
      <c r="CG42" s="69">
        <f t="shared" si="32"/>
        <v>6.2677951967145056E-5</v>
      </c>
      <c r="CH42" s="69">
        <f t="shared" si="32"/>
        <v>4.0849993379817682E-3</v>
      </c>
      <c r="CI42" s="135">
        <f t="shared" si="6"/>
        <v>1</v>
      </c>
      <c r="CK42" s="136" t="str">
        <f t="shared" si="7"/>
        <v>瀬戸内市</v>
      </c>
      <c r="CL42" s="137">
        <f t="shared" si="17"/>
        <v>810.49353329811095</v>
      </c>
      <c r="CM42" s="75">
        <f t="shared" si="18"/>
        <v>0.14058841350198539</v>
      </c>
      <c r="CN42" s="76">
        <f t="shared" si="19"/>
        <v>791.46804985430845</v>
      </c>
      <c r="CO42" s="75">
        <f t="shared" si="20"/>
        <v>0.14396790877531304</v>
      </c>
      <c r="CP42" s="76">
        <f t="shared" si="8"/>
        <v>1.3027539857288029</v>
      </c>
      <c r="CQ42" s="75">
        <f t="shared" si="21"/>
        <v>0</v>
      </c>
      <c r="CR42" s="76">
        <f t="shared" si="9"/>
        <v>17.722729458073722</v>
      </c>
      <c r="CS42" s="75">
        <f t="shared" si="22"/>
        <v>0</v>
      </c>
      <c r="CT42" s="76">
        <f t="shared" si="10"/>
        <v>41.113610333747019</v>
      </c>
      <c r="CU42" s="77">
        <f t="shared" si="23"/>
        <v>0.14897742986517667</v>
      </c>
      <c r="CV42" s="18"/>
      <c r="CW42" s="1078">
        <f t="shared" si="24"/>
        <v>113.946</v>
      </c>
      <c r="CX42" s="1081">
        <f>VLOOKUP($AX42&amp;"_"&amp;$CW$14,データシート1!$A:$BS,MATCH($CW$12&amp;"_"&amp;CX$20,データシート1!$A$1:$BS$1,0),0)</f>
        <v>113.946</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6.125</v>
      </c>
      <c r="DB42" s="1081">
        <f>VLOOKUP($AX42&amp;"_"&amp;$CW$14,データシート1!$A:$BS,MATCH($CW$12&amp;"_"&amp;DB$20,データシート1!$A$1:$BS$1,0),0)</f>
        <v>0</v>
      </c>
      <c r="DC42" s="1081">
        <f>VLOOKUP($AX42&amp;"_"&amp;$CW$14,データシート1!$A:$BS,MATCH($CW$12&amp;"_"&amp;DC$20,データシート1!$A$1:$BS$1,0),0)</f>
        <v>0</v>
      </c>
      <c r="DD42" s="1080">
        <f t="shared" si="11"/>
        <v>120.071</v>
      </c>
      <c r="DE42" s="18"/>
      <c r="DF42" s="138">
        <f>VLOOKUP($AX42&amp;"_"&amp;$DF$14,データシート1!$A:$BS,MATCH($DF$12&amp;"_"&amp;DF$20,データシート1!$A$1:$BS$1,0),0)</f>
        <v>7</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2</v>
      </c>
      <c r="DJ42" s="74">
        <f>VLOOKUP($AX42&amp;"_"&amp;$DF$14,データシート1!$A:$BS,MATCH($DF$12&amp;"_"&amp;DJ$20,データシート1!$A$1:$BS$1,0),0)</f>
        <v>0</v>
      </c>
      <c r="DK42" s="74">
        <f>VLOOKUP($AX42&amp;"_"&amp;$DF$14,データシート1!$A:$BS,MATCH($DF$12&amp;"_"&amp;DK$20,データシート1!$A$1:$BS$1,0),0)</f>
        <v>0</v>
      </c>
      <c r="DL42" s="78">
        <f t="shared" si="12"/>
        <v>9</v>
      </c>
      <c r="DM42" s="18"/>
      <c r="DN42" s="139">
        <f t="shared" si="26"/>
        <v>0.95</v>
      </c>
      <c r="DO42" s="140">
        <f t="shared" si="27"/>
        <v>0</v>
      </c>
      <c r="DP42" s="140">
        <f t="shared" si="29"/>
        <v>0</v>
      </c>
      <c r="DQ42" s="140">
        <f t="shared" si="30"/>
        <v>0.05</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43211</v>
      </c>
      <c r="AY43" s="20" t="str">
        <f>IF(IFERROR(比較地域マスタ!$Z28,"")=0,"",IFERROR(比較地域マスタ!$Z28,""))</f>
        <v>宇土市</v>
      </c>
      <c r="AZ43" s="26"/>
      <c r="BB43" s="122" t="str">
        <f t="shared" si="0"/>
        <v>43211</v>
      </c>
      <c r="BC43" s="123" t="str">
        <f t="shared" si="0"/>
        <v>宇土市</v>
      </c>
      <c r="BD43" s="40">
        <f t="shared" si="14"/>
        <v>234.21562638556253</v>
      </c>
      <c r="BE43" s="40">
        <f t="shared" si="15"/>
        <v>98.350952610671641</v>
      </c>
      <c r="BF43" s="40">
        <f>VLOOKUP($AX43&amp;"_"&amp;$BC$14,データシート1!$A:$BS,MATCH($BC$12&amp;"_"&amp;BF$20,データシート1!$A$1:$BS$1,0),0)</f>
        <v>93.223772327392965</v>
      </c>
      <c r="BG43" s="40">
        <f>VLOOKUP($AX43&amp;"_"&amp;$BC$14,データシート1!$A:$BS,MATCH($BC$12&amp;"_"&amp;BG$20,データシート1!$A$1:$BS$1,0),0)</f>
        <v>1.930492328688121</v>
      </c>
      <c r="BH43" s="40">
        <f>VLOOKUP($AX43&amp;"_"&amp;$BC$14,データシート1!$A:$BS,MATCH($BC$12&amp;"_"&amp;BH$20,データシート1!$A$1:$BS$1,0),0)</f>
        <v>3.1966879545905567</v>
      </c>
      <c r="BI43" s="40">
        <f>VLOOKUP($AX43&amp;"_"&amp;$BC$14,データシート1!$A:$BS,MATCH($BC$12&amp;"_"&amp;BI$20,データシート1!$A$1:$BS$1,0),0)</f>
        <v>31.327583343994331</v>
      </c>
      <c r="BJ43" s="40">
        <f>VLOOKUP($AX43&amp;"_"&amp;$BC$14,データシート1!$A:$BS,MATCH($BC$12&amp;"_"&amp;BJ$20,データシート1!$A$1:$BS$1,0),0)</f>
        <v>34.822097900939966</v>
      </c>
      <c r="BK43" s="40">
        <f t="shared" si="1"/>
        <v>65.896186205719786</v>
      </c>
      <c r="BL43" s="40">
        <f t="shared" si="2"/>
        <v>63.719089040959474</v>
      </c>
      <c r="BM43" s="40">
        <f>VLOOKUP($AX43&amp;"_"&amp;$BC$14,データシート1!$A:$BS,MATCH($BC$12&amp;"_"&amp;BM$20,データシート1!$A$1:$BS$1,0),0)</f>
        <v>33.772537840807374</v>
      </c>
      <c r="BN43" s="40">
        <f>VLOOKUP($AX43&amp;"_"&amp;$BC$14,データシート1!$A:$BS,MATCH($BC$12&amp;"_"&amp;BN$20,データシート1!$A$1:$BS$1,0),0)</f>
        <v>29.946551200152104</v>
      </c>
      <c r="BO43" s="40">
        <f>VLOOKUP($AX43&amp;"_"&amp;$BC$14,データシート1!$A:$BS,MATCH($BC$12&amp;"_"&amp;BO$20,データシート1!$A$1:$BS$1,0),0)</f>
        <v>2.1770971647603088</v>
      </c>
      <c r="BP43" s="40">
        <f>VLOOKUP($AX43&amp;"_"&amp;$BC$14,データシート1!$A:$BS,MATCH($BC$12&amp;"_"&amp;BP$20,データシート1!$A$1:$BS$1,0),0)</f>
        <v>0</v>
      </c>
      <c r="BQ43" s="40">
        <f>VLOOKUP($AX43&amp;"_"&amp;$BC$14,データシート1!$A:$BS,MATCH($BC$12&amp;"_"&amp;BQ$20,データシート1!$A$1:$BS$1,0),0)</f>
        <v>3.8188063242367809</v>
      </c>
      <c r="BR43" s="41">
        <f t="shared" si="3"/>
        <v>234.21562638556253</v>
      </c>
      <c r="BT43" s="134" t="str">
        <f t="shared" si="4"/>
        <v>宇土市</v>
      </c>
      <c r="BU43" s="38">
        <f t="shared" si="25"/>
        <v>234.21562638556253</v>
      </c>
      <c r="BV43" s="69">
        <f t="shared" si="16"/>
        <v>0.41991627172120299</v>
      </c>
      <c r="BW43" s="69">
        <f t="shared" si="16"/>
        <v>0.39802541686065507</v>
      </c>
      <c r="BX43" s="69">
        <f t="shared" si="16"/>
        <v>8.2423720333252709E-3</v>
      </c>
      <c r="BY43" s="69">
        <f t="shared" si="16"/>
        <v>1.3648482827222693E-2</v>
      </c>
      <c r="BZ43" s="69">
        <f t="shared" si="16"/>
        <v>0.13375530842004238</v>
      </c>
      <c r="CA43" s="69">
        <f t="shared" si="32"/>
        <v>0.14867538275869052</v>
      </c>
      <c r="CB43" s="69">
        <f t="shared" si="32"/>
        <v>0.28134837637708421</v>
      </c>
      <c r="CC43" s="69">
        <f t="shared" si="32"/>
        <v>0.27205310774638919</v>
      </c>
      <c r="CD43" s="69">
        <f t="shared" si="32"/>
        <v>0.14419421266628679</v>
      </c>
      <c r="CE43" s="69">
        <f t="shared" si="32"/>
        <v>0.1278588950801024</v>
      </c>
      <c r="CF43" s="69">
        <f t="shared" si="32"/>
        <v>9.2952686306950402E-3</v>
      </c>
      <c r="CG43" s="69">
        <f t="shared" si="32"/>
        <v>0</v>
      </c>
      <c r="CH43" s="69">
        <f t="shared" si="32"/>
        <v>1.6304660722979751E-2</v>
      </c>
      <c r="CI43" s="135">
        <f t="shared" si="6"/>
        <v>1</v>
      </c>
      <c r="CJ43" s="26"/>
      <c r="CK43" s="136" t="str">
        <f t="shared" si="7"/>
        <v>宇土市</v>
      </c>
      <c r="CL43" s="137">
        <f t="shared" si="17"/>
        <v>98.350952610671641</v>
      </c>
      <c r="CM43" s="75">
        <f t="shared" si="18"/>
        <v>1</v>
      </c>
      <c r="CN43" s="76">
        <f t="shared" si="19"/>
        <v>93.223772327392965</v>
      </c>
      <c r="CO43" s="75">
        <f t="shared" si="20"/>
        <v>1</v>
      </c>
      <c r="CP43" s="76">
        <f t="shared" si="8"/>
        <v>1.930492328688121</v>
      </c>
      <c r="CQ43" s="75">
        <f t="shared" si="21"/>
        <v>0</v>
      </c>
      <c r="CR43" s="76">
        <f t="shared" si="9"/>
        <v>3.1966879545905567</v>
      </c>
      <c r="CS43" s="75">
        <f t="shared" si="22"/>
        <v>0</v>
      </c>
      <c r="CT43" s="76">
        <f t="shared" si="10"/>
        <v>31.327583343994331</v>
      </c>
      <c r="CU43" s="77">
        <f t="shared" si="23"/>
        <v>0</v>
      </c>
      <c r="CV43" s="18"/>
      <c r="CW43" s="1078">
        <f t="shared" si="24"/>
        <v>148.83199999999999</v>
      </c>
      <c r="CX43" s="1081">
        <f>VLOOKUP($AX43&amp;"_"&amp;$CW$14,データシート1!$A:$BS,MATCH($CW$12&amp;"_"&amp;CX$20,データシート1!$A$1:$BS$1,0),0)</f>
        <v>148.83199999999999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148.83199999999999</v>
      </c>
      <c r="DE43" s="18"/>
      <c r="DF43" s="138">
        <f>VLOOKUP($AX43&amp;"_"&amp;$DF$14,データシート1!$A:$BS,MATCH($DF$12&amp;"_"&amp;DF$20,データシート1!$A$1:$BS$1,0),0)</f>
        <v>7</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7</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32206</v>
      </c>
      <c r="AY44" s="20" t="str">
        <f>IF(IFERROR(比較地域マスタ!$Z29,"")=0,"",IFERROR(比較地域マスタ!$Z29,""))</f>
        <v>安来市</v>
      </c>
      <c r="BB44" s="122" t="str">
        <f t="shared" si="0"/>
        <v>32206</v>
      </c>
      <c r="BC44" s="123" t="str">
        <f t="shared" si="0"/>
        <v>安来市</v>
      </c>
      <c r="BD44" s="40">
        <f t="shared" si="14"/>
        <v>373.48057582330978</v>
      </c>
      <c r="BE44" s="40">
        <f t="shared" si="15"/>
        <v>198.59915122272093</v>
      </c>
      <c r="BF44" s="40">
        <f>VLOOKUP($AX44&amp;"_"&amp;$BC$14,データシート1!$A:$BS,MATCH($BC$12&amp;"_"&amp;BF$20,データシート1!$A$1:$BS$1,0),0)</f>
        <v>169.5742153817356</v>
      </c>
      <c r="BG44" s="40">
        <f>VLOOKUP($AX44&amp;"_"&amp;$BC$14,データシート1!$A:$BS,MATCH($BC$12&amp;"_"&amp;BG$20,データシート1!$A$1:$BS$1,0),0)</f>
        <v>2.9220929926709931</v>
      </c>
      <c r="BH44" s="40">
        <f>VLOOKUP($AX44&amp;"_"&amp;$BC$14,データシート1!$A:$BS,MATCH($BC$12&amp;"_"&amp;BH$20,データシート1!$A$1:$BS$1,0),0)</f>
        <v>26.102842848314342</v>
      </c>
      <c r="BI44" s="40">
        <f>VLOOKUP($AX44&amp;"_"&amp;$BC$14,データシート1!$A:$BS,MATCH($BC$12&amp;"_"&amp;BI$20,データシート1!$A$1:$BS$1,0),0)</f>
        <v>48.085375174157278</v>
      </c>
      <c r="BJ44" s="40">
        <f>VLOOKUP($AX44&amp;"_"&amp;$BC$14,データシート1!$A:$BS,MATCH($BC$12&amp;"_"&amp;BJ$20,データシート1!$A$1:$BS$1,0),0)</f>
        <v>53.257676936970995</v>
      </c>
      <c r="BK44" s="40">
        <f t="shared" si="1"/>
        <v>73.538372489460556</v>
      </c>
      <c r="BL44" s="40">
        <f t="shared" si="2"/>
        <v>70.995046181430268</v>
      </c>
      <c r="BM44" s="40">
        <f>VLOOKUP($AX44&amp;"_"&amp;$BC$14,データシート1!$A:$BS,MATCH($BC$12&amp;"_"&amp;BM$20,データシート1!$A$1:$BS$1,0),0)</f>
        <v>33.841110100957358</v>
      </c>
      <c r="BN44" s="40">
        <f>VLOOKUP($AX44&amp;"_"&amp;$BC$14,データシート1!$A:$BS,MATCH($BC$12&amp;"_"&amp;BN$20,データシート1!$A$1:$BS$1,0),0)</f>
        <v>37.153936080472903</v>
      </c>
      <c r="BO44" s="40">
        <f>VLOOKUP($AX44&amp;"_"&amp;$BC$14,データシート1!$A:$BS,MATCH($BC$12&amp;"_"&amp;BO$20,データシート1!$A$1:$BS$1,0),0)</f>
        <v>2.2252700755099539</v>
      </c>
      <c r="BP44" s="40">
        <f>VLOOKUP($AX44&amp;"_"&amp;$BC$14,データシート1!$A:$BS,MATCH($BC$12&amp;"_"&amp;BP$20,データシート1!$A$1:$BS$1,0),0)</f>
        <v>0.31805623252033854</v>
      </c>
      <c r="BQ44" s="40">
        <f>VLOOKUP($AX44&amp;"_"&amp;$BC$14,データシート1!$A:$BS,MATCH($BC$12&amp;"_"&amp;BQ$20,データシート1!$A$1:$BS$1,0),0)</f>
        <v>0</v>
      </c>
      <c r="BR44" s="41">
        <f t="shared" si="3"/>
        <v>373.48057582330978</v>
      </c>
      <c r="BT44" s="134" t="str">
        <f t="shared" si="4"/>
        <v>安来市</v>
      </c>
      <c r="BU44" s="38">
        <f t="shared" si="25"/>
        <v>373.48057582330978</v>
      </c>
      <c r="BV44" s="69">
        <f t="shared" si="16"/>
        <v>0.53175228935246255</v>
      </c>
      <c r="BW44" s="69">
        <f t="shared" si="16"/>
        <v>0.4540375761387912</v>
      </c>
      <c r="BX44" s="69">
        <f t="shared" si="16"/>
        <v>7.8239490399988256E-3</v>
      </c>
      <c r="BY44" s="69">
        <f t="shared" si="16"/>
        <v>6.9890764173672473E-2</v>
      </c>
      <c r="BZ44" s="69">
        <f t="shared" si="16"/>
        <v>0.12874933339747774</v>
      </c>
      <c r="CA44" s="69">
        <f t="shared" si="32"/>
        <v>0.14259825111270769</v>
      </c>
      <c r="CB44" s="69">
        <f t="shared" si="32"/>
        <v>0.196900126137352</v>
      </c>
      <c r="CC44" s="69">
        <f t="shared" si="32"/>
        <v>0.1900903307352117</v>
      </c>
      <c r="CD44" s="69">
        <f t="shared" si="32"/>
        <v>9.0610094049354994E-2</v>
      </c>
      <c r="CE44" s="69">
        <f t="shared" si="32"/>
        <v>9.9480236685856691E-2</v>
      </c>
      <c r="CF44" s="69">
        <f t="shared" si="32"/>
        <v>5.9581949358531268E-3</v>
      </c>
      <c r="CG44" s="69">
        <f t="shared" si="32"/>
        <v>8.5160046628718919E-4</v>
      </c>
      <c r="CH44" s="69">
        <f t="shared" si="32"/>
        <v>0</v>
      </c>
      <c r="CI44" s="135">
        <f t="shared" si="6"/>
        <v>1</v>
      </c>
      <c r="CK44" s="136" t="str">
        <f t="shared" si="7"/>
        <v>安来市</v>
      </c>
      <c r="CL44" s="137">
        <f t="shared" si="17"/>
        <v>198.59915122272093</v>
      </c>
      <c r="CM44" s="75">
        <f t="shared" si="18"/>
        <v>1</v>
      </c>
      <c r="CN44" s="76">
        <f t="shared" si="19"/>
        <v>169.5742153817356</v>
      </c>
      <c r="CO44" s="75">
        <f t="shared" si="20"/>
        <v>1</v>
      </c>
      <c r="CP44" s="76">
        <f t="shared" si="8"/>
        <v>2.9220929926709931</v>
      </c>
      <c r="CQ44" s="75">
        <f t="shared" si="21"/>
        <v>0</v>
      </c>
      <c r="CR44" s="76">
        <f t="shared" si="9"/>
        <v>26.102842848314342</v>
      </c>
      <c r="CS44" s="75">
        <f t="shared" si="22"/>
        <v>0</v>
      </c>
      <c r="CT44" s="76">
        <f t="shared" si="10"/>
        <v>48.085375174157278</v>
      </c>
      <c r="CU44" s="77">
        <f t="shared" si="23"/>
        <v>0</v>
      </c>
      <c r="CV44" s="18"/>
      <c r="CW44" s="1078">
        <f t="shared" si="24"/>
        <v>311.48099999999999</v>
      </c>
      <c r="CX44" s="1081">
        <f>VLOOKUP($AX44&amp;"_"&amp;$CW$14,データシート1!$A:$BS,MATCH($CW$12&amp;"_"&amp;CX$20,データシート1!$A$1:$BS$1,0),0)</f>
        <v>311.48099999999999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311.48099999999999</v>
      </c>
      <c r="DE44" s="18"/>
      <c r="DF44" s="138">
        <f>VLOOKUP($AX44&amp;"_"&amp;$DF$14,データシート1!$A:$BS,MATCH($DF$12&amp;"_"&amp;DF$20,データシート1!$A$1:$BS$1,0),0)</f>
        <v>5</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5</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44206</v>
      </c>
      <c r="AY45" s="20" t="str">
        <f>IF(IFERROR(比較地域マスタ!$Z30,"")=0,"",IFERROR(比較地域マスタ!$Z30,""))</f>
        <v>臼杵市</v>
      </c>
      <c r="BB45" s="122" t="str">
        <f t="shared" si="0"/>
        <v>44206</v>
      </c>
      <c r="BC45" s="123" t="str">
        <f t="shared" si="0"/>
        <v>臼杵市</v>
      </c>
      <c r="BD45" s="40">
        <f t="shared" si="14"/>
        <v>580.74501261305181</v>
      </c>
      <c r="BE45" s="40">
        <f t="shared" si="15"/>
        <v>359.52386801672316</v>
      </c>
      <c r="BF45" s="40">
        <f>VLOOKUP($AX45&amp;"_"&amp;$BC$14,データシート1!$A:$BS,MATCH($BC$12&amp;"_"&amp;BF$20,データシート1!$A$1:$BS$1,0),0)</f>
        <v>344.86050743854759</v>
      </c>
      <c r="BG45" s="40">
        <f>VLOOKUP($AX45&amp;"_"&amp;$BC$14,データシート1!$A:$BS,MATCH($BC$12&amp;"_"&amp;BG$20,データシート1!$A$1:$BS$1,0),0)</f>
        <v>3.5146337743214842</v>
      </c>
      <c r="BH45" s="40">
        <f>VLOOKUP($AX45&amp;"_"&amp;$BC$14,データシート1!$A:$BS,MATCH($BC$12&amp;"_"&amp;BH$20,データシート1!$A$1:$BS$1,0),0)</f>
        <v>11.148726803854039</v>
      </c>
      <c r="BI45" s="40">
        <f>VLOOKUP($AX45&amp;"_"&amp;$BC$14,データシート1!$A:$BS,MATCH($BC$12&amp;"_"&amp;BI$20,データシート1!$A$1:$BS$1,0),0)</f>
        <v>38.013251275247406</v>
      </c>
      <c r="BJ45" s="40">
        <f>VLOOKUP($AX45&amp;"_"&amp;$BC$14,データシート1!$A:$BS,MATCH($BC$12&amp;"_"&amp;BJ$20,データシート1!$A$1:$BS$1,0),0)</f>
        <v>39.79169498273744</v>
      </c>
      <c r="BK45" s="40">
        <f t="shared" si="1"/>
        <v>143.41619833834386</v>
      </c>
      <c r="BL45" s="40">
        <f t="shared" si="2"/>
        <v>66.037716355966666</v>
      </c>
      <c r="BM45" s="40">
        <f>VLOOKUP($AX45&amp;"_"&amp;$BC$14,データシート1!$A:$BS,MATCH($BC$12&amp;"_"&amp;BM$20,データシート1!$A$1:$BS$1,0),0)</f>
        <v>33.130197689606504</v>
      </c>
      <c r="BN45" s="40">
        <f>VLOOKUP($AX45&amp;"_"&amp;$BC$14,データシート1!$A:$BS,MATCH($BC$12&amp;"_"&amp;BN$20,データシート1!$A$1:$BS$1,0),0)</f>
        <v>32.907518666360154</v>
      </c>
      <c r="BO45" s="40">
        <f>VLOOKUP($AX45&amp;"_"&amp;$BC$14,データシート1!$A:$BS,MATCH($BC$12&amp;"_"&amp;BO$20,データシート1!$A$1:$BS$1,0),0)</f>
        <v>2.2176048632731686</v>
      </c>
      <c r="BP45" s="40">
        <f>VLOOKUP($AX45&amp;"_"&amp;$BC$14,データシート1!$A:$BS,MATCH($BC$12&amp;"_"&amp;BP$20,データシート1!$A$1:$BS$1,0),0)</f>
        <v>75.160877119104043</v>
      </c>
      <c r="BQ45" s="40">
        <f>VLOOKUP($AX45&amp;"_"&amp;$BC$14,データシート1!$A:$BS,MATCH($BC$12&amp;"_"&amp;BQ$20,データシート1!$A$1:$BS$1,0),0)</f>
        <v>0</v>
      </c>
      <c r="BR45" s="41">
        <f t="shared" si="3"/>
        <v>580.74501261305181</v>
      </c>
      <c r="BT45" s="134" t="str">
        <f t="shared" si="4"/>
        <v>臼杵市</v>
      </c>
      <c r="BU45" s="38">
        <f t="shared" si="25"/>
        <v>580.74501261305181</v>
      </c>
      <c r="BV45" s="69">
        <f t="shared" si="16"/>
        <v>0.6190735352147958</v>
      </c>
      <c r="BW45" s="69">
        <f t="shared" si="16"/>
        <v>0.59382431178677519</v>
      </c>
      <c r="BX45" s="69">
        <f t="shared" si="16"/>
        <v>6.0519396602434043E-3</v>
      </c>
      <c r="BY45" s="69">
        <f t="shared" si="16"/>
        <v>1.9197283767777087E-2</v>
      </c>
      <c r="BZ45" s="69">
        <f t="shared" si="16"/>
        <v>6.5456009866029605E-2</v>
      </c>
      <c r="CA45" s="69">
        <f t="shared" si="32"/>
        <v>6.8518358519680467E-2</v>
      </c>
      <c r="CB45" s="69">
        <f t="shared" si="32"/>
        <v>0.24695209639949423</v>
      </c>
      <c r="CC45" s="69">
        <f t="shared" si="32"/>
        <v>0.11371206798458955</v>
      </c>
      <c r="CD45" s="69">
        <f t="shared" si="32"/>
        <v>5.7047752404343122E-2</v>
      </c>
      <c r="CE45" s="69">
        <f t="shared" si="32"/>
        <v>5.666431558024642E-2</v>
      </c>
      <c r="CF45" s="69">
        <f t="shared" si="32"/>
        <v>3.8185517139356826E-3</v>
      </c>
      <c r="CG45" s="69">
        <f t="shared" si="32"/>
        <v>0.12942147670096901</v>
      </c>
      <c r="CH45" s="69">
        <f t="shared" si="32"/>
        <v>0</v>
      </c>
      <c r="CI45" s="135">
        <f t="shared" si="6"/>
        <v>1</v>
      </c>
      <c r="CK45" s="136" t="str">
        <f t="shared" si="7"/>
        <v>臼杵市</v>
      </c>
      <c r="CL45" s="137">
        <f t="shared" si="17"/>
        <v>359.52386801672316</v>
      </c>
      <c r="CM45" s="75">
        <f t="shared" si="18"/>
        <v>0.70226491885722564</v>
      </c>
      <c r="CN45" s="76">
        <f t="shared" si="19"/>
        <v>344.86050743854759</v>
      </c>
      <c r="CO45" s="75">
        <f t="shared" si="20"/>
        <v>0.73212500287523019</v>
      </c>
      <c r="CP45" s="76">
        <f t="shared" si="8"/>
        <v>3.5146337743214842</v>
      </c>
      <c r="CQ45" s="75">
        <f t="shared" si="21"/>
        <v>0</v>
      </c>
      <c r="CR45" s="76">
        <f t="shared" si="9"/>
        <v>11.148726803854039</v>
      </c>
      <c r="CS45" s="75">
        <f t="shared" si="22"/>
        <v>0</v>
      </c>
      <c r="CT45" s="76">
        <f t="shared" si="10"/>
        <v>38.013251275247406</v>
      </c>
      <c r="CU45" s="77">
        <f t="shared" si="23"/>
        <v>0</v>
      </c>
      <c r="CV45" s="18"/>
      <c r="CW45" s="1078">
        <f t="shared" si="24"/>
        <v>252.48099999999999</v>
      </c>
      <c r="CX45" s="1081">
        <f>VLOOKUP($AX45&amp;"_"&amp;$CW$14,データシート1!$A:$BS,MATCH($CW$12&amp;"_"&amp;CX$20,データシート1!$A$1:$BS$1,0),0)</f>
        <v>252.48099999999999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252.48099999999999</v>
      </c>
      <c r="DE45" s="18"/>
      <c r="DF45" s="138">
        <f>VLOOKUP($AX45&amp;"_"&amp;$DF$14,データシート1!$A:$BS,MATCH($DF$12&amp;"_"&amp;DF$20,データシート1!$A$1:$BS$1,0),0)</f>
        <v>5</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5</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21208</v>
      </c>
      <c r="AY46" s="20" t="str">
        <f>IF(IFERROR(比較地域マスタ!$Z31,"")=0,"",IFERROR(比較地域マスタ!$Z31,""))</f>
        <v>瑞浪市</v>
      </c>
      <c r="BB46" s="122" t="str">
        <f t="shared" si="0"/>
        <v>21208</v>
      </c>
      <c r="BC46" s="123" t="str">
        <f t="shared" si="0"/>
        <v>瑞浪市</v>
      </c>
      <c r="BD46" s="40">
        <f t="shared" si="14"/>
        <v>280.49733547883562</v>
      </c>
      <c r="BE46" s="40">
        <f t="shared" si="15"/>
        <v>127.47757231494813</v>
      </c>
      <c r="BF46" s="40">
        <f>VLOOKUP($AX46&amp;"_"&amp;$BC$14,データシート1!$A:$BS,MATCH($BC$12&amp;"_"&amp;BF$20,データシート1!$A$1:$BS$1,0),0)</f>
        <v>116.59557802571101</v>
      </c>
      <c r="BG46" s="40">
        <f>VLOOKUP($AX46&amp;"_"&amp;$BC$14,データシート1!$A:$BS,MATCH($BC$12&amp;"_"&amp;BG$20,データシート1!$A$1:$BS$1,0),0)</f>
        <v>2.0491088522344509</v>
      </c>
      <c r="BH46" s="40">
        <f>VLOOKUP($AX46&amp;"_"&amp;$BC$14,データシート1!$A:$BS,MATCH($BC$12&amp;"_"&amp;BH$20,データシート1!$A$1:$BS$1,0),0)</f>
        <v>8.8328854370026662</v>
      </c>
      <c r="BI46" s="40">
        <f>VLOOKUP($AX46&amp;"_"&amp;$BC$14,データシート1!$A:$BS,MATCH($BC$12&amp;"_"&amp;BI$20,データシート1!$A$1:$BS$1,0),0)</f>
        <v>37.934064133210036</v>
      </c>
      <c r="BJ46" s="40">
        <f>VLOOKUP($AX46&amp;"_"&amp;$BC$14,データシート1!$A:$BS,MATCH($BC$12&amp;"_"&amp;BJ$20,データシート1!$A$1:$BS$1,0),0)</f>
        <v>46.275074865680189</v>
      </c>
      <c r="BK46" s="40">
        <f t="shared" si="1"/>
        <v>63.636926315997293</v>
      </c>
      <c r="BL46" s="40">
        <f t="shared" si="2"/>
        <v>61.456173434631751</v>
      </c>
      <c r="BM46" s="40">
        <f>VLOOKUP($AX46&amp;"_"&amp;$BC$14,データシート1!$A:$BS,MATCH($BC$12&amp;"_"&amp;BM$20,データシート1!$A$1:$BS$1,0),0)</f>
        <v>34.607999867532683</v>
      </c>
      <c r="BN46" s="40">
        <f>VLOOKUP($AX46&amp;"_"&amp;$BC$14,データシート1!$A:$BS,MATCH($BC$12&amp;"_"&amp;BN$20,データシート1!$A$1:$BS$1,0),0)</f>
        <v>26.848173567099064</v>
      </c>
      <c r="BO46" s="40">
        <f>VLOOKUP($AX46&amp;"_"&amp;$BC$14,データシート1!$A:$BS,MATCH($BC$12&amp;"_"&amp;BO$20,データシート1!$A$1:$BS$1,0),0)</f>
        <v>2.180752881365545</v>
      </c>
      <c r="BP46" s="40">
        <f>VLOOKUP($AX46&amp;"_"&amp;$BC$14,データシート1!$A:$BS,MATCH($BC$12&amp;"_"&amp;BP$20,データシート1!$A$1:$BS$1,0),0)</f>
        <v>0</v>
      </c>
      <c r="BQ46" s="40">
        <f>VLOOKUP($AX46&amp;"_"&amp;$BC$14,データシート1!$A:$BS,MATCH($BC$12&amp;"_"&amp;BQ$20,データシート1!$A$1:$BS$1,0),0)</f>
        <v>5.173697848999999</v>
      </c>
      <c r="BR46" s="41">
        <f t="shared" si="3"/>
        <v>280.49733547883562</v>
      </c>
      <c r="BT46" s="134" t="str">
        <f t="shared" si="4"/>
        <v>瑞浪市</v>
      </c>
      <c r="BU46" s="38">
        <f t="shared" si="25"/>
        <v>280.49733547883562</v>
      </c>
      <c r="BV46" s="69">
        <f t="shared" si="16"/>
        <v>0.45446981554149807</v>
      </c>
      <c r="BW46" s="69">
        <f t="shared" si="16"/>
        <v>0.41567445846382556</v>
      </c>
      <c r="BX46" s="69">
        <f t="shared" si="16"/>
        <v>7.3052702933396043E-3</v>
      </c>
      <c r="BY46" s="69">
        <f t="shared" si="16"/>
        <v>3.1490086784332877E-2</v>
      </c>
      <c r="BZ46" s="69">
        <f t="shared" si="16"/>
        <v>0.13523858994401133</v>
      </c>
      <c r="CA46" s="69">
        <f t="shared" si="32"/>
        <v>0.16497509606172991</v>
      </c>
      <c r="CB46" s="69">
        <f t="shared" si="32"/>
        <v>0.22687176763145719</v>
      </c>
      <c r="CC46" s="69">
        <f t="shared" si="32"/>
        <v>0.21909717370298801</v>
      </c>
      <c r="CD46" s="69">
        <f t="shared" si="32"/>
        <v>0.12338085068955659</v>
      </c>
      <c r="CE46" s="69">
        <f t="shared" si="32"/>
        <v>9.5716323013431401E-2</v>
      </c>
      <c r="CF46" s="69">
        <f t="shared" si="32"/>
        <v>7.7745939284692041E-3</v>
      </c>
      <c r="CG46" s="69">
        <f t="shared" si="32"/>
        <v>0</v>
      </c>
      <c r="CH46" s="69">
        <f t="shared" si="32"/>
        <v>1.8444730821303542E-2</v>
      </c>
      <c r="CI46" s="135">
        <f t="shared" si="6"/>
        <v>1</v>
      </c>
      <c r="CK46" s="136" t="str">
        <f t="shared" si="7"/>
        <v>瑞浪市</v>
      </c>
      <c r="CL46" s="137">
        <f t="shared" si="17"/>
        <v>127.47757231494813</v>
      </c>
      <c r="CM46" s="75">
        <f t="shared" si="18"/>
        <v>0.20444380550023972</v>
      </c>
      <c r="CN46" s="76">
        <f t="shared" si="19"/>
        <v>116.59557802571101</v>
      </c>
      <c r="CO46" s="75">
        <f t="shared" si="20"/>
        <v>0.22352477204798413</v>
      </c>
      <c r="CP46" s="76">
        <f t="shared" si="8"/>
        <v>2.0491088522344509</v>
      </c>
      <c r="CQ46" s="75">
        <f t="shared" si="21"/>
        <v>0</v>
      </c>
      <c r="CR46" s="76">
        <f t="shared" si="9"/>
        <v>8.8328854370026662</v>
      </c>
      <c r="CS46" s="75">
        <f t="shared" si="22"/>
        <v>0</v>
      </c>
      <c r="CT46" s="76">
        <f t="shared" si="10"/>
        <v>37.934064133210036</v>
      </c>
      <c r="CU46" s="77">
        <f t="shared" si="23"/>
        <v>0.30181316612413212</v>
      </c>
      <c r="CV46" s="18"/>
      <c r="CW46" s="1078">
        <f t="shared" si="24"/>
        <v>26.062000000000001</v>
      </c>
      <c r="CX46" s="1081">
        <f>VLOOKUP($AX46&amp;"_"&amp;$CW$14,データシート1!$A:$BS,MATCH($CW$12&amp;"_"&amp;CX$20,データシート1!$A$1:$BS$1,0),0)</f>
        <v>26.062000000000001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11.449000000000002</v>
      </c>
      <c r="DB46" s="1081">
        <f>VLOOKUP($AX46&amp;"_"&amp;$CW$14,データシート1!$A:$BS,MATCH($CW$12&amp;"_"&amp;DB$20,データシート1!$A$1:$BS$1,0),0)</f>
        <v>0</v>
      </c>
      <c r="DC46" s="1081">
        <f>VLOOKUP($AX46&amp;"_"&amp;$CW$14,データシート1!$A:$BS,MATCH($CW$12&amp;"_"&amp;DC$20,データシート1!$A$1:$BS$1,0),0)</f>
        <v>0</v>
      </c>
      <c r="DD46" s="1080">
        <f t="shared" si="11"/>
        <v>37.511000000000003</v>
      </c>
      <c r="DE46" s="18"/>
      <c r="DF46" s="138">
        <f>VLOOKUP($AX46&amp;"_"&amp;$DF$14,データシート1!$A:$BS,MATCH($DF$12&amp;"_"&amp;DF$20,データシート1!$A$1:$BS$1,0),0)</f>
        <v>4</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2</v>
      </c>
      <c r="DJ46" s="74">
        <f>VLOOKUP($AX46&amp;"_"&amp;$DF$14,データシート1!$A:$BS,MATCH($DF$12&amp;"_"&amp;DJ$20,データシート1!$A$1:$BS$1,0),0)</f>
        <v>0</v>
      </c>
      <c r="DK46" s="74">
        <f>VLOOKUP($AX46&amp;"_"&amp;$DF$14,データシート1!$A:$BS,MATCH($DF$12&amp;"_"&amp;DK$20,データシート1!$A$1:$BS$1,0),0)</f>
        <v>0</v>
      </c>
      <c r="DL46" s="78">
        <f t="shared" si="12"/>
        <v>6</v>
      </c>
      <c r="DM46" s="18"/>
      <c r="DN46" s="139">
        <f t="shared" si="26"/>
        <v>0.69</v>
      </c>
      <c r="DO46" s="140">
        <f t="shared" si="27"/>
        <v>0</v>
      </c>
      <c r="DP46" s="140">
        <f t="shared" si="29"/>
        <v>0</v>
      </c>
      <c r="DQ46" s="140">
        <f t="shared" si="30"/>
        <v>0.31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43403</v>
      </c>
      <c r="AY47" s="20" t="str">
        <f>IF(IFERROR(比較地域マスタ!$Z32,"")=0,"",IFERROR(比較地域マスタ!$Z32,""))</f>
        <v>大津町</v>
      </c>
      <c r="BB47" s="122" t="str">
        <f t="shared" si="0"/>
        <v>43403</v>
      </c>
      <c r="BC47" s="123" t="str">
        <f t="shared" si="0"/>
        <v>大津町</v>
      </c>
      <c r="BD47" s="40">
        <f t="shared" si="14"/>
        <v>325.54930932868155</v>
      </c>
      <c r="BE47" s="40">
        <f t="shared" si="15"/>
        <v>188.36338202491021</v>
      </c>
      <c r="BF47" s="40">
        <f>VLOOKUP($AX47&amp;"_"&amp;$BC$14,データシート1!$A:$BS,MATCH($BC$12&amp;"_"&amp;BF$20,データシート1!$A$1:$BS$1,0),0)</f>
        <v>175.81396162782301</v>
      </c>
      <c r="BG47" s="40">
        <f>VLOOKUP($AX47&amp;"_"&amp;$BC$14,データシート1!$A:$BS,MATCH($BC$12&amp;"_"&amp;BG$20,データシート1!$A$1:$BS$1,0),0)</f>
        <v>1.345494653328084</v>
      </c>
      <c r="BH47" s="40">
        <f>VLOOKUP($AX47&amp;"_"&amp;$BC$14,データシート1!$A:$BS,MATCH($BC$12&amp;"_"&amp;BH$20,データシート1!$A$1:$BS$1,0),0)</f>
        <v>11.203925743759136</v>
      </c>
      <c r="BI47" s="40">
        <f>VLOOKUP($AX47&amp;"_"&amp;$BC$14,データシート1!$A:$BS,MATCH($BC$12&amp;"_"&amp;BI$20,データシート1!$A$1:$BS$1,0),0)</f>
        <v>35.949579979951466</v>
      </c>
      <c r="BJ47" s="40">
        <f>VLOOKUP($AX47&amp;"_"&amp;$BC$14,データシート1!$A:$BS,MATCH($BC$12&amp;"_"&amp;BJ$20,データシート1!$A$1:$BS$1,0),0)</f>
        <v>33.627453154483526</v>
      </c>
      <c r="BK47" s="40">
        <f t="shared" si="1"/>
        <v>64.121184326079756</v>
      </c>
      <c r="BL47" s="40">
        <f t="shared" si="2"/>
        <v>62.034241849858262</v>
      </c>
      <c r="BM47" s="40">
        <f>VLOOKUP($AX47&amp;"_"&amp;$BC$14,データシート1!$A:$BS,MATCH($BC$12&amp;"_"&amp;BM$20,データシート1!$A$1:$BS$1,0),0)</f>
        <v>32.774741483931081</v>
      </c>
      <c r="BN47" s="40">
        <f>VLOOKUP($AX47&amp;"_"&amp;$BC$14,データシート1!$A:$BS,MATCH($BC$12&amp;"_"&amp;BN$20,データシート1!$A$1:$BS$1,0),0)</f>
        <v>29.259500365927181</v>
      </c>
      <c r="BO47" s="40">
        <f>VLOOKUP($AX47&amp;"_"&amp;$BC$14,データシート1!$A:$BS,MATCH($BC$12&amp;"_"&amp;BO$20,データシート1!$A$1:$BS$1,0),0)</f>
        <v>2.0869424762214974</v>
      </c>
      <c r="BP47" s="40">
        <f>VLOOKUP($AX47&amp;"_"&amp;$BC$14,データシート1!$A:$BS,MATCH($BC$12&amp;"_"&amp;BP$20,データシート1!$A$1:$BS$1,0),0)</f>
        <v>0</v>
      </c>
      <c r="BQ47" s="40">
        <f>VLOOKUP($AX47&amp;"_"&amp;$BC$14,データシート1!$A:$BS,MATCH($BC$12&amp;"_"&amp;BQ$20,データシート1!$A$1:$BS$1,0),0)</f>
        <v>3.4877098432565821</v>
      </c>
      <c r="BR47" s="41">
        <f t="shared" si="3"/>
        <v>325.54930932868155</v>
      </c>
      <c r="BT47" s="134" t="str">
        <f t="shared" si="4"/>
        <v>大津町</v>
      </c>
      <c r="BU47" s="38">
        <f t="shared" si="25"/>
        <v>325.54930932868155</v>
      </c>
      <c r="BV47" s="69">
        <f t="shared" si="16"/>
        <v>0.5786016945123803</v>
      </c>
      <c r="BW47" s="69">
        <f t="shared" si="16"/>
        <v>0.54005324720353642</v>
      </c>
      <c r="BX47" s="69">
        <f t="shared" si="16"/>
        <v>4.132998027557306E-3</v>
      </c>
      <c r="BY47" s="69">
        <f t="shared" si="16"/>
        <v>3.4415449281286641E-2</v>
      </c>
      <c r="BZ47" s="69">
        <f t="shared" si="16"/>
        <v>0.11042744969750803</v>
      </c>
      <c r="CA47" s="69">
        <f t="shared" si="32"/>
        <v>0.10329450006767647</v>
      </c>
      <c r="CB47" s="69">
        <f t="shared" si="32"/>
        <v>0.19696304826542155</v>
      </c>
      <c r="CC47" s="69">
        <f t="shared" si="32"/>
        <v>0.1905525217601588</v>
      </c>
      <c r="CD47" s="69">
        <f t="shared" si="32"/>
        <v>0.10067519894763777</v>
      </c>
      <c r="CE47" s="69">
        <f t="shared" si="32"/>
        <v>8.9877322812521046E-2</v>
      </c>
      <c r="CF47" s="69">
        <f t="shared" si="32"/>
        <v>6.4105265052627576E-3</v>
      </c>
      <c r="CG47" s="69">
        <f t="shared" si="32"/>
        <v>0</v>
      </c>
      <c r="CH47" s="69">
        <f t="shared" si="32"/>
        <v>1.0713307457013573E-2</v>
      </c>
      <c r="CI47" s="135">
        <f t="shared" si="6"/>
        <v>1</v>
      </c>
      <c r="CK47" s="136" t="str">
        <f t="shared" si="7"/>
        <v>大津町</v>
      </c>
      <c r="CL47" s="137">
        <f t="shared" si="17"/>
        <v>188.36338202491021</v>
      </c>
      <c r="CM47" s="75">
        <f t="shared" si="18"/>
        <v>0.51913487084803056</v>
      </c>
      <c r="CN47" s="76">
        <f t="shared" si="19"/>
        <v>175.81396162782301</v>
      </c>
      <c r="CO47" s="75">
        <f t="shared" si="20"/>
        <v>0.55619018589093161</v>
      </c>
      <c r="CP47" s="76">
        <f t="shared" si="8"/>
        <v>1.345494653328084</v>
      </c>
      <c r="CQ47" s="75">
        <f t="shared" si="21"/>
        <v>0</v>
      </c>
      <c r="CR47" s="76">
        <f t="shared" si="9"/>
        <v>11.203925743759136</v>
      </c>
      <c r="CS47" s="75">
        <f t="shared" si="22"/>
        <v>0</v>
      </c>
      <c r="CT47" s="76">
        <f t="shared" si="10"/>
        <v>35.949579979951466</v>
      </c>
      <c r="CU47" s="77">
        <f t="shared" si="23"/>
        <v>0.39766806755385353</v>
      </c>
      <c r="CV47" s="18"/>
      <c r="CW47" s="1078">
        <f t="shared" si="24"/>
        <v>97.786000000000001</v>
      </c>
      <c r="CX47" s="1081">
        <f>VLOOKUP($AX47&amp;"_"&amp;$CW$14,データシート1!$A:$BS,MATCH($CW$12&amp;"_"&amp;CX$20,データシート1!$A$1:$BS$1,0),0)</f>
        <v>97.786000000000001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14.295999999999999</v>
      </c>
      <c r="DB47" s="1081">
        <f>VLOOKUP($AX47&amp;"_"&amp;$CW$14,データシート1!$A:$BS,MATCH($CW$12&amp;"_"&amp;DB$20,データシート1!$A$1:$BS$1,0),0)</f>
        <v>0</v>
      </c>
      <c r="DC47" s="1081">
        <f>VLOOKUP($AX47&amp;"_"&amp;$CW$14,データシート1!$A:$BS,MATCH($CW$12&amp;"_"&amp;DC$20,データシート1!$A$1:$BS$1,0),0)</f>
        <v>0</v>
      </c>
      <c r="DD47" s="1080">
        <f t="shared" si="11"/>
        <v>112.08199999999999</v>
      </c>
      <c r="DE47" s="18"/>
      <c r="DF47" s="138">
        <f>VLOOKUP($AX47&amp;"_"&amp;$DF$14,データシート1!$A:$BS,MATCH($DF$12&amp;"_"&amp;DF$20,データシート1!$A$1:$BS$1,0),0)</f>
        <v>9</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v>
      </c>
      <c r="DJ47" s="74">
        <f>VLOOKUP($AX47&amp;"_"&amp;$DF$14,データシート1!$A:$BS,MATCH($DF$12&amp;"_"&amp;DJ$20,データシート1!$A$1:$BS$1,0),0)</f>
        <v>0</v>
      </c>
      <c r="DK47" s="74">
        <f>VLOOKUP($AX47&amp;"_"&amp;$DF$14,データシート1!$A:$BS,MATCH($DF$12&amp;"_"&amp;DK$20,データシート1!$A$1:$BS$1,0),0)</f>
        <v>0</v>
      </c>
      <c r="DL47" s="78">
        <f t="shared" si="12"/>
        <v>10</v>
      </c>
      <c r="DM47" s="18"/>
      <c r="DN47" s="139">
        <f t="shared" si="26"/>
        <v>0.87</v>
      </c>
      <c r="DO47" s="140">
        <f t="shared" si="27"/>
        <v>0</v>
      </c>
      <c r="DP47" s="140">
        <f t="shared" si="29"/>
        <v>0</v>
      </c>
      <c r="DQ47" s="140">
        <f t="shared" si="30"/>
        <v>0.13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10464</v>
      </c>
      <c r="AY48" s="20" t="str">
        <f>IF(IFERROR(比較地域マスタ!$Z33,"")=0,"",IFERROR(比較地域マスタ!$Z33,""))</f>
        <v>玉村町</v>
      </c>
      <c r="BB48" s="122" t="str">
        <f t="shared" si="0"/>
        <v>10464</v>
      </c>
      <c r="BC48" s="123" t="str">
        <f t="shared" si="0"/>
        <v>玉村町</v>
      </c>
      <c r="BD48" s="40">
        <f t="shared" si="14"/>
        <v>219.89239314892663</v>
      </c>
      <c r="BE48" s="40">
        <f t="shared" si="15"/>
        <v>72.153427264985581</v>
      </c>
      <c r="BF48" s="40">
        <f>VLOOKUP($AX48&amp;"_"&amp;$BC$14,データシート1!$A:$BS,MATCH($BC$12&amp;"_"&amp;BF$20,データシート1!$A$1:$BS$1,0),0)</f>
        <v>68.956521469737424</v>
      </c>
      <c r="BG48" s="40">
        <f>VLOOKUP($AX48&amp;"_"&amp;$BC$14,データシート1!$A:$BS,MATCH($BC$12&amp;"_"&amp;BG$20,データシート1!$A$1:$BS$1,0),0)</f>
        <v>1.5533357377198436</v>
      </c>
      <c r="BH48" s="40">
        <f>VLOOKUP($AX48&amp;"_"&amp;$BC$14,データシート1!$A:$BS,MATCH($BC$12&amp;"_"&amp;BH$20,データシート1!$A$1:$BS$1,0),0)</f>
        <v>1.6435700575283148</v>
      </c>
      <c r="BI48" s="40">
        <f>VLOOKUP($AX48&amp;"_"&amp;$BC$14,データシート1!$A:$BS,MATCH($BC$12&amp;"_"&amp;BI$20,データシート1!$A$1:$BS$1,0),0)</f>
        <v>33.302187864269825</v>
      </c>
      <c r="BJ48" s="40">
        <f>VLOOKUP($AX48&amp;"_"&amp;$BC$14,データシート1!$A:$BS,MATCH($BC$12&amp;"_"&amp;BJ$20,データシート1!$A$1:$BS$1,0),0)</f>
        <v>41.080423782920583</v>
      </c>
      <c r="BK48" s="40">
        <f t="shared" si="1"/>
        <v>69.981738065230658</v>
      </c>
      <c r="BL48" s="40">
        <f t="shared" si="2"/>
        <v>67.841492882377977</v>
      </c>
      <c r="BM48" s="40">
        <f>VLOOKUP($AX48&amp;"_"&amp;$BC$14,データシート1!$A:$BS,MATCH($BC$12&amp;"_"&amp;BM$20,データシート1!$A$1:$BS$1,0),0)</f>
        <v>38.29830701070631</v>
      </c>
      <c r="BN48" s="40">
        <f>VLOOKUP($AX48&amp;"_"&amp;$BC$14,データシート1!$A:$BS,MATCH($BC$12&amp;"_"&amp;BN$20,データシート1!$A$1:$BS$1,0),0)</f>
        <v>29.543185871671668</v>
      </c>
      <c r="BO48" s="40">
        <f>VLOOKUP($AX48&amp;"_"&amp;$BC$14,データシート1!$A:$BS,MATCH($BC$12&amp;"_"&amp;BO$20,データシート1!$A$1:$BS$1,0),0)</f>
        <v>2.1402451828526847</v>
      </c>
      <c r="BP48" s="40">
        <f>VLOOKUP($AX48&amp;"_"&amp;$BC$14,データシート1!$A:$BS,MATCH($BC$12&amp;"_"&amp;BP$20,データシート1!$A$1:$BS$1,0),0)</f>
        <v>0</v>
      </c>
      <c r="BQ48" s="40">
        <f>VLOOKUP($AX48&amp;"_"&amp;$BC$14,データシート1!$A:$BS,MATCH($BC$12&amp;"_"&amp;BQ$20,データシート1!$A$1:$BS$1,0),0)</f>
        <v>3.37461617152</v>
      </c>
      <c r="BR48" s="41">
        <f t="shared" si="3"/>
        <v>219.89239314892663</v>
      </c>
      <c r="BT48" s="134" t="str">
        <f t="shared" si="4"/>
        <v>玉村町</v>
      </c>
      <c r="BU48" s="38">
        <f t="shared" si="25"/>
        <v>219.89239314892663</v>
      </c>
      <c r="BV48" s="69">
        <f t="shared" si="16"/>
        <v>0.32813061985331249</v>
      </c>
      <c r="BW48" s="69">
        <f t="shared" si="16"/>
        <v>0.31359211877345483</v>
      </c>
      <c r="BX48" s="69">
        <f t="shared" si="16"/>
        <v>7.064072183105557E-3</v>
      </c>
      <c r="BY48" s="69">
        <f t="shared" si="16"/>
        <v>7.4744288967521187E-3</v>
      </c>
      <c r="BZ48" s="69">
        <f t="shared" si="16"/>
        <v>0.15144765759002513</v>
      </c>
      <c r="CA48" s="69">
        <f t="shared" si="32"/>
        <v>0.18682057707697977</v>
      </c>
      <c r="CB48" s="69">
        <f t="shared" si="32"/>
        <v>0.3182544746685898</v>
      </c>
      <c r="CC48" s="69">
        <f t="shared" si="32"/>
        <v>0.30852132677655175</v>
      </c>
      <c r="CD48" s="69">
        <f t="shared" si="32"/>
        <v>0.17416840329154995</v>
      </c>
      <c r="CE48" s="69">
        <f t="shared" si="32"/>
        <v>0.13435292348500177</v>
      </c>
      <c r="CF48" s="69">
        <f t="shared" si="32"/>
        <v>9.7331478920380833E-3</v>
      </c>
      <c r="CG48" s="69">
        <f t="shared" si="32"/>
        <v>0</v>
      </c>
      <c r="CH48" s="69">
        <f t="shared" si="32"/>
        <v>1.5346670811092915E-2</v>
      </c>
      <c r="CI48" s="135">
        <f t="shared" si="6"/>
        <v>1</v>
      </c>
      <c r="CK48" s="136" t="str">
        <f t="shared" si="7"/>
        <v>玉村町</v>
      </c>
      <c r="CL48" s="137">
        <f t="shared" si="17"/>
        <v>72.153427264985581</v>
      </c>
      <c r="CM48" s="75">
        <f t="shared" si="18"/>
        <v>0.90400418209452382</v>
      </c>
      <c r="CN48" s="76">
        <f t="shared" si="19"/>
        <v>68.956521469737424</v>
      </c>
      <c r="CO48" s="75">
        <f t="shared" si="20"/>
        <v>0.94591488389717893</v>
      </c>
      <c r="CP48" s="76">
        <f t="shared" si="8"/>
        <v>1.5533357377198436</v>
      </c>
      <c r="CQ48" s="75">
        <f t="shared" si="21"/>
        <v>0</v>
      </c>
      <c r="CR48" s="76">
        <f t="shared" si="9"/>
        <v>1.6435700575283148</v>
      </c>
      <c r="CS48" s="75">
        <f t="shared" si="22"/>
        <v>0</v>
      </c>
      <c r="CT48" s="76">
        <f t="shared" si="10"/>
        <v>33.302187864269825</v>
      </c>
      <c r="CU48" s="77">
        <f t="shared" si="23"/>
        <v>0.5609841634472329</v>
      </c>
      <c r="CV48" s="18"/>
      <c r="CW48" s="1078">
        <f t="shared" si="24"/>
        <v>65.227000000000004</v>
      </c>
      <c r="CX48" s="1081">
        <f>VLOOKUP($AX48&amp;"_"&amp;$CW$14,データシート1!$A:$BS,MATCH($CW$12&amp;"_"&amp;CX$20,データシート1!$A$1:$BS$1,0),0)</f>
        <v>65.227000000000004</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18.681999999999999</v>
      </c>
      <c r="DB48" s="1081">
        <f>VLOOKUP($AX48&amp;"_"&amp;$CW$14,データシート1!$A:$BS,MATCH($CW$12&amp;"_"&amp;DB$20,データシート1!$A$1:$BS$1,0),0)</f>
        <v>0</v>
      </c>
      <c r="DC48" s="1081">
        <f>VLOOKUP($AX48&amp;"_"&amp;$CW$14,データシート1!$A:$BS,MATCH($CW$12&amp;"_"&amp;DC$20,データシート1!$A$1:$BS$1,0),0)</f>
        <v>0</v>
      </c>
      <c r="DD48" s="1080">
        <f t="shared" si="11"/>
        <v>83.909000000000006</v>
      </c>
      <c r="DE48" s="18"/>
      <c r="DF48" s="138">
        <f>VLOOKUP($AX48&amp;"_"&amp;$DF$14,データシート1!$A:$BS,MATCH($DF$12&amp;"_"&amp;DF$20,データシート1!$A$1:$BS$1,0),0)</f>
        <v>5</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2</v>
      </c>
      <c r="DJ48" s="74">
        <f>VLOOKUP($AX48&amp;"_"&amp;$DF$14,データシート1!$A:$BS,MATCH($DF$12&amp;"_"&amp;DJ$20,データシート1!$A$1:$BS$1,0),0)</f>
        <v>0</v>
      </c>
      <c r="DK48" s="74">
        <f>VLOOKUP($AX48&amp;"_"&amp;$DF$14,データシート1!$A:$BS,MATCH($DF$12&amp;"_"&amp;DK$20,データシート1!$A$1:$BS$1,0),0)</f>
        <v>0</v>
      </c>
      <c r="DL48" s="78">
        <f t="shared" si="12"/>
        <v>7</v>
      </c>
      <c r="DM48" s="18"/>
      <c r="DN48" s="139">
        <f t="shared" si="26"/>
        <v>0.78</v>
      </c>
      <c r="DO48" s="140">
        <f t="shared" si="27"/>
        <v>0</v>
      </c>
      <c r="DP48" s="140">
        <f t="shared" si="29"/>
        <v>0</v>
      </c>
      <c r="DQ48" s="140">
        <f t="shared" si="30"/>
        <v>0.22</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04406</v>
      </c>
      <c r="AY49" s="20" t="str">
        <f>IF(IFERROR(比較地域マスタ!$Z34,"")=0,"",IFERROR(比較地域マスタ!$Z34,""))</f>
        <v>利府町</v>
      </c>
      <c r="BB49" s="122" t="str">
        <f t="shared" si="0"/>
        <v>04406</v>
      </c>
      <c r="BC49" s="123" t="str">
        <f t="shared" si="0"/>
        <v>利府町</v>
      </c>
      <c r="BD49" s="40">
        <f t="shared" si="14"/>
        <v>169.73130830857741</v>
      </c>
      <c r="BE49" s="40">
        <f t="shared" si="15"/>
        <v>36.870986435025451</v>
      </c>
      <c r="BF49" s="40">
        <f>VLOOKUP($AX49&amp;"_"&amp;$BC$14,データシート1!$A:$BS,MATCH($BC$12&amp;"_"&amp;BF$20,データシート1!$A$1:$BS$1,0),0)</f>
        <v>34.090442961112487</v>
      </c>
      <c r="BG49" s="40">
        <f>VLOOKUP($AX49&amp;"_"&amp;$BC$14,データシート1!$A:$BS,MATCH($BC$12&amp;"_"&amp;BG$20,データシート1!$A$1:$BS$1,0),0)</f>
        <v>2.7805434739129611</v>
      </c>
      <c r="BH49" s="40">
        <f>VLOOKUP($AX49&amp;"_"&amp;$BC$14,データシート1!$A:$BS,MATCH($BC$12&amp;"_"&amp;BH$20,データシート1!$A$1:$BS$1,0),0)</f>
        <v>0</v>
      </c>
      <c r="BI49" s="40">
        <f>VLOOKUP($AX49&amp;"_"&amp;$BC$14,データシート1!$A:$BS,MATCH($BC$12&amp;"_"&amp;BI$20,データシート1!$A$1:$BS$1,0),0)</f>
        <v>37.67577295769447</v>
      </c>
      <c r="BJ49" s="40">
        <f>VLOOKUP($AX49&amp;"_"&amp;$BC$14,データシート1!$A:$BS,MATCH($BC$12&amp;"_"&amp;BJ$20,データシート1!$A$1:$BS$1,0),0)</f>
        <v>41.177091785335257</v>
      </c>
      <c r="BK49" s="40">
        <f t="shared" si="1"/>
        <v>49.641805386978611</v>
      </c>
      <c r="BL49" s="40">
        <f t="shared" si="2"/>
        <v>47.517539223481073</v>
      </c>
      <c r="BM49" s="40">
        <f>VLOOKUP($AX49&amp;"_"&amp;$BC$14,データシート1!$A:$BS,MATCH($BC$12&amp;"_"&amp;BM$20,データシート1!$A$1:$BS$1,0),0)</f>
        <v>31.71537003630786</v>
      </c>
      <c r="BN49" s="40">
        <f>VLOOKUP($AX49&amp;"_"&amp;$BC$14,データシート1!$A:$BS,MATCH($BC$12&amp;"_"&amp;BN$20,データシート1!$A$1:$BS$1,0),0)</f>
        <v>15.802169187173215</v>
      </c>
      <c r="BO49" s="40">
        <f>VLOOKUP($AX49&amp;"_"&amp;$BC$14,データシート1!$A:$BS,MATCH($BC$12&amp;"_"&amp;BO$20,データシート1!$A$1:$BS$1,0),0)</f>
        <v>2.1242661634975391</v>
      </c>
      <c r="BP49" s="40">
        <f>VLOOKUP($AX49&amp;"_"&amp;$BC$14,データシート1!$A:$BS,MATCH($BC$12&amp;"_"&amp;BP$20,データシート1!$A$1:$BS$1,0),0)</f>
        <v>0</v>
      </c>
      <c r="BQ49" s="40">
        <f>VLOOKUP($AX49&amp;"_"&amp;$BC$14,データシート1!$A:$BS,MATCH($BC$12&amp;"_"&amp;BQ$20,データシート1!$A$1:$BS$1,0),0)</f>
        <v>4.3656517435436157</v>
      </c>
      <c r="BR49" s="41">
        <f t="shared" si="3"/>
        <v>169.73130830857741</v>
      </c>
      <c r="BT49" s="134" t="str">
        <f t="shared" si="4"/>
        <v>利府町</v>
      </c>
      <c r="BU49" s="38">
        <f t="shared" si="25"/>
        <v>169.73130830857741</v>
      </c>
      <c r="BV49" s="69">
        <f t="shared" si="16"/>
        <v>0.21723149843394077</v>
      </c>
      <c r="BW49" s="69">
        <f t="shared" si="16"/>
        <v>0.20084946790803543</v>
      </c>
      <c r="BX49" s="69">
        <f t="shared" si="16"/>
        <v>1.6382030525905311E-2</v>
      </c>
      <c r="BY49" s="69">
        <f t="shared" si="16"/>
        <v>0</v>
      </c>
      <c r="BZ49" s="69">
        <f t="shared" si="16"/>
        <v>0.22197303098140625</v>
      </c>
      <c r="CA49" s="69">
        <f t="shared" si="32"/>
        <v>0.24260162839535693</v>
      </c>
      <c r="CB49" s="69">
        <f t="shared" si="32"/>
        <v>0.29247288482999312</v>
      </c>
      <c r="CC49" s="69">
        <f t="shared" si="32"/>
        <v>0.27995742033103604</v>
      </c>
      <c r="CD49" s="69">
        <f t="shared" si="32"/>
        <v>0.18685633400437954</v>
      </c>
      <c r="CE49" s="69">
        <f t="shared" si="32"/>
        <v>9.3101086326656493E-2</v>
      </c>
      <c r="CF49" s="69">
        <f t="shared" si="32"/>
        <v>1.2515464498957077E-2</v>
      </c>
      <c r="CG49" s="69">
        <f t="shared" si="32"/>
        <v>0</v>
      </c>
      <c r="CH49" s="69">
        <f t="shared" si="32"/>
        <v>2.5720957359302913E-2</v>
      </c>
      <c r="CI49" s="135">
        <f t="shared" si="6"/>
        <v>1</v>
      </c>
      <c r="CK49" s="136" t="str">
        <f t="shared" si="7"/>
        <v>利府町</v>
      </c>
      <c r="CL49" s="137">
        <f t="shared" si="17"/>
        <v>36.870986435025451</v>
      </c>
      <c r="CM49" s="75">
        <f t="shared" si="18"/>
        <v>0.15939361997695745</v>
      </c>
      <c r="CN49" s="76">
        <f t="shared" si="19"/>
        <v>34.090442961112487</v>
      </c>
      <c r="CO49" s="75">
        <f t="shared" si="20"/>
        <v>0.17239435717230156</v>
      </c>
      <c r="CP49" s="76">
        <f t="shared" si="8"/>
        <v>2.7805434739129611</v>
      </c>
      <c r="CQ49" s="75">
        <f t="shared" si="21"/>
        <v>0</v>
      </c>
      <c r="CR49" s="76">
        <f t="shared" si="9"/>
        <v>0</v>
      </c>
      <c r="CS49" s="75">
        <f t="shared" si="22"/>
        <v>0</v>
      </c>
      <c r="CT49" s="76">
        <f t="shared" si="10"/>
        <v>37.67577295769447</v>
      </c>
      <c r="CU49" s="77">
        <f t="shared" si="23"/>
        <v>0.39168406754575152</v>
      </c>
      <c r="CV49" s="18"/>
      <c r="CW49" s="1078">
        <f t="shared" si="24"/>
        <v>5.8769999999999998</v>
      </c>
      <c r="CX49" s="1081">
        <f>VLOOKUP($AX49&amp;"_"&amp;$CW$14,データシート1!$A:$BS,MATCH($CW$12&amp;"_"&amp;CX$20,データシート1!$A$1:$BS$1,0),0)</f>
        <v>5.8769999999999998</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14.757</v>
      </c>
      <c r="DB49" s="1081">
        <f>VLOOKUP($AX49&amp;"_"&amp;$CW$14,データシート1!$A:$BS,MATCH($CW$12&amp;"_"&amp;DB$20,データシート1!$A$1:$BS$1,0),0)</f>
        <v>0</v>
      </c>
      <c r="DC49" s="1081">
        <f>VLOOKUP($AX49&amp;"_"&amp;$CW$14,データシート1!$A:$BS,MATCH($CW$12&amp;"_"&amp;DC$20,データシート1!$A$1:$BS$1,0),0)</f>
        <v>0</v>
      </c>
      <c r="DD49" s="1080">
        <f t="shared" si="11"/>
        <v>20.634</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2</v>
      </c>
      <c r="DJ49" s="74">
        <f>VLOOKUP($AX49&amp;"_"&amp;$DF$14,データシート1!$A:$BS,MATCH($DF$12&amp;"_"&amp;DJ$20,データシート1!$A$1:$BS$1,0),0)</f>
        <v>0</v>
      </c>
      <c r="DK49" s="74">
        <f>VLOOKUP($AX49&amp;"_"&amp;$DF$14,データシート1!$A:$BS,MATCH($DF$12&amp;"_"&amp;DK$20,データシート1!$A$1:$BS$1,0),0)</f>
        <v>0</v>
      </c>
      <c r="DL49" s="78">
        <f t="shared" si="12"/>
        <v>3</v>
      </c>
      <c r="DM49" s="18"/>
      <c r="DN49" s="139">
        <f t="shared" si="26"/>
        <v>0.28000000000000003</v>
      </c>
      <c r="DO49" s="140">
        <f t="shared" si="27"/>
        <v>0</v>
      </c>
      <c r="DP49" s="140">
        <f t="shared" si="29"/>
        <v>0</v>
      </c>
      <c r="DQ49" s="140">
        <f t="shared" si="30"/>
        <v>0.72</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指宿市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鹿児島県</v>
      </c>
      <c r="AY4" s="261" t="str">
        <f>年度マスタ!$J4</f>
        <v>指宿市</v>
      </c>
      <c r="AZ4" s="261" t="str">
        <f>年度マスタ!$K4</f>
        <v>46210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04214</v>
      </c>
      <c r="AY13" s="20" t="str">
        <f>IF(IFERROR(比較地域マスタ!$Z6,"")=0,"",IFERROR(比較地域マスタ!$Z6,""))</f>
        <v>東松島市</v>
      </c>
      <c r="BC13" s="960" t="str">
        <f t="shared" ref="BC13:BC59" si="0">AX13</f>
        <v>04214</v>
      </c>
      <c r="BD13" s="123" t="str">
        <f>AY13</f>
        <v>東松島市</v>
      </c>
      <c r="BE13" s="40">
        <f>VLOOKUP($BC13&amp;"_"&amp;$AZ$7,データシート1!$A:$BS,MATCH("cb_"&amp;BE$12,データシート1!$A$1:$BS$1,0),0)</f>
        <v>8834.8999999999942</v>
      </c>
      <c r="BF13" s="40">
        <f>VLOOKUP($BC13&amp;"_"&amp;$AZ$7,データシート1!$A:$BS,MATCH("cb_"&amp;BF$12,データシート1!$A$1:$BS$1,0),0)</f>
        <v>38392.100000000006</v>
      </c>
      <c r="BG13" s="40">
        <f>VLOOKUP($BC13&amp;"_"&amp;$AZ$7,データシート1!$A:$BS,MATCH("cb_"&amp;BG$12,データシート1!$A$1:$BS$1,0),0)</f>
        <v>19.8</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47246.8</v>
      </c>
      <c r="BL13" s="42"/>
      <c r="BM13" s="960" t="str">
        <f>AX13</f>
        <v>04214</v>
      </c>
      <c r="BN13" s="123" t="str">
        <f>AY13</f>
        <v>東松島市</v>
      </c>
      <c r="BO13" s="40">
        <f>BE13*VLOOKUP(BO$12,別紙!$B$4:$E$10,MATCH("設備利用率",別紙!$B$4:$E$4,0),0)/100*8760/10^3</f>
        <v>10602.940187999991</v>
      </c>
      <c r="BP13" s="40">
        <f>BF13*VLOOKUP(BP$12,別紙!$B$4:$E$10,MATCH("設備利用率",別紙!$B$4:$E$4,0),0)/100*8760/10^3</f>
        <v>50783.534196000001</v>
      </c>
      <c r="BQ13" s="40">
        <f>BG13*VLOOKUP(BQ$12,別紙!$B$4:$E$10,MATCH("設備利用率",別紙!$B$4:$E$4,0),0)/100*8760/10^3</f>
        <v>43.015104000000001</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61429.489487999992</v>
      </c>
      <c r="BV13" s="42"/>
      <c r="BW13" s="38" t="str">
        <f>AX13</f>
        <v>04214</v>
      </c>
      <c r="BX13" s="38" t="str">
        <f>AY13</f>
        <v>東松島市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135260.74278962341</v>
      </c>
      <c r="BZ13" s="42"/>
      <c r="CA13" s="38" t="str">
        <f>AX13</f>
        <v>04214</v>
      </c>
      <c r="CB13" s="38" t="str">
        <f>AY13</f>
        <v>東松島市</v>
      </c>
      <c r="CC13" s="260">
        <f>BO13/$BY13</f>
        <v>7.8388895176268403E-2</v>
      </c>
      <c r="CD13" s="260">
        <f t="shared" ref="CD13:CH28" si="1">BP13/$BY13</f>
        <v>0.37544917430318797</v>
      </c>
      <c r="CE13" s="260">
        <f t="shared" si="1"/>
        <v>3.1801617463319095E-4</v>
      </c>
      <c r="CF13" s="260">
        <f t="shared" si="1"/>
        <v>0</v>
      </c>
      <c r="CG13" s="260">
        <f t="shared" si="1"/>
        <v>0</v>
      </c>
      <c r="CH13" s="260">
        <f t="shared" si="1"/>
        <v>0</v>
      </c>
      <c r="CI13" s="260">
        <f>BU13/BY13</f>
        <v>0.4541560856540896</v>
      </c>
      <c r="CK13" s="20" t="str">
        <f>AX13</f>
        <v>04214</v>
      </c>
      <c r="CL13" s="20" t="str">
        <f>AY13</f>
        <v>東松島市</v>
      </c>
      <c r="CM13" s="20">
        <f>VLOOKUP($CK13&amp;"_"&amp;$AZ$7,データシート1!$A:$BS,MATCH("ca_太陽光発電（10kW未満）",データシート1!$A$1:$BS$1,0),0)</f>
        <v>1965</v>
      </c>
      <c r="CN13" s="20">
        <f>VLOOKUP($CK13&amp;"_"&amp;$AZ$5,データシート1!$A:$BS,MATCH("ab_家庭",データシート1!$A$1:$BS$1,0),0)</f>
        <v>16413</v>
      </c>
      <c r="CO13" s="260">
        <f>CM13/CN13</f>
        <v>0.11972217144946079</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36205</v>
      </c>
      <c r="AY14" s="20" t="str">
        <f>IF(IFERROR(比較地域マスタ!$Z7,"")=0,"",IFERROR(比較地域マスタ!$Z7,""))</f>
        <v>吉野川市</v>
      </c>
      <c r="BC14" s="960" t="str">
        <f t="shared" si="0"/>
        <v>36205</v>
      </c>
      <c r="BD14" s="123" t="str">
        <f t="shared" ref="BD14:BD60" si="2">AY14</f>
        <v>吉野川市</v>
      </c>
      <c r="BE14" s="40">
        <f>VLOOKUP($BC14&amp;"_"&amp;$AZ$7,データシート1!$A:$BS,MATCH("cb_"&amp;BE$12,データシート1!$A$1:$BS$1,0),0)</f>
        <v>5883.4620000000086</v>
      </c>
      <c r="BF14" s="40">
        <f>VLOOKUP($BC14&amp;"_"&amp;$AZ$7,データシート1!$A:$BS,MATCH("cb_"&amp;BF$12,データシート1!$A$1:$BS$1,0),0)</f>
        <v>63784.099999999984</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69667.561999999991</v>
      </c>
      <c r="BL14" s="42"/>
      <c r="BM14" s="960" t="str">
        <f t="shared" ref="BM14:BM60" si="4">AX14</f>
        <v>36205</v>
      </c>
      <c r="BN14" s="123" t="str">
        <f t="shared" ref="BN14:BN60" si="5">AY14</f>
        <v>吉野川市</v>
      </c>
      <c r="BO14" s="40">
        <f>BE14*VLOOKUP(BO$12,別紙!$B$4:$E$10,MATCH("設備利用率",別紙!$B$4:$E$4,0),0)/100*8760/10^3</f>
        <v>7060.8604154400091</v>
      </c>
      <c r="BP14" s="40">
        <f>BF14*VLOOKUP(BP$12,別紙!$B$4:$E$10,MATCH("設備利用率",別紙!$B$4:$E$4,0),0)/100*8760/10^3</f>
        <v>84371.056115999963</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91431.916531439972</v>
      </c>
      <c r="BV14" s="42"/>
      <c r="BW14" s="38" t="str">
        <f t="shared" ref="BW14:BW60" si="7">AX14</f>
        <v>36205</v>
      </c>
      <c r="BX14" s="38" t="str">
        <f t="shared" ref="BX14:BX60" si="8">AY14</f>
        <v>吉野川市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222475.11873080596</v>
      </c>
      <c r="BZ14" s="42"/>
      <c r="CA14" s="38" t="str">
        <f t="shared" ref="CA14:CA60" si="9">AX14</f>
        <v>36205</v>
      </c>
      <c r="CB14" s="38" t="str">
        <f t="shared" ref="CB14:CB60" si="10">AY14</f>
        <v>吉野川市</v>
      </c>
      <c r="CC14" s="260">
        <f t="shared" ref="CC14:CC60" si="11">BO14/$BY14</f>
        <v>3.17377532180739E-2</v>
      </c>
      <c r="CD14" s="260">
        <f t="shared" si="1"/>
        <v>0.37923816648498393</v>
      </c>
      <c r="CE14" s="260">
        <f t="shared" si="1"/>
        <v>0</v>
      </c>
      <c r="CF14" s="260">
        <f t="shared" si="1"/>
        <v>0</v>
      </c>
      <c r="CG14" s="260">
        <f t="shared" si="1"/>
        <v>0</v>
      </c>
      <c r="CH14" s="260">
        <f t="shared" si="1"/>
        <v>0</v>
      </c>
      <c r="CI14" s="260">
        <f t="shared" ref="CI14:CI60" si="12">BU14/BY14</f>
        <v>0.41097591970305786</v>
      </c>
      <c r="CK14" s="20" t="str">
        <f t="shared" ref="CK14:CK60" si="13">AX14</f>
        <v>36205</v>
      </c>
      <c r="CL14" s="20" t="str">
        <f t="shared" ref="CL14:CL60" si="14">AY14</f>
        <v>吉野川市</v>
      </c>
      <c r="CM14" s="20">
        <f>VLOOKUP($CK14&amp;"_"&amp;$AZ$7,データシート1!$A:$BS,MATCH("ca_太陽光発電（10kW未満）",データシート1!$A$1:$BS$1,0),0)</f>
        <v>1145</v>
      </c>
      <c r="CN14" s="20">
        <f>VLOOKUP($CK14&amp;"_"&amp;$AZ$5,データシート1!$A:$BS,MATCH("ab_家庭",データシート1!$A$1:$BS$1,0),0)</f>
        <v>17940</v>
      </c>
      <c r="CO14" s="260">
        <f t="shared" ref="CO14:CO60" si="15">CM14/CN14</f>
        <v>6.3823857302118175E-2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28213</v>
      </c>
      <c r="AY15" s="20" t="str">
        <f>IF(IFERROR(比較地域マスタ!$Z8,"")=0,"",IFERROR(比較地域マスタ!$Z8,""))</f>
        <v>西脇市</v>
      </c>
      <c r="BC15" s="960" t="str">
        <f t="shared" si="0"/>
        <v>28213</v>
      </c>
      <c r="BD15" s="123" t="str">
        <f t="shared" si="2"/>
        <v>西脇市</v>
      </c>
      <c r="BE15" s="40">
        <f>VLOOKUP($BC15&amp;"_"&amp;$AZ$7,データシート1!$A:$BS,MATCH("cb_"&amp;BE$12,データシート1!$A$1:$BS$1,0),0)</f>
        <v>5840.4000000000042</v>
      </c>
      <c r="BF15" s="40">
        <f>VLOOKUP($BC15&amp;"_"&amp;$AZ$7,データシート1!$A:$BS,MATCH("cb_"&amp;BF$12,データシート1!$A$1:$BS$1,0),0)</f>
        <v>32734.800000000021</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38575.200000000026</v>
      </c>
      <c r="BL15" s="42"/>
      <c r="BM15" s="960" t="str">
        <f t="shared" si="4"/>
        <v>28213</v>
      </c>
      <c r="BN15" s="123" t="str">
        <f t="shared" si="5"/>
        <v>西脇市</v>
      </c>
      <c r="BO15" s="40">
        <f>BE15*VLOOKUP(BO$12,別紙!$B$4:$E$10,MATCH("設備利用率",別紙!$B$4:$E$4,0),0)/100*8760/10^3</f>
        <v>7009.1808480000036</v>
      </c>
      <c r="BP15" s="40">
        <f>BF15*VLOOKUP(BP$12,別紙!$B$4:$E$10,MATCH("設備利用率",別紙!$B$4:$E$4,0),0)/100*8760/10^3</f>
        <v>43300.28404800003</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50309.464896000034</v>
      </c>
      <c r="BV15" s="42"/>
      <c r="BW15" s="38" t="str">
        <f t="shared" si="7"/>
        <v>28213</v>
      </c>
      <c r="BX15" s="38" t="str">
        <f t="shared" si="8"/>
        <v>西脇市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215927.5791977456</v>
      </c>
      <c r="BZ15" s="42"/>
      <c r="CA15" s="38" t="str">
        <f t="shared" si="9"/>
        <v>28213</v>
      </c>
      <c r="CB15" s="38" t="str">
        <f t="shared" si="10"/>
        <v>西脇市</v>
      </c>
      <c r="CC15" s="260">
        <f t="shared" si="11"/>
        <v>3.2460794837055176E-2</v>
      </c>
      <c r="CD15" s="260">
        <f t="shared" si="1"/>
        <v>0.2005315125046894</v>
      </c>
      <c r="CE15" s="260">
        <f t="shared" si="1"/>
        <v>0</v>
      </c>
      <c r="CF15" s="260">
        <f t="shared" si="1"/>
        <v>0</v>
      </c>
      <c r="CG15" s="260">
        <f t="shared" si="1"/>
        <v>0</v>
      </c>
      <c r="CH15" s="260">
        <f t="shared" si="1"/>
        <v>0</v>
      </c>
      <c r="CI15" s="260">
        <f t="shared" si="12"/>
        <v>0.23299230734174459</v>
      </c>
      <c r="CK15" s="20" t="str">
        <f t="shared" si="13"/>
        <v>28213</v>
      </c>
      <c r="CL15" s="20" t="str">
        <f t="shared" si="14"/>
        <v>西脇市</v>
      </c>
      <c r="CM15" s="20">
        <f>VLOOKUP($CK15&amp;"_"&amp;$AZ$7,データシート1!$A:$BS,MATCH("ca_太陽光発電（10kW未満）",データシート1!$A$1:$BS$1,0),0)</f>
        <v>1268</v>
      </c>
      <c r="CN15" s="20">
        <f>VLOOKUP($CK15&amp;"_"&amp;$AZ$5,データシート1!$A:$BS,MATCH("ab_家庭",データシート1!$A$1:$BS$1,0),0)</f>
        <v>17171</v>
      </c>
      <c r="CO15" s="260">
        <f t="shared" si="15"/>
        <v>7.3845437074136627E-2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09361</v>
      </c>
      <c r="AY16" s="20" t="str">
        <f>IF(IFERROR(比較地域マスタ!$Z9,"")=0,"",IFERROR(比較地域マスタ!$Z9,""))</f>
        <v>壬生町</v>
      </c>
      <c r="BC16" s="960" t="str">
        <f t="shared" si="0"/>
        <v>09361</v>
      </c>
      <c r="BD16" s="123" t="str">
        <f t="shared" si="2"/>
        <v>壬生町</v>
      </c>
      <c r="BE16" s="40">
        <f>VLOOKUP($BC16&amp;"_"&amp;$AZ$7,データシート1!$A:$BS,MATCH("cb_"&amp;BE$12,データシート1!$A$1:$BS$1,0),0)</f>
        <v>6680.6999999999853</v>
      </c>
      <c r="BF16" s="40">
        <f>VLOOKUP($BC16&amp;"_"&amp;$AZ$7,データシート1!$A:$BS,MATCH("cb_"&amp;BF$12,データシート1!$A$1:$BS$1,0),0)</f>
        <v>65699.599999999875</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18000</v>
      </c>
      <c r="BK16" s="40">
        <f t="shared" si="3"/>
        <v>90380.299999999857</v>
      </c>
      <c r="BL16" s="42"/>
      <c r="BM16" s="960" t="str">
        <f t="shared" si="4"/>
        <v>09361</v>
      </c>
      <c r="BN16" s="123" t="str">
        <f t="shared" si="5"/>
        <v>壬生町</v>
      </c>
      <c r="BO16" s="40">
        <f>BE16*VLOOKUP(BO$12,別紙!$B$4:$E$10,MATCH("設備利用率",別紙!$B$4:$E$4,0),0)/100*8760/10^3</f>
        <v>8017.641683999982</v>
      </c>
      <c r="BP16" s="40">
        <f>BF16*VLOOKUP(BP$12,別紙!$B$4:$E$10,MATCH("設備利用率",別紙!$B$4:$E$4,0),0)/100*8760/10^3</f>
        <v>86904.802895999834</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126144</v>
      </c>
      <c r="BU16" s="40">
        <f t="shared" si="6"/>
        <v>221066.44457999984</v>
      </c>
      <c r="BV16" s="42"/>
      <c r="BW16" s="38" t="str">
        <f t="shared" si="7"/>
        <v>09361</v>
      </c>
      <c r="BX16" s="38" t="str">
        <f t="shared" si="8"/>
        <v>壬生町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237699.3882231348</v>
      </c>
      <c r="BZ16" s="42"/>
      <c r="CA16" s="38" t="str">
        <f t="shared" si="9"/>
        <v>09361</v>
      </c>
      <c r="CB16" s="38" t="str">
        <f t="shared" si="10"/>
        <v>壬生町</v>
      </c>
      <c r="CC16" s="260">
        <f t="shared" si="11"/>
        <v>3.3730173829785402E-2</v>
      </c>
      <c r="CD16" s="260">
        <f t="shared" si="1"/>
        <v>0.36560802089410499</v>
      </c>
      <c r="CE16" s="260">
        <f t="shared" si="1"/>
        <v>0</v>
      </c>
      <c r="CF16" s="260">
        <f t="shared" si="1"/>
        <v>0</v>
      </c>
      <c r="CG16" s="260">
        <f t="shared" si="1"/>
        <v>0</v>
      </c>
      <c r="CH16" s="260">
        <f t="shared" si="1"/>
        <v>0.530687104173719</v>
      </c>
      <c r="CI16" s="260">
        <f t="shared" si="12"/>
        <v>0.93002529889760943</v>
      </c>
      <c r="CK16" s="20" t="str">
        <f t="shared" si="13"/>
        <v>09361</v>
      </c>
      <c r="CL16" s="20" t="str">
        <f t="shared" si="14"/>
        <v>壬生町</v>
      </c>
      <c r="CM16" s="20">
        <f>VLOOKUP($CK16&amp;"_"&amp;$AZ$7,データシート1!$A:$BS,MATCH("ca_太陽光発電（10kW未満）",データシート1!$A$1:$BS$1,0),0)</f>
        <v>1329</v>
      </c>
      <c r="CN16" s="20">
        <f>VLOOKUP($CK16&amp;"_"&amp;$AZ$5,データシート1!$A:$BS,MATCH("ab_家庭",データシート1!$A$1:$BS$1,0),0)</f>
        <v>16190</v>
      </c>
      <c r="CO16" s="260">
        <f t="shared" si="15"/>
        <v>8.2087708462013589E-2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46210</v>
      </c>
      <c r="AY17" s="20" t="str">
        <f>IF(IFERROR(比較地域マスタ!$Z10,"")=0,"",IFERROR(比較地域マスタ!$Z10,""))</f>
        <v>指宿市</v>
      </c>
      <c r="BC17" s="960" t="str">
        <f t="shared" si="0"/>
        <v>46210</v>
      </c>
      <c r="BD17" s="123" t="str">
        <f t="shared" si="2"/>
        <v>指宿市</v>
      </c>
      <c r="BE17" s="40">
        <f>VLOOKUP($BC17&amp;"_"&amp;$AZ$7,データシート1!$A:$BS,MATCH("cb_"&amp;BE$12,データシート1!$A$1:$BS$1,0),0)</f>
        <v>9416.4129999999768</v>
      </c>
      <c r="BF17" s="40">
        <f>VLOOKUP($BC17&amp;"_"&amp;$AZ$7,データシート1!$A:$BS,MATCH("cb_"&amp;BF$12,データシート1!$A$1:$BS$1,0),0)</f>
        <v>52189</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6335</v>
      </c>
      <c r="BJ17" s="40">
        <f>VLOOKUP($BC17&amp;"_"&amp;$AZ$7,データシート1!$A:$BS,MATCH("cb_"&amp;BJ$12,データシート1!$A$1:$BS$1,0),0)</f>
        <v>0</v>
      </c>
      <c r="BK17" s="40">
        <f t="shared" si="3"/>
        <v>67940.412999999971</v>
      </c>
      <c r="BL17" s="42"/>
      <c r="BM17" s="960" t="str">
        <f t="shared" si="4"/>
        <v>46210</v>
      </c>
      <c r="BN17" s="123" t="str">
        <f t="shared" si="5"/>
        <v>指宿市</v>
      </c>
      <c r="BO17" s="40">
        <f>BE17*VLOOKUP(BO$12,別紙!$B$4:$E$10,MATCH("設備利用率",別紙!$B$4:$E$4,0),0)/100*8760/10^3</f>
        <v>11300.825569559973</v>
      </c>
      <c r="BP17" s="40">
        <f>BF17*VLOOKUP(BP$12,別紙!$B$4:$E$10,MATCH("設備利用率",別紙!$B$4:$E$4,0),0)/100*8760/10^3</f>
        <v>69033.521640000006</v>
      </c>
      <c r="BQ17" s="40">
        <f>BG17*VLOOKUP(BQ$12,別紙!$B$4:$E$10,MATCH("設備利用率",別紙!$B$4:$E$4,0),0)/100*8760/10^3</f>
        <v>0</v>
      </c>
      <c r="BR17" s="40">
        <f>BH17*VLOOKUP(BR$12,別紙!$B$4:$E$10,MATCH("設備利用率",別紙!$B$4:$E$4,0),0)/100*8760/10^3</f>
        <v>0</v>
      </c>
      <c r="BS17" s="40">
        <f>BI17*VLOOKUP(BS$12,別紙!$B$4:$E$10,MATCH("設備利用率",別紙!$B$4:$E$4,0),0)/100*8760/10^3</f>
        <v>44395.68</v>
      </c>
      <c r="BT17" s="40">
        <f>BJ17*VLOOKUP(BT$12,別紙!$B$4:$E$10,MATCH("設備利用率",別紙!$B$4:$E$4,0),0)/100*8760/10^3</f>
        <v>0</v>
      </c>
      <c r="BU17" s="40">
        <f t="shared" si="6"/>
        <v>124730.02720955998</v>
      </c>
      <c r="BV17" s="42"/>
      <c r="BW17" s="38" t="str">
        <f t="shared" si="7"/>
        <v>46210</v>
      </c>
      <c r="BX17" s="38" t="str">
        <f t="shared" si="8"/>
        <v>指宿市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202171.68467109441</v>
      </c>
      <c r="BZ17" s="42"/>
      <c r="CA17" s="38" t="str">
        <f t="shared" si="9"/>
        <v>46210</v>
      </c>
      <c r="CB17" s="38" t="str">
        <f t="shared" si="10"/>
        <v>指宿市</v>
      </c>
      <c r="CC17" s="260">
        <f t="shared" si="11"/>
        <v>5.5897172682440002E-2</v>
      </c>
      <c r="CD17" s="260">
        <f t="shared" si="1"/>
        <v>0.34145989213231354</v>
      </c>
      <c r="CE17" s="260">
        <f t="shared" si="1"/>
        <v>0</v>
      </c>
      <c r="CF17" s="260">
        <f t="shared" si="1"/>
        <v>0</v>
      </c>
      <c r="CG17" s="260">
        <f t="shared" si="1"/>
        <v>0.21959395586095887</v>
      </c>
      <c r="CH17" s="260">
        <f t="shared" si="1"/>
        <v>0</v>
      </c>
      <c r="CI17" s="260">
        <f t="shared" si="12"/>
        <v>0.61695102067571239</v>
      </c>
      <c r="CK17" s="20" t="str">
        <f t="shared" si="13"/>
        <v>46210</v>
      </c>
      <c r="CL17" s="20" t="str">
        <f t="shared" si="14"/>
        <v>指宿市</v>
      </c>
      <c r="CM17" s="20">
        <f>VLOOKUP($CK17&amp;"_"&amp;$AZ$7,データシート1!$A:$BS,MATCH("ca_太陽光発電（10kW未満）",データシート1!$A$1:$BS$1,0),0)</f>
        <v>1818</v>
      </c>
      <c r="CN17" s="20">
        <f>VLOOKUP($CK17&amp;"_"&amp;$AZ$5,データシート1!$A:$BS,MATCH("ab_家庭",データシート1!$A$1:$BS$1,0),0)</f>
        <v>19904</v>
      </c>
      <c r="CO17" s="260">
        <f t="shared" si="15"/>
        <v>9.1338424437299032E-2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08341</v>
      </c>
      <c r="AY18" s="20" t="str">
        <f>IF(IFERROR(比較地域マスタ!$Z11,"")=0,"",IFERROR(比較地域マスタ!$Z11,""))</f>
        <v>東海村</v>
      </c>
      <c r="BC18" s="960" t="str">
        <f t="shared" si="0"/>
        <v>08341</v>
      </c>
      <c r="BD18" s="123" t="str">
        <f t="shared" si="2"/>
        <v>東海村</v>
      </c>
      <c r="BE18" s="40">
        <f>VLOOKUP($BC18&amp;"_"&amp;$AZ$7,データシート1!$A:$BS,MATCH("cb_"&amp;BE$12,データシート1!$A$1:$BS$1,0),0)</f>
        <v>7128.6999999999834</v>
      </c>
      <c r="BF18" s="40">
        <f>VLOOKUP($BC18&amp;"_"&amp;$AZ$7,データシート1!$A:$BS,MATCH("cb_"&amp;BF$12,データシート1!$A$1:$BS$1,0),0)</f>
        <v>20168.499999999996</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56000</v>
      </c>
      <c r="BK18" s="40">
        <f t="shared" si="3"/>
        <v>83297.199999999983</v>
      </c>
      <c r="BL18" s="42"/>
      <c r="BM18" s="960" t="str">
        <f t="shared" si="4"/>
        <v>08341</v>
      </c>
      <c r="BN18" s="123" t="str">
        <f t="shared" si="5"/>
        <v>東海村</v>
      </c>
      <c r="BO18" s="40">
        <f>BE18*VLOOKUP(BO$12,別紙!$B$4:$E$10,MATCH("設備利用率",別紙!$B$4:$E$4,0),0)/100*8760/10^3</f>
        <v>8555.2954439999794</v>
      </c>
      <c r="BP18" s="40">
        <f>BF18*VLOOKUP(BP$12,別紙!$B$4:$E$10,MATCH("設備利用率",別紙!$B$4:$E$4,0),0)/100*8760/10^3</f>
        <v>26678.085059999994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392448</v>
      </c>
      <c r="BU18" s="40">
        <f t="shared" si="6"/>
        <v>427681.380504</v>
      </c>
      <c r="BV18" s="42"/>
      <c r="BW18" s="38" t="str">
        <f t="shared" si="7"/>
        <v>08341</v>
      </c>
      <c r="BX18" s="38" t="str">
        <f t="shared" si="8"/>
        <v>東海村</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214474.33532823907</v>
      </c>
      <c r="BZ18" s="42"/>
      <c r="CA18" s="38" t="str">
        <f t="shared" si="9"/>
        <v>08341</v>
      </c>
      <c r="CB18" s="38" t="str">
        <f t="shared" si="10"/>
        <v>東海村</v>
      </c>
      <c r="CC18" s="260">
        <f t="shared" si="11"/>
        <v>3.9889599988300016E-2</v>
      </c>
      <c r="CD18" s="260">
        <f t="shared" si="1"/>
        <v>0.12438823982911948</v>
      </c>
      <c r="CE18" s="260">
        <f t="shared" si="1"/>
        <v>0</v>
      </c>
      <c r="CF18" s="260">
        <f t="shared" si="1"/>
        <v>0</v>
      </c>
      <c r="CG18" s="260">
        <f t="shared" si="1"/>
        <v>0</v>
      </c>
      <c r="CH18" s="260">
        <f t="shared" si="1"/>
        <v>1.8298133406003276</v>
      </c>
      <c r="CI18" s="260">
        <f t="shared" si="12"/>
        <v>1.9940911804177472</v>
      </c>
      <c r="CK18" s="20" t="str">
        <f t="shared" si="13"/>
        <v>08341</v>
      </c>
      <c r="CL18" s="20" t="str">
        <f t="shared" si="14"/>
        <v>東海村</v>
      </c>
      <c r="CM18" s="20">
        <f>VLOOKUP($CK18&amp;"_"&amp;$AZ$7,データシート1!$A:$BS,MATCH("ca_太陽光発電（10kW未満）",データシート1!$A$1:$BS$1,0),0)</f>
        <v>1500</v>
      </c>
      <c r="CN18" s="20">
        <f>VLOOKUP($CK18&amp;"_"&amp;$AZ$5,データシート1!$A:$BS,MATCH("ab_家庭",データシート1!$A$1:$BS$1,0),0)</f>
        <v>16547</v>
      </c>
      <c r="CO18" s="260">
        <f t="shared" si="15"/>
        <v>9.0650873270079174E-2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08229</v>
      </c>
      <c r="AY19" s="20" t="str">
        <f>IF(IFERROR(比較地域マスタ!$Z12,"")=0,"",IFERROR(比較地域マスタ!$Z12,""))</f>
        <v>稲敷市</v>
      </c>
      <c r="BC19" s="960" t="str">
        <f t="shared" si="0"/>
        <v>08229</v>
      </c>
      <c r="BD19" s="123" t="str">
        <f t="shared" si="2"/>
        <v>稲敷市</v>
      </c>
      <c r="BE19" s="40">
        <f>VLOOKUP($BC19&amp;"_"&amp;$AZ$7,データシート1!$A:$BS,MATCH("cb_"&amp;BE$12,データシート1!$A$1:$BS$1,0),0)</f>
        <v>5934.3000000000029</v>
      </c>
      <c r="BF19" s="40">
        <f>VLOOKUP($BC19&amp;"_"&amp;$AZ$7,データシート1!$A:$BS,MATCH("cb_"&amp;BF$12,データシート1!$A$1:$BS$1,0),0)</f>
        <v>163359.00000000009</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618.73900000000003</v>
      </c>
      <c r="BK19" s="40">
        <f t="shared" si="3"/>
        <v>169912.03900000011</v>
      </c>
      <c r="BL19" s="42"/>
      <c r="BM19" s="960" t="str">
        <f t="shared" si="4"/>
        <v>08229</v>
      </c>
      <c r="BN19" s="123" t="str">
        <f t="shared" si="5"/>
        <v>稲敷市</v>
      </c>
      <c r="BO19" s="40">
        <f>BE19*VLOOKUP(BO$12,別紙!$B$4:$E$10,MATCH("設備利用率",別紙!$B$4:$E$4,0),0)/100*8760/10^3</f>
        <v>7121.8721160000032</v>
      </c>
      <c r="BP19" s="40">
        <f>BF19*VLOOKUP(BP$12,別紙!$B$4:$E$10,MATCH("設備利用率",別紙!$B$4:$E$4,0),0)/100*8760/10^3</f>
        <v>216084.75084000011</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4336.1229120000007</v>
      </c>
      <c r="BU19" s="40">
        <f t="shared" si="6"/>
        <v>227542.74586800011</v>
      </c>
      <c r="BV19" s="42"/>
      <c r="BW19" s="38" t="str">
        <f t="shared" si="7"/>
        <v>08229</v>
      </c>
      <c r="BX19" s="38" t="str">
        <f t="shared" si="8"/>
        <v>稲敷市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303822.054183967</v>
      </c>
      <c r="BZ19" s="42"/>
      <c r="CA19" s="38" t="str">
        <f t="shared" si="9"/>
        <v>08229</v>
      </c>
      <c r="CB19" s="38" t="str">
        <f t="shared" si="10"/>
        <v>稲敷市</v>
      </c>
      <c r="CC19" s="260">
        <f t="shared" si="11"/>
        <v>2.3440932012419497E-2</v>
      </c>
      <c r="CD19" s="260">
        <f t="shared" si="1"/>
        <v>0.71122141353556523</v>
      </c>
      <c r="CE19" s="260">
        <f t="shared" si="1"/>
        <v>0</v>
      </c>
      <c r="CF19" s="260">
        <f t="shared" si="1"/>
        <v>0</v>
      </c>
      <c r="CG19" s="260">
        <f t="shared" si="1"/>
        <v>0</v>
      </c>
      <c r="CH19" s="260">
        <f t="shared" si="1"/>
        <v>1.4271916249287286E-2</v>
      </c>
      <c r="CI19" s="260">
        <f t="shared" si="12"/>
        <v>0.74893426179727207</v>
      </c>
      <c r="CK19" s="20" t="str">
        <f t="shared" si="13"/>
        <v>08229</v>
      </c>
      <c r="CL19" s="20" t="str">
        <f t="shared" si="14"/>
        <v>稲敷市</v>
      </c>
      <c r="CM19" s="20">
        <f>VLOOKUP($CK19&amp;"_"&amp;$AZ$7,データシート1!$A:$BS,MATCH("ca_太陽光発電（10kW未満）",データシート1!$A$1:$BS$1,0),0)</f>
        <v>1223</v>
      </c>
      <c r="CN19" s="20">
        <f>VLOOKUP($CK19&amp;"_"&amp;$AZ$5,データシート1!$A:$BS,MATCH("ab_家庭",データシート1!$A$1:$BS$1,0),0)</f>
        <v>16312</v>
      </c>
      <c r="CO19" s="260">
        <f t="shared" si="15"/>
        <v>7.497547817557626E-2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02207</v>
      </c>
      <c r="AY20" s="20" t="str">
        <f>IF(IFERROR(比較地域マスタ!$Z13,"")=0,"",IFERROR(比較地域マスタ!$Z13,""))</f>
        <v>三沢市</v>
      </c>
      <c r="BC20" s="960" t="str">
        <f t="shared" si="0"/>
        <v>02207</v>
      </c>
      <c r="BD20" s="123" t="str">
        <f t="shared" si="2"/>
        <v>三沢市</v>
      </c>
      <c r="BE20" s="40">
        <f>VLOOKUP($BC20&amp;"_"&amp;$AZ$7,データシート1!$A:$BS,MATCH("cb_"&amp;BE$12,データシート1!$A$1:$BS$1,0),0)</f>
        <v>3185.2000000000007</v>
      </c>
      <c r="BF20" s="40">
        <f>VLOOKUP($BC20&amp;"_"&amp;$AZ$7,データシート1!$A:$BS,MATCH("cb_"&amp;BF$12,データシート1!$A$1:$BS$1,0),0)</f>
        <v>43156</v>
      </c>
      <c r="BG20" s="40">
        <f>VLOOKUP($BC20&amp;"_"&amp;$AZ$7,データシート1!$A:$BS,MATCH("cb_"&amp;BG$12,データシート1!$A$1:$BS$1,0),0)</f>
        <v>135</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46476.2</v>
      </c>
      <c r="BL20" s="42"/>
      <c r="BM20" s="960" t="str">
        <f t="shared" si="4"/>
        <v>02207</v>
      </c>
      <c r="BN20" s="123" t="str">
        <f t="shared" si="5"/>
        <v>三沢市</v>
      </c>
      <c r="BO20" s="40">
        <f>BE20*VLOOKUP(BO$12,別紙!$B$4:$E$10,MATCH("設備利用率",別紙!$B$4:$E$4,0),0)/100*8760/10^3</f>
        <v>3822.6222240000002</v>
      </c>
      <c r="BP20" s="40">
        <f>BF20*VLOOKUP(BP$12,別紙!$B$4:$E$10,MATCH("設備利用率",別紙!$B$4:$E$4,0),0)/100*8760/10^3</f>
        <v>57085.030559999992</v>
      </c>
      <c r="BQ20" s="40">
        <f>BG20*VLOOKUP(BQ$12,別紙!$B$4:$E$10,MATCH("設備利用率",別紙!$B$4:$E$4,0),0)/100*8760/10^3</f>
        <v>293.28479999999996</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61200.937583999992</v>
      </c>
      <c r="BV20" s="42"/>
      <c r="BW20" s="38" t="str">
        <f t="shared" si="7"/>
        <v>02207</v>
      </c>
      <c r="BX20" s="38" t="str">
        <f t="shared" si="8"/>
        <v>三沢市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311991.07087749388</v>
      </c>
      <c r="BZ20" s="42"/>
      <c r="CA20" s="38" t="str">
        <f t="shared" si="9"/>
        <v>02207</v>
      </c>
      <c r="CB20" s="38" t="str">
        <f t="shared" si="10"/>
        <v>三沢市</v>
      </c>
      <c r="CC20" s="260">
        <f t="shared" si="11"/>
        <v>1.2252344957336896E-2</v>
      </c>
      <c r="CD20" s="260">
        <f t="shared" si="1"/>
        <v>0.18297007795590067</v>
      </c>
      <c r="CE20" s="260">
        <f t="shared" si="1"/>
        <v>9.4004228766906249E-4</v>
      </c>
      <c r="CF20" s="260">
        <f t="shared" si="1"/>
        <v>0</v>
      </c>
      <c r="CG20" s="260">
        <f t="shared" si="1"/>
        <v>0</v>
      </c>
      <c r="CH20" s="260">
        <f t="shared" si="1"/>
        <v>0</v>
      </c>
      <c r="CI20" s="260">
        <f t="shared" si="12"/>
        <v>0.19616246520090663</v>
      </c>
      <c r="CK20" s="20" t="str">
        <f t="shared" si="13"/>
        <v>02207</v>
      </c>
      <c r="CL20" s="20" t="str">
        <f t="shared" si="14"/>
        <v>三沢市</v>
      </c>
      <c r="CM20" s="20">
        <f>VLOOKUP($CK20&amp;"_"&amp;$AZ$7,データシート1!$A:$BS,MATCH("ca_太陽光発電（10kW未満）",データシート1!$A$1:$BS$1,0),0)</f>
        <v>592</v>
      </c>
      <c r="CN20" s="20">
        <f>VLOOKUP($CK20&amp;"_"&amp;$AZ$5,データシート1!$A:$BS,MATCH("ab_家庭",データシート1!$A$1:$BS$1,0),0)</f>
        <v>19484</v>
      </c>
      <c r="CO20" s="260">
        <f t="shared" si="15"/>
        <v>3.03839047423527E-2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33207</v>
      </c>
      <c r="AY21" s="20" t="str">
        <f>IF(IFERROR(比較地域マスタ!$Z14,"")=0,"",IFERROR(比較地域マスタ!$Z14,""))</f>
        <v>井原市</v>
      </c>
      <c r="BC21" s="960" t="str">
        <f t="shared" si="0"/>
        <v>33207</v>
      </c>
      <c r="BD21" s="123" t="str">
        <f t="shared" si="2"/>
        <v>井原市</v>
      </c>
      <c r="BE21" s="40">
        <f>VLOOKUP($BC21&amp;"_"&amp;$AZ$7,データシート1!$A:$BS,MATCH("cb_"&amp;BE$12,データシート1!$A$1:$BS$1,0),0)</f>
        <v>7474.3940000000057</v>
      </c>
      <c r="BF21" s="40">
        <f>VLOOKUP($BC21&amp;"_"&amp;$AZ$7,データシート1!$A:$BS,MATCH("cb_"&amp;BF$12,データシート1!$A$1:$BS$1,0),0)</f>
        <v>39148.400000000001</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46622.794000000009</v>
      </c>
      <c r="BL21" s="42"/>
      <c r="BM21" s="960" t="str">
        <f t="shared" si="4"/>
        <v>33207</v>
      </c>
      <c r="BN21" s="123" t="str">
        <f t="shared" si="5"/>
        <v>井原市</v>
      </c>
      <c r="BO21" s="40">
        <f>BE21*VLOOKUP(BO$12,別紙!$B$4:$E$10,MATCH("設備利用率",別紙!$B$4:$E$4,0),0)/100*8760/10^3</f>
        <v>8970.1697272800066</v>
      </c>
      <c r="BP21" s="40">
        <f>BF21*VLOOKUP(BP$12,別紙!$B$4:$E$10,MATCH("設備利用率",別紙!$B$4:$E$4,0),0)/100*8760/10^3</f>
        <v>51783.937583999992</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60754.10731128</v>
      </c>
      <c r="BV21" s="42"/>
      <c r="BW21" s="38" t="str">
        <f t="shared" si="7"/>
        <v>33207</v>
      </c>
      <c r="BX21" s="38" t="str">
        <f t="shared" si="8"/>
        <v>井原市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306083.14076892979</v>
      </c>
      <c r="BZ21" s="42"/>
      <c r="CA21" s="38" t="str">
        <f t="shared" si="9"/>
        <v>33207</v>
      </c>
      <c r="CB21" s="38" t="str">
        <f t="shared" si="10"/>
        <v>井原市</v>
      </c>
      <c r="CC21" s="260">
        <f t="shared" si="11"/>
        <v>2.9306317573537393E-2</v>
      </c>
      <c r="CD21" s="260">
        <f t="shared" si="1"/>
        <v>0.1691825869726456</v>
      </c>
      <c r="CE21" s="260">
        <f t="shared" si="1"/>
        <v>0</v>
      </c>
      <c r="CF21" s="260">
        <f t="shared" si="1"/>
        <v>0</v>
      </c>
      <c r="CG21" s="260">
        <f t="shared" si="1"/>
        <v>0</v>
      </c>
      <c r="CH21" s="260">
        <f t="shared" si="1"/>
        <v>0</v>
      </c>
      <c r="CI21" s="260">
        <f t="shared" si="12"/>
        <v>0.19848890454618301</v>
      </c>
      <c r="CK21" s="20" t="str">
        <f t="shared" si="13"/>
        <v>33207</v>
      </c>
      <c r="CL21" s="20" t="str">
        <f t="shared" si="14"/>
        <v>井原市</v>
      </c>
      <c r="CM21" s="20">
        <f>VLOOKUP($CK21&amp;"_"&amp;$AZ$7,データシート1!$A:$BS,MATCH("ca_太陽光発電（10kW未満）",データシート1!$A$1:$BS$1,0),0)</f>
        <v>1541</v>
      </c>
      <c r="CN21" s="20">
        <f>VLOOKUP($CK21&amp;"_"&amp;$AZ$5,データシート1!$A:$BS,MATCH("ab_家庭",データシート1!$A$1:$BS$1,0),0)</f>
        <v>16746</v>
      </c>
      <c r="CO21" s="260">
        <f t="shared" si="15"/>
        <v>9.2021975397109754E-2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01225</v>
      </c>
      <c r="AY22" s="20" t="str">
        <f>IF(IFERROR(比較地域マスタ!$Z15,"")=0,"",IFERROR(比較地域マスタ!$Z15,""))</f>
        <v>滝川市</v>
      </c>
      <c r="BC22" s="960" t="str">
        <f t="shared" si="0"/>
        <v>01225</v>
      </c>
      <c r="BD22" s="123" t="str">
        <f t="shared" si="2"/>
        <v>滝川市</v>
      </c>
      <c r="BE22" s="40">
        <f>VLOOKUP($BC22&amp;"_"&amp;$AZ$7,データシート1!$A:$BS,MATCH("cb_"&amp;BE$12,データシート1!$A$1:$BS$1,0),0)</f>
        <v>956.14099999999928</v>
      </c>
      <c r="BF22" s="40">
        <f>VLOOKUP($BC22&amp;"_"&amp;$AZ$7,データシート1!$A:$BS,MATCH("cb_"&amp;BF$12,データシート1!$A$1:$BS$1,0),0)</f>
        <v>9158.6020000000008</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10114.743</v>
      </c>
      <c r="BL22" s="42"/>
      <c r="BM22" s="960" t="str">
        <f t="shared" si="4"/>
        <v>01225</v>
      </c>
      <c r="BN22" s="123" t="str">
        <f t="shared" si="5"/>
        <v>滝川市</v>
      </c>
      <c r="BO22" s="40">
        <f>BE22*VLOOKUP(BO$12,別紙!$B$4:$E$10,MATCH("設備利用率",別紙!$B$4:$E$4,0),0)/100*8760/10^3</f>
        <v>1147.483936919999</v>
      </c>
      <c r="BP22" s="40">
        <f>BF22*VLOOKUP(BP$12,別紙!$B$4:$E$10,MATCH("設備利用率",別紙!$B$4:$E$4,0),0)/100*8760/10^3</f>
        <v>12114.632381519999</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13262.116318439999</v>
      </c>
      <c r="BV22" s="42"/>
      <c r="BW22" s="38" t="str">
        <f t="shared" si="7"/>
        <v>01225</v>
      </c>
      <c r="BX22" s="38" t="str">
        <f t="shared" si="8"/>
        <v>滝川市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183302.1731216581</v>
      </c>
      <c r="BZ22" s="42"/>
      <c r="CA22" s="38" t="str">
        <f t="shared" si="9"/>
        <v>01225</v>
      </c>
      <c r="CB22" s="38" t="str">
        <f t="shared" si="10"/>
        <v>滝川市</v>
      </c>
      <c r="CC22" s="260">
        <f t="shared" si="11"/>
        <v>6.2600672833180819E-3</v>
      </c>
      <c r="CD22" s="260">
        <f t="shared" si="1"/>
        <v>6.6091046140950488E-2</v>
      </c>
      <c r="CE22" s="260">
        <f t="shared" si="1"/>
        <v>0</v>
      </c>
      <c r="CF22" s="260">
        <f t="shared" si="1"/>
        <v>0</v>
      </c>
      <c r="CG22" s="260">
        <f t="shared" si="1"/>
        <v>0</v>
      </c>
      <c r="CH22" s="260">
        <f t="shared" si="1"/>
        <v>0</v>
      </c>
      <c r="CI22" s="260">
        <f t="shared" si="12"/>
        <v>7.2351113424268573E-2</v>
      </c>
      <c r="CK22" s="20" t="str">
        <f t="shared" si="13"/>
        <v>01225</v>
      </c>
      <c r="CL22" s="20" t="str">
        <f t="shared" si="14"/>
        <v>滝川市</v>
      </c>
      <c r="CM22" s="20">
        <f>VLOOKUP($CK22&amp;"_"&amp;$AZ$7,データシート1!$A:$BS,MATCH("ca_太陽光発電（10kW未満）",データシート1!$A$1:$BS$1,0),0)</f>
        <v>179</v>
      </c>
      <c r="CN22" s="20">
        <f>VLOOKUP($CK22&amp;"_"&amp;$AZ$5,データシート1!$A:$BS,MATCH("ab_家庭",データシート1!$A$1:$BS$1,0),0)</f>
        <v>21166</v>
      </c>
      <c r="CO22" s="260">
        <f t="shared" si="15"/>
        <v>8.4569592743078525E-3</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29211</v>
      </c>
      <c r="AY23" s="20" t="str">
        <f>IF(IFERROR(比較地域マスタ!$Z16,"")=0,"",IFERROR(比較地域マスタ!$Z16,""))</f>
        <v>葛城市</v>
      </c>
      <c r="BC23" s="960" t="str">
        <f t="shared" si="0"/>
        <v>29211</v>
      </c>
      <c r="BD23" s="123" t="str">
        <f t="shared" si="2"/>
        <v>葛城市</v>
      </c>
      <c r="BE23" s="40">
        <f>VLOOKUP($BC23&amp;"_"&amp;$AZ$7,データシート1!$A:$BS,MATCH("cb_"&amp;BE$12,データシート1!$A$1:$BS$1,0),0)</f>
        <v>7954.1999999999953</v>
      </c>
      <c r="BF23" s="40">
        <f>VLOOKUP($BC23&amp;"_"&amp;$AZ$7,データシート1!$A:$BS,MATCH("cb_"&amp;BF$12,データシート1!$A$1:$BS$1,0),0)</f>
        <v>14011.900000000005</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21966.1</v>
      </c>
      <c r="BL23" s="42"/>
      <c r="BM23" s="960" t="str">
        <f t="shared" si="4"/>
        <v>29211</v>
      </c>
      <c r="BN23" s="123" t="str">
        <f t="shared" si="5"/>
        <v>葛城市</v>
      </c>
      <c r="BO23" s="40">
        <f>BE23*VLOOKUP(BO$12,別紙!$B$4:$E$10,MATCH("設備利用率",別紙!$B$4:$E$4,0),0)/100*8760/10^3</f>
        <v>9545.9945039999948</v>
      </c>
      <c r="BP23" s="40">
        <f>BF23*VLOOKUP(BP$12,別紙!$B$4:$E$10,MATCH("設備利用率",別紙!$B$4:$E$4,0),0)/100*8760/10^3</f>
        <v>18534.380844000007</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28080.375348000001</v>
      </c>
      <c r="BV23" s="42"/>
      <c r="BW23" s="38" t="str">
        <f t="shared" si="7"/>
        <v>29211</v>
      </c>
      <c r="BX23" s="38" t="str">
        <f t="shared" si="8"/>
        <v>葛城市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185915.1573532045</v>
      </c>
      <c r="BZ23" s="42"/>
      <c r="CA23" s="38" t="str">
        <f t="shared" si="9"/>
        <v>29211</v>
      </c>
      <c r="CB23" s="38" t="str">
        <f t="shared" si="10"/>
        <v>葛城市</v>
      </c>
      <c r="CC23" s="260">
        <f t="shared" si="11"/>
        <v>5.1345972216048884E-2</v>
      </c>
      <c r="CD23" s="260">
        <f t="shared" si="1"/>
        <v>9.9692682984357767E-2</v>
      </c>
      <c r="CE23" s="260">
        <f t="shared" si="1"/>
        <v>0</v>
      </c>
      <c r="CF23" s="260">
        <f t="shared" si="1"/>
        <v>0</v>
      </c>
      <c r="CG23" s="260">
        <f t="shared" si="1"/>
        <v>0</v>
      </c>
      <c r="CH23" s="260">
        <f t="shared" si="1"/>
        <v>0</v>
      </c>
      <c r="CI23" s="260">
        <f t="shared" si="12"/>
        <v>0.15103865520040666</v>
      </c>
      <c r="CK23" s="20" t="str">
        <f t="shared" si="13"/>
        <v>29211</v>
      </c>
      <c r="CL23" s="20" t="str">
        <f t="shared" si="14"/>
        <v>葛城市</v>
      </c>
      <c r="CM23" s="20">
        <f>VLOOKUP($CK23&amp;"_"&amp;$AZ$7,データシート1!$A:$BS,MATCH("ca_太陽光発電（10kW未満）",データシート1!$A$1:$BS$1,0),0)</f>
        <v>1669</v>
      </c>
      <c r="CN23" s="20">
        <f>VLOOKUP($CK23&amp;"_"&amp;$AZ$5,データシート1!$A:$BS,MATCH("ab_家庭",データシート1!$A$1:$BS$1,0),0)</f>
        <v>15310</v>
      </c>
      <c r="CO23" s="260">
        <f t="shared" si="15"/>
        <v>0.10901371652514696</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40621</v>
      </c>
      <c r="AY24" s="20" t="str">
        <f>IF(IFERROR(比較地域マスタ!$Z17,"")=0,"",IFERROR(比較地域マスタ!$Z17,""))</f>
        <v>苅田町</v>
      </c>
      <c r="BC24" s="960" t="str">
        <f t="shared" si="0"/>
        <v>40621</v>
      </c>
      <c r="BD24" s="123" t="str">
        <f t="shared" si="2"/>
        <v>苅田町</v>
      </c>
      <c r="BE24" s="40">
        <f>VLOOKUP($BC24&amp;"_"&amp;$AZ$7,データシート1!$A:$BS,MATCH("cb_"&amp;BE$12,データシート1!$A$1:$BS$1,0),0)</f>
        <v>7715.7839999999778</v>
      </c>
      <c r="BF24" s="40">
        <f>VLOOKUP($BC24&amp;"_"&amp;$AZ$7,データシート1!$A:$BS,MATCH("cb_"&amp;BF$12,データシート1!$A$1:$BS$1,0),0)</f>
        <v>22752.500000000015</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149900</v>
      </c>
      <c r="BK24" s="40">
        <f t="shared" si="3"/>
        <v>180368.28399999999</v>
      </c>
      <c r="BL24" s="42"/>
      <c r="BM24" s="960" t="str">
        <f t="shared" si="4"/>
        <v>40621</v>
      </c>
      <c r="BN24" s="123" t="str">
        <f t="shared" si="5"/>
        <v>苅田町</v>
      </c>
      <c r="BO24" s="40">
        <f>BE24*VLOOKUP(BO$12,別紙!$B$4:$E$10,MATCH("設備利用率",別紙!$B$4:$E$4,0),0)/100*8760/10^3</f>
        <v>9259.866694079974</v>
      </c>
      <c r="BP24" s="40">
        <f>BF24*VLOOKUP(BP$12,別紙!$B$4:$E$10,MATCH("設備利用率",別紙!$B$4:$E$4,0),0)/100*8760/10^3</f>
        <v>30096.096900000022</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1050499.2</v>
      </c>
      <c r="BU24" s="40">
        <f t="shared" si="6"/>
        <v>1089855.1635940799</v>
      </c>
      <c r="BV24" s="42"/>
      <c r="BW24" s="38" t="str">
        <f t="shared" si="7"/>
        <v>40621</v>
      </c>
      <c r="BX24" s="38" t="str">
        <f t="shared" si="8"/>
        <v>苅田町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1317620.7184724738</v>
      </c>
      <c r="BZ24" s="42"/>
      <c r="CA24" s="38" t="str">
        <f t="shared" si="9"/>
        <v>40621</v>
      </c>
      <c r="CB24" s="38" t="str">
        <f t="shared" si="10"/>
        <v>苅田町</v>
      </c>
      <c r="CC24" s="260">
        <f t="shared" si="11"/>
        <v>7.0277178889650406E-3</v>
      </c>
      <c r="CD24" s="260">
        <f t="shared" si="1"/>
        <v>2.2841244432533377E-2</v>
      </c>
      <c r="CE24" s="260">
        <f t="shared" si="1"/>
        <v>0</v>
      </c>
      <c r="CF24" s="260">
        <f t="shared" si="1"/>
        <v>0</v>
      </c>
      <c r="CG24" s="260">
        <f t="shared" si="1"/>
        <v>0</v>
      </c>
      <c r="CH24" s="260">
        <f t="shared" si="1"/>
        <v>0.79726979492084071</v>
      </c>
      <c r="CI24" s="260">
        <f t="shared" si="12"/>
        <v>0.8271387572423391</v>
      </c>
      <c r="CK24" s="20" t="str">
        <f t="shared" si="13"/>
        <v>40621</v>
      </c>
      <c r="CL24" s="20" t="str">
        <f t="shared" si="14"/>
        <v>苅田町</v>
      </c>
      <c r="CM24" s="20">
        <f>VLOOKUP($CK24&amp;"_"&amp;$AZ$7,データシート1!$A:$BS,MATCH("ca_太陽光発電（10kW未満）",データシート1!$A$1:$BS$1,0),0)</f>
        <v>1696</v>
      </c>
      <c r="CN24" s="20">
        <f>VLOOKUP($CK24&amp;"_"&amp;$AZ$5,データシート1!$A:$BS,MATCH("ab_家庭",データシート1!$A$1:$BS$1,0),0)</f>
        <v>18198</v>
      </c>
      <c r="CO24" s="260">
        <f t="shared" si="15"/>
        <v>9.3197054621386971E-2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25214</v>
      </c>
      <c r="AY25" s="20" t="str">
        <f>IF(IFERROR(比較地域マスタ!$Z18,"")=0,"",IFERROR(比較地域マスタ!$Z18,""))</f>
        <v>米原市</v>
      </c>
      <c r="BC25" s="960" t="str">
        <f t="shared" si="0"/>
        <v>25214</v>
      </c>
      <c r="BD25" s="123" t="str">
        <f t="shared" si="2"/>
        <v>米原市</v>
      </c>
      <c r="BE25" s="40">
        <f>VLOOKUP($BC25&amp;"_"&amp;$AZ$7,データシート1!$A:$BS,MATCH("cb_"&amp;BE$12,データシート1!$A$1:$BS$1,0),0)</f>
        <v>6410.9000000000042</v>
      </c>
      <c r="BF25" s="40">
        <f>VLOOKUP($BC25&amp;"_"&amp;$AZ$7,データシート1!$A:$BS,MATCH("cb_"&amp;BF$12,データシート1!$A$1:$BS$1,0),0)</f>
        <v>26304.400000000012</v>
      </c>
      <c r="BG25" s="40">
        <f>VLOOKUP($BC25&amp;"_"&amp;$AZ$7,データシート1!$A:$BS,MATCH("cb_"&amp;BG$12,データシート1!$A$1:$BS$1,0),0)</f>
        <v>0</v>
      </c>
      <c r="BH25" s="40">
        <f>VLOOKUP($BC25&amp;"_"&amp;$AZ$7,データシート1!$A:$BS,MATCH("cb_"&amp;BH$12,データシート1!$A$1:$BS$1,0),0)</f>
        <v>1310.5</v>
      </c>
      <c r="BI25" s="40">
        <f>VLOOKUP($BC25&amp;"_"&amp;$AZ$7,データシート1!$A:$BS,MATCH("cb_"&amp;BI$12,データシート1!$A$1:$BS$1,0),0)</f>
        <v>0</v>
      </c>
      <c r="BJ25" s="40">
        <f>VLOOKUP($BC25&amp;"_"&amp;$AZ$7,データシート1!$A:$BS,MATCH("cb_"&amp;BJ$12,データシート1!$A$1:$BS$1,0),0)</f>
        <v>3550</v>
      </c>
      <c r="BK25" s="40">
        <f t="shared" si="3"/>
        <v>37575.800000000017</v>
      </c>
      <c r="BL25" s="42"/>
      <c r="BM25" s="960" t="str">
        <f t="shared" si="4"/>
        <v>25214</v>
      </c>
      <c r="BN25" s="123" t="str">
        <f t="shared" si="5"/>
        <v>米原市</v>
      </c>
      <c r="BO25" s="40">
        <f>BE25*VLOOKUP(BO$12,別紙!$B$4:$E$10,MATCH("設備利用率",別紙!$B$4:$E$4,0),0)/100*8760/10^3</f>
        <v>7693.8493080000062</v>
      </c>
      <c r="BP25" s="40">
        <f>BF25*VLOOKUP(BP$12,別紙!$B$4:$E$10,MATCH("設備利用率",別紙!$B$4:$E$4,0),0)/100*8760/10^3</f>
        <v>34794.408144000015</v>
      </c>
      <c r="BQ25" s="40">
        <f>BG25*VLOOKUP(BQ$12,別紙!$B$4:$E$10,MATCH("設備利用率",別紙!$B$4:$E$4,0),0)/100*8760/10^3</f>
        <v>0</v>
      </c>
      <c r="BR25" s="40">
        <f>BH25*VLOOKUP(BR$12,別紙!$B$4:$E$10,MATCH("設備利用率",別紙!$B$4:$E$4,0),0)/100*8760/10^3</f>
        <v>6887.9880000000003</v>
      </c>
      <c r="BS25" s="40">
        <f>BI25*VLOOKUP(BS$12,別紙!$B$4:$E$10,MATCH("設備利用率",別紙!$B$4:$E$4,0),0)/100*8760/10^3</f>
        <v>0</v>
      </c>
      <c r="BT25" s="40">
        <f>BJ25*VLOOKUP(BT$12,別紙!$B$4:$E$10,MATCH("設備利用率",別紙!$B$4:$E$4,0),0)/100*8760/10^3</f>
        <v>24878.400000000001</v>
      </c>
      <c r="BU25" s="40">
        <f t="shared" si="6"/>
        <v>74254.645452000026</v>
      </c>
      <c r="BV25" s="42"/>
      <c r="BW25" s="38" t="str">
        <f t="shared" si="7"/>
        <v>25214</v>
      </c>
      <c r="BX25" s="38" t="str">
        <f t="shared" si="8"/>
        <v>米原市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504985.84587892907</v>
      </c>
      <c r="BZ25" s="42"/>
      <c r="CA25" s="38" t="str">
        <f t="shared" si="9"/>
        <v>25214</v>
      </c>
      <c r="CB25" s="38" t="str">
        <f t="shared" si="10"/>
        <v>米原市</v>
      </c>
      <c r="CC25" s="260">
        <f t="shared" si="11"/>
        <v>1.5235772192008359E-2</v>
      </c>
      <c r="CD25" s="260">
        <f t="shared" si="1"/>
        <v>6.8901749282576946E-2</v>
      </c>
      <c r="CE25" s="260">
        <f t="shared" si="1"/>
        <v>0</v>
      </c>
      <c r="CF25" s="260">
        <f t="shared" si="1"/>
        <v>1.3639962498377437E-2</v>
      </c>
      <c r="CG25" s="260">
        <f t="shared" si="1"/>
        <v>0</v>
      </c>
      <c r="CH25" s="260">
        <f t="shared" si="1"/>
        <v>4.926553922852845E-2</v>
      </c>
      <c r="CI25" s="260">
        <f t="shared" si="12"/>
        <v>0.14704302320149121</v>
      </c>
      <c r="CK25" s="20" t="str">
        <f t="shared" si="13"/>
        <v>25214</v>
      </c>
      <c r="CL25" s="20" t="str">
        <f t="shared" si="14"/>
        <v>米原市</v>
      </c>
      <c r="CM25" s="20">
        <f>VLOOKUP($CK25&amp;"_"&amp;$AZ$7,データシート1!$A:$BS,MATCH("ca_太陽光発電（10kW未満）",データシート1!$A$1:$BS$1,0),0)</f>
        <v>1370</v>
      </c>
      <c r="CN25" s="20">
        <f>VLOOKUP($CK25&amp;"_"&amp;$AZ$5,データシート1!$A:$BS,MATCH("ab_家庭",データシート1!$A$1:$BS$1,0),0)</f>
        <v>14757</v>
      </c>
      <c r="CO25" s="260">
        <f t="shared" si="15"/>
        <v>9.2837297553703332E-2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11324</v>
      </c>
      <c r="AY26" s="20" t="str">
        <f>IF(IFERROR(比較地域マスタ!$Z19,"")=0,"",IFERROR(比較地域マスタ!$Z19,""))</f>
        <v>三芳町</v>
      </c>
      <c r="BC26" s="960" t="str">
        <f t="shared" si="0"/>
        <v>11324</v>
      </c>
      <c r="BD26" s="123" t="str">
        <f t="shared" si="2"/>
        <v>三芳町</v>
      </c>
      <c r="BE26" s="40">
        <f>VLOOKUP($BC26&amp;"_"&amp;$AZ$7,データシート1!$A:$BS,MATCH("cb_"&amp;BE$12,データシート1!$A$1:$BS$1,0),0)</f>
        <v>1928.2000000000007</v>
      </c>
      <c r="BF26" s="40">
        <f>VLOOKUP($BC26&amp;"_"&amp;$AZ$7,データシート1!$A:$BS,MATCH("cb_"&amp;BF$12,データシート1!$A$1:$BS$1,0),0)</f>
        <v>3094.9000000000005</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5023.1000000000013</v>
      </c>
      <c r="BL26" s="42"/>
      <c r="BM26" s="960" t="str">
        <f t="shared" si="4"/>
        <v>11324</v>
      </c>
      <c r="BN26" s="123" t="str">
        <f t="shared" si="5"/>
        <v>三芳町</v>
      </c>
      <c r="BO26" s="40">
        <f>BE26*VLOOKUP(BO$12,別紙!$B$4:$E$10,MATCH("設備利用率",別紙!$B$4:$E$4,0),0)/100*8760/10^3</f>
        <v>2314.0713840000008</v>
      </c>
      <c r="BP26" s="40">
        <f>BF26*VLOOKUP(BP$12,別紙!$B$4:$E$10,MATCH("設備利用率",別紙!$B$4:$E$4,0),0)/100*8760/10^3</f>
        <v>4093.8099240000006</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6407.8813080000018</v>
      </c>
      <c r="BV26" s="42"/>
      <c r="BW26" s="38" t="str">
        <f t="shared" si="7"/>
        <v>11324</v>
      </c>
      <c r="BX26" s="38" t="str">
        <f t="shared" si="8"/>
        <v>三芳町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370643.79918045556</v>
      </c>
      <c r="BZ26" s="42"/>
      <c r="CA26" s="38" t="str">
        <f t="shared" si="9"/>
        <v>11324</v>
      </c>
      <c r="CB26" s="38" t="str">
        <f t="shared" si="10"/>
        <v>三芳町</v>
      </c>
      <c r="CC26" s="260">
        <f t="shared" si="11"/>
        <v>6.2433835103048556E-3</v>
      </c>
      <c r="CD26" s="260">
        <f t="shared" si="1"/>
        <v>1.1045132639617814E-2</v>
      </c>
      <c r="CE26" s="260">
        <f t="shared" si="1"/>
        <v>0</v>
      </c>
      <c r="CF26" s="260">
        <f t="shared" si="1"/>
        <v>0</v>
      </c>
      <c r="CG26" s="260">
        <f t="shared" si="1"/>
        <v>0</v>
      </c>
      <c r="CH26" s="260">
        <f t="shared" si="1"/>
        <v>0</v>
      </c>
      <c r="CI26" s="260">
        <f t="shared" si="12"/>
        <v>1.7288516149922672E-2</v>
      </c>
      <c r="CK26" s="20" t="str">
        <f t="shared" si="13"/>
        <v>11324</v>
      </c>
      <c r="CL26" s="20" t="str">
        <f t="shared" si="14"/>
        <v>三芳町</v>
      </c>
      <c r="CM26" s="20">
        <f>VLOOKUP($CK26&amp;"_"&amp;$AZ$7,データシート1!$A:$BS,MATCH("ca_太陽光発電（10kW未満）",データシート1!$A$1:$BS$1,0),0)</f>
        <v>447</v>
      </c>
      <c r="CN26" s="20">
        <f>VLOOKUP($CK26&amp;"_"&amp;$AZ$5,データシート1!$A:$BS,MATCH("ab_家庭",データシート1!$A$1:$BS$1,0),0)</f>
        <v>16771</v>
      </c>
      <c r="CO26" s="260">
        <f t="shared" si="15"/>
        <v>2.6653151273030827E-2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17361</v>
      </c>
      <c r="AY27" s="20" t="str">
        <f>IF(IFERROR(比較地域マスタ!$Z20,"")=0,"",IFERROR(比較地域マスタ!$Z20,""))</f>
        <v>津幡町</v>
      </c>
      <c r="BC27" s="960" t="str">
        <f t="shared" si="0"/>
        <v>17361</v>
      </c>
      <c r="BD27" s="123" t="str">
        <f t="shared" si="2"/>
        <v>津幡町</v>
      </c>
      <c r="BE27" s="40">
        <f>VLOOKUP($BC27&amp;"_"&amp;$AZ$7,データシート1!$A:$BS,MATCH("cb_"&amp;BE$12,データシート1!$A$1:$BS$1,0),0)</f>
        <v>2221.2629999999995</v>
      </c>
      <c r="BF27" s="40">
        <f>VLOOKUP($BC27&amp;"_"&amp;$AZ$7,データシート1!$A:$BS,MATCH("cb_"&amp;BF$12,データシート1!$A$1:$BS$1,0),0)</f>
        <v>5251.7</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7472.9629999999997</v>
      </c>
      <c r="BL27" s="42"/>
      <c r="BM27" s="960" t="str">
        <f t="shared" si="4"/>
        <v>17361</v>
      </c>
      <c r="BN27" s="123" t="str">
        <f t="shared" si="5"/>
        <v>津幡町</v>
      </c>
      <c r="BO27" s="40">
        <f>BE27*VLOOKUP(BO$12,別紙!$B$4:$E$10,MATCH("設備利用率",別紙!$B$4:$E$4,0),0)/100*8760/10^3</f>
        <v>2665.7821515599994</v>
      </c>
      <c r="BP27" s="40">
        <f>BF27*VLOOKUP(BP$12,別紙!$B$4:$E$10,MATCH("設備利用率",別紙!$B$4:$E$4,0),0)/100*8760/10^3</f>
        <v>6946.7386919999999</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9612.5208435599998</v>
      </c>
      <c r="BV27" s="42"/>
      <c r="BW27" s="38" t="str">
        <f t="shared" si="7"/>
        <v>17361</v>
      </c>
      <c r="BX27" s="38" t="str">
        <f t="shared" si="8"/>
        <v>津幡町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191642.40732079794</v>
      </c>
      <c r="BZ27" s="42"/>
      <c r="CA27" s="38" t="str">
        <f t="shared" si="9"/>
        <v>17361</v>
      </c>
      <c r="CB27" s="38" t="str">
        <f t="shared" si="10"/>
        <v>津幡町</v>
      </c>
      <c r="CC27" s="260">
        <f t="shared" si="11"/>
        <v>1.39101892364441E-2</v>
      </c>
      <c r="CD27" s="260">
        <f t="shared" si="1"/>
        <v>3.6248442028655875E-2</v>
      </c>
      <c r="CE27" s="260">
        <f t="shared" si="1"/>
        <v>0</v>
      </c>
      <c r="CF27" s="260">
        <f t="shared" si="1"/>
        <v>0</v>
      </c>
      <c r="CG27" s="260">
        <f t="shared" si="1"/>
        <v>0</v>
      </c>
      <c r="CH27" s="260">
        <f t="shared" si="1"/>
        <v>0</v>
      </c>
      <c r="CI27" s="260">
        <f t="shared" si="12"/>
        <v>5.0158631265099972E-2</v>
      </c>
      <c r="CK27" s="20" t="str">
        <f t="shared" si="13"/>
        <v>17361</v>
      </c>
      <c r="CL27" s="20" t="str">
        <f t="shared" si="14"/>
        <v>津幡町</v>
      </c>
      <c r="CM27" s="20">
        <f>VLOOKUP($CK27&amp;"_"&amp;$AZ$7,データシート1!$A:$BS,MATCH("ca_太陽光発電（10kW未満）",データシート1!$A$1:$BS$1,0),0)</f>
        <v>471</v>
      </c>
      <c r="CN27" s="20">
        <f>VLOOKUP($CK27&amp;"_"&amp;$AZ$5,データシート1!$A:$BS,MATCH("ab_家庭",データシート1!$A$1:$BS$1,0),0)</f>
        <v>14603</v>
      </c>
      <c r="CO27" s="260">
        <f t="shared" si="15"/>
        <v>3.2253646510990892E-2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23425</v>
      </c>
      <c r="AY28" s="20" t="str">
        <f>IF(IFERROR(比較地域マスタ!$Z21,"")=0,"",IFERROR(比較地域マスタ!$Z21,""))</f>
        <v>蟹江町</v>
      </c>
      <c r="BC28" s="960" t="str">
        <f t="shared" si="0"/>
        <v>23425</v>
      </c>
      <c r="BD28" s="123" t="str">
        <f t="shared" si="2"/>
        <v>蟹江町</v>
      </c>
      <c r="BE28" s="40">
        <f>VLOOKUP($BC28&amp;"_"&amp;$AZ$7,データシート1!$A:$BS,MATCH("cb_"&amp;BE$12,データシート1!$A$1:$BS$1,0),0)</f>
        <v>4298.4000000000005</v>
      </c>
      <c r="BF28" s="40">
        <f>VLOOKUP($BC28&amp;"_"&amp;$AZ$7,データシート1!$A:$BS,MATCH("cb_"&amp;BF$12,データシート1!$A$1:$BS$1,0),0)</f>
        <v>5831.5999999999985</v>
      </c>
      <c r="BG28" s="40">
        <f>VLOOKUP($BC28&amp;"_"&amp;$AZ$7,データシート1!$A:$BS,MATCH("cb_"&amp;BG$12,データシート1!$A$1:$BS$1,0),0)</f>
        <v>16.8</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10146.799999999999</v>
      </c>
      <c r="BL28" s="42"/>
      <c r="BM28" s="960" t="str">
        <f t="shared" si="4"/>
        <v>23425</v>
      </c>
      <c r="BN28" s="123" t="str">
        <f t="shared" si="5"/>
        <v>蟹江町</v>
      </c>
      <c r="BO28" s="40">
        <f>BE28*VLOOKUP(BO$12,別紙!$B$4:$E$10,MATCH("設備利用率",別紙!$B$4:$E$4,0),0)/100*8760/10^3</f>
        <v>5158.595808</v>
      </c>
      <c r="BP28" s="40">
        <f>BF28*VLOOKUP(BP$12,別紙!$B$4:$E$10,MATCH("設備利用率",別紙!$B$4:$E$4,0),0)/100*8760/10^3</f>
        <v>7713.8072159999983</v>
      </c>
      <c r="BQ28" s="40">
        <f>BG28*VLOOKUP(BQ$12,別紙!$B$4:$E$10,MATCH("設備利用率",別紙!$B$4:$E$4,0),0)/100*8760/10^3</f>
        <v>36.497664000000007</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12908.900688</v>
      </c>
      <c r="BV28" s="42"/>
      <c r="BW28" s="38" t="str">
        <f t="shared" si="7"/>
        <v>23425</v>
      </c>
      <c r="BX28" s="38" t="str">
        <f t="shared" si="8"/>
        <v>蟹江町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177501.5238241945</v>
      </c>
      <c r="BZ28" s="42"/>
      <c r="CA28" s="38" t="str">
        <f t="shared" si="9"/>
        <v>23425</v>
      </c>
      <c r="CB28" s="38" t="str">
        <f t="shared" si="10"/>
        <v>蟹江町</v>
      </c>
      <c r="CC28" s="260">
        <f t="shared" si="11"/>
        <v>2.9062262097024616E-2</v>
      </c>
      <c r="CD28" s="260">
        <f t="shared" si="1"/>
        <v>4.3457695741474872E-2</v>
      </c>
      <c r="CE28" s="260">
        <f t="shared" si="1"/>
        <v>2.0561887703087517E-4</v>
      </c>
      <c r="CF28" s="260">
        <f t="shared" si="1"/>
        <v>0</v>
      </c>
      <c r="CG28" s="260">
        <f t="shared" si="1"/>
        <v>0</v>
      </c>
      <c r="CH28" s="260">
        <f t="shared" si="1"/>
        <v>0</v>
      </c>
      <c r="CI28" s="260">
        <f t="shared" si="12"/>
        <v>7.2725576715530371E-2</v>
      </c>
      <c r="CK28" s="20" t="str">
        <f t="shared" si="13"/>
        <v>23425</v>
      </c>
      <c r="CL28" s="20" t="str">
        <f t="shared" si="14"/>
        <v>蟹江町</v>
      </c>
      <c r="CM28" s="20">
        <f>VLOOKUP($CK28&amp;"_"&amp;$AZ$7,データシート1!$A:$BS,MATCH("ca_太陽光発電（10kW未満）",データシート1!$A$1:$BS$1,0),0)</f>
        <v>878</v>
      </c>
      <c r="CN28" s="20">
        <f>VLOOKUP($CK28&amp;"_"&amp;$AZ$5,データシート1!$A:$BS,MATCH("ab_家庭",データシート1!$A$1:$BS$1,0),0)</f>
        <v>16805</v>
      </c>
      <c r="CO28" s="260">
        <f t="shared" si="15"/>
        <v>5.2246355251413266E-2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40341</v>
      </c>
      <c r="AY29" s="20" t="str">
        <f>IF(IFERROR(比較地域マスタ!$Z22,"")=0,"",IFERROR(比較地域マスタ!$Z22,""))</f>
        <v>宇美町</v>
      </c>
      <c r="BC29" s="960" t="str">
        <f t="shared" si="0"/>
        <v>40341</v>
      </c>
      <c r="BD29" s="123" t="str">
        <f t="shared" si="2"/>
        <v>宇美町</v>
      </c>
      <c r="BE29" s="40">
        <f>VLOOKUP($BC29&amp;"_"&amp;$AZ$7,データシート1!$A:$BS,MATCH("cb_"&amp;BE$12,データシート1!$A$1:$BS$1,0),0)</f>
        <v>6514.8399999999983</v>
      </c>
      <c r="BF29" s="40">
        <f>VLOOKUP($BC29&amp;"_"&amp;$AZ$7,データシート1!$A:$BS,MATCH("cb_"&amp;BF$12,データシート1!$A$1:$BS$1,0),0)</f>
        <v>5671.6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12186.439999999999</v>
      </c>
      <c r="BL29" s="42"/>
      <c r="BM29" s="960" t="str">
        <f t="shared" si="4"/>
        <v>40341</v>
      </c>
      <c r="BN29" s="123" t="str">
        <f t="shared" si="5"/>
        <v>宇美町</v>
      </c>
      <c r="BO29" s="40">
        <f>BE29*VLOOKUP(BO$12,別紙!$B$4:$E$10,MATCH("設備利用率",別紙!$B$4:$E$4,0),0)/100*8760/10^3</f>
        <v>7818.5897807999972</v>
      </c>
      <c r="BP29" s="40">
        <f>BF29*VLOOKUP(BP$12,別紙!$B$4:$E$10,MATCH("設備利用率",別紙!$B$4:$E$4,0),0)/100*8760/10^3</f>
        <v>7502.1656160000002</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15320.755396799997</v>
      </c>
      <c r="BV29" s="42"/>
      <c r="BW29" s="38" t="str">
        <f t="shared" si="7"/>
        <v>40341</v>
      </c>
      <c r="BX29" s="38" t="str">
        <f t="shared" si="8"/>
        <v>宇美町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184256.71111255855</v>
      </c>
      <c r="BZ29" s="42"/>
      <c r="CA29" s="38" t="str">
        <f t="shared" si="9"/>
        <v>40341</v>
      </c>
      <c r="CB29" s="38" t="str">
        <f t="shared" si="10"/>
        <v>宇美町</v>
      </c>
      <c r="CC29" s="260">
        <f t="shared" si="11"/>
        <v>4.2433134367756004E-2</v>
      </c>
      <c r="CD29" s="260">
        <f t="shared" ref="CD29:CD60" si="16">BP29/$BY29</f>
        <v>4.0715833744677472E-2</v>
      </c>
      <c r="CE29" s="260">
        <f t="shared" ref="CE29:CE60" si="17">BQ29/$BY29</f>
        <v>0</v>
      </c>
      <c r="CF29" s="260">
        <f t="shared" ref="CF29:CF60" si="18">BR29/$BY29</f>
        <v>0</v>
      </c>
      <c r="CG29" s="260">
        <f t="shared" ref="CG29:CG60" si="19">BS29/$BY29</f>
        <v>0</v>
      </c>
      <c r="CH29" s="260">
        <f t="shared" ref="CH29:CH60" si="20">BT29/$BY29</f>
        <v>0</v>
      </c>
      <c r="CI29" s="260">
        <f t="shared" si="12"/>
        <v>8.3148968112433469E-2</v>
      </c>
      <c r="CK29" s="20" t="str">
        <f t="shared" si="13"/>
        <v>40341</v>
      </c>
      <c r="CL29" s="20" t="str">
        <f t="shared" si="14"/>
        <v>宇美町</v>
      </c>
      <c r="CM29" s="20">
        <f>VLOOKUP($CK29&amp;"_"&amp;$AZ$7,データシート1!$A:$BS,MATCH("ca_太陽光発電（10kW未満）",データシート1!$A$1:$BS$1,0),0)</f>
        <v>1471</v>
      </c>
      <c r="CN29" s="20">
        <f>VLOOKUP($CK29&amp;"_"&amp;$AZ$5,データシート1!$A:$BS,MATCH("ab_家庭",データシート1!$A$1:$BS$1,0),0)</f>
        <v>16267</v>
      </c>
      <c r="CO29" s="260">
        <f t="shared" si="15"/>
        <v>9.0428474826335523E-2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22325</v>
      </c>
      <c r="AY30" s="20" t="str">
        <f>IF(IFERROR(比較地域マスタ!$Z23,"")=0,"",IFERROR(比較地域マスタ!$Z23,""))</f>
        <v>函南町</v>
      </c>
      <c r="BC30" s="960" t="str">
        <f t="shared" si="0"/>
        <v>22325</v>
      </c>
      <c r="BD30" s="123" t="str">
        <f t="shared" si="2"/>
        <v>函南町</v>
      </c>
      <c r="BE30" s="40">
        <f>VLOOKUP($BC30&amp;"_"&amp;$AZ$7,データシート1!$A:$BS,MATCH("cb_"&amp;BE$12,データシート1!$A$1:$BS$1,0),0)</f>
        <v>4644.4000000000042</v>
      </c>
      <c r="BF30" s="40">
        <f>VLOOKUP($BC30&amp;"_"&amp;$AZ$7,データシート1!$A:$BS,MATCH("cb_"&amp;BF$12,データシート1!$A$1:$BS$1,0),0)</f>
        <v>13089.299999999994</v>
      </c>
      <c r="BG30" s="40">
        <f>VLOOKUP($BC30&amp;"_"&amp;$AZ$7,データシート1!$A:$BS,MATCH("cb_"&amp;BG$12,データシート1!$A$1:$BS$1,0),0)</f>
        <v>0</v>
      </c>
      <c r="BH30" s="40">
        <f>VLOOKUP($BC30&amp;"_"&amp;$AZ$7,データシート1!$A:$BS,MATCH("cb_"&amp;BH$12,データシート1!$A$1:$BS$1,0),0)</f>
        <v>30</v>
      </c>
      <c r="BI30" s="40">
        <f>VLOOKUP($BC30&amp;"_"&amp;$AZ$7,データシート1!$A:$BS,MATCH("cb_"&amp;BI$12,データシート1!$A$1:$BS$1,0),0)</f>
        <v>0</v>
      </c>
      <c r="BJ30" s="40">
        <f>VLOOKUP($BC30&amp;"_"&amp;$AZ$7,データシート1!$A:$BS,MATCH("cb_"&amp;BJ$12,データシート1!$A$1:$BS$1,0),0)</f>
        <v>0</v>
      </c>
      <c r="BK30" s="40">
        <f t="shared" si="3"/>
        <v>17763.699999999997</v>
      </c>
      <c r="BL30" s="42"/>
      <c r="BM30" s="960" t="str">
        <f t="shared" si="4"/>
        <v>22325</v>
      </c>
      <c r="BN30" s="123" t="str">
        <f t="shared" si="5"/>
        <v>函南町</v>
      </c>
      <c r="BO30" s="40">
        <f>BE30*VLOOKUP(BO$12,別紙!$B$4:$E$10,MATCH("設備利用率",別紙!$B$4:$E$4,0),0)/100*8760/10^3</f>
        <v>5573.8373280000042</v>
      </c>
      <c r="BP30" s="40">
        <f>BF30*VLOOKUP(BP$12,別紙!$B$4:$E$10,MATCH("設備利用率",別紙!$B$4:$E$4,0),0)/100*8760/10^3</f>
        <v>17314.002467999991</v>
      </c>
      <c r="BQ30" s="40">
        <f>BG30*VLOOKUP(BQ$12,別紙!$B$4:$E$10,MATCH("設備利用率",別紙!$B$4:$E$4,0),0)/100*8760/10^3</f>
        <v>0</v>
      </c>
      <c r="BR30" s="40">
        <f>BH30*VLOOKUP(BR$12,別紙!$B$4:$E$10,MATCH("設備利用率",別紙!$B$4:$E$4,0),0)/100*8760/10^3</f>
        <v>157.68</v>
      </c>
      <c r="BS30" s="40">
        <f>BI30*VLOOKUP(BS$12,別紙!$B$4:$E$10,MATCH("設備利用率",別紙!$B$4:$E$4,0),0)/100*8760/10^3</f>
        <v>0</v>
      </c>
      <c r="BT30" s="40">
        <f>BJ30*VLOOKUP(BT$12,別紙!$B$4:$E$10,MATCH("設備利用率",別紙!$B$4:$E$4,0),0)/100*8760/10^3</f>
        <v>0</v>
      </c>
      <c r="BU30" s="40">
        <f t="shared" si="6"/>
        <v>23045.519795999997</v>
      </c>
      <c r="BV30" s="42"/>
      <c r="BW30" s="38" t="str">
        <f t="shared" si="7"/>
        <v>22325</v>
      </c>
      <c r="BX30" s="38" t="str">
        <f t="shared" si="8"/>
        <v>函南町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148669.30711267694</v>
      </c>
      <c r="BZ30" s="42"/>
      <c r="CA30" s="38" t="str">
        <f t="shared" si="9"/>
        <v>22325</v>
      </c>
      <c r="CB30" s="38" t="str">
        <f t="shared" si="10"/>
        <v>函南町</v>
      </c>
      <c r="CC30" s="260">
        <f t="shared" si="11"/>
        <v>3.7491513455266023E-2</v>
      </c>
      <c r="CD30" s="260">
        <f t="shared" si="16"/>
        <v>0.11645983158364796</v>
      </c>
      <c r="CE30" s="260">
        <f t="shared" si="17"/>
        <v>0</v>
      </c>
      <c r="CF30" s="260">
        <f t="shared" si="18"/>
        <v>1.060608965376383E-3</v>
      </c>
      <c r="CG30" s="260">
        <f t="shared" si="19"/>
        <v>0</v>
      </c>
      <c r="CH30" s="260">
        <f t="shared" si="20"/>
        <v>0</v>
      </c>
      <c r="CI30" s="260">
        <f t="shared" si="12"/>
        <v>0.15501195400429038</v>
      </c>
      <c r="CK30" s="20" t="str">
        <f t="shared" si="13"/>
        <v>22325</v>
      </c>
      <c r="CL30" s="20" t="str">
        <f t="shared" si="14"/>
        <v>函南町</v>
      </c>
      <c r="CM30" s="20">
        <f>VLOOKUP($CK30&amp;"_"&amp;$AZ$7,データシート1!$A:$BS,MATCH("ca_太陽光発電（10kW未満）",データシート1!$A$1:$BS$1,0),0)</f>
        <v>946</v>
      </c>
      <c r="CN30" s="20">
        <f>VLOOKUP($CK30&amp;"_"&amp;$AZ$5,データシート1!$A:$BS,MATCH("ab_家庭",データシート1!$A$1:$BS$1,0),0)</f>
        <v>16624</v>
      </c>
      <c r="CO30" s="260">
        <f t="shared" si="15"/>
        <v>5.690567853705486E-2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04323</v>
      </c>
      <c r="AY31" s="20" t="str">
        <f>IF(IFERROR(比較地域マスタ!$Z24,"")=0,"",IFERROR(比較地域マスタ!$Z24,""))</f>
        <v>柴田町</v>
      </c>
      <c r="BC31" s="960" t="str">
        <f t="shared" si="0"/>
        <v>04323</v>
      </c>
      <c r="BD31" s="123" t="str">
        <f t="shared" si="2"/>
        <v>柴田町</v>
      </c>
      <c r="BE31" s="40">
        <f>VLOOKUP($BC31&amp;"_"&amp;$AZ$7,データシート1!$A:$BS,MATCH("cb_"&amp;BE$12,データシート1!$A$1:$BS$1,0),0)</f>
        <v>6066.6000000000013</v>
      </c>
      <c r="BF31" s="40">
        <f>VLOOKUP($BC31&amp;"_"&amp;$AZ$7,データシート1!$A:$BS,MATCH("cb_"&amp;BF$12,データシート1!$A$1:$BS$1,0),0)</f>
        <v>8572.7999999999993</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80</v>
      </c>
      <c r="BK31" s="40">
        <f t="shared" si="3"/>
        <v>14719.400000000001</v>
      </c>
      <c r="BL31" s="42"/>
      <c r="BM31" s="960" t="str">
        <f t="shared" si="4"/>
        <v>04323</v>
      </c>
      <c r="BN31" s="123" t="str">
        <f t="shared" si="5"/>
        <v>柴田町</v>
      </c>
      <c r="BO31" s="40">
        <f>BE31*VLOOKUP(BO$12,別紙!$B$4:$E$10,MATCH("設備利用率",別紙!$B$4:$E$4,0),0)/100*8760/10^3</f>
        <v>7280.6479920000002</v>
      </c>
      <c r="BP31" s="40">
        <f>BF31*VLOOKUP(BP$12,別紙!$B$4:$E$10,MATCH("設備利用率",別紙!$B$4:$E$4,0),0)/100*8760/10^3</f>
        <v>11339.756927999997</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560.64</v>
      </c>
      <c r="BU31" s="40">
        <f t="shared" si="6"/>
        <v>19181.044919999997</v>
      </c>
      <c r="BV31" s="42"/>
      <c r="BW31" s="38" t="str">
        <f t="shared" si="7"/>
        <v>04323</v>
      </c>
      <c r="BX31" s="38" t="str">
        <f t="shared" si="8"/>
        <v>柴田町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208053.12238052898</v>
      </c>
      <c r="BZ31" s="42"/>
      <c r="CA31" s="38" t="str">
        <f t="shared" si="9"/>
        <v>04323</v>
      </c>
      <c r="CB31" s="38" t="str">
        <f t="shared" si="10"/>
        <v>柴田町</v>
      </c>
      <c r="CC31" s="260">
        <f t="shared" si="11"/>
        <v>3.4994177970968883E-2</v>
      </c>
      <c r="CD31" s="260">
        <f t="shared" si="16"/>
        <v>5.4504142010710091E-2</v>
      </c>
      <c r="CE31" s="260">
        <f t="shared" si="17"/>
        <v>0</v>
      </c>
      <c r="CF31" s="260">
        <f t="shared" si="18"/>
        <v>0</v>
      </c>
      <c r="CG31" s="260">
        <f t="shared" si="19"/>
        <v>0</v>
      </c>
      <c r="CH31" s="260">
        <f t="shared" si="20"/>
        <v>2.6946964005403868E-3</v>
      </c>
      <c r="CI31" s="260">
        <f t="shared" si="12"/>
        <v>9.2193016382219356E-2</v>
      </c>
      <c r="CK31" s="20" t="str">
        <f t="shared" si="13"/>
        <v>04323</v>
      </c>
      <c r="CL31" s="20" t="str">
        <f t="shared" si="14"/>
        <v>柴田町</v>
      </c>
      <c r="CM31" s="20">
        <f>VLOOKUP($CK31&amp;"_"&amp;$AZ$7,データシート1!$A:$BS,MATCH("ca_太陽光発電（10kW未満）",データシート1!$A$1:$BS$1,0),0)</f>
        <v>1318</v>
      </c>
      <c r="CN31" s="20">
        <f>VLOOKUP($CK31&amp;"_"&amp;$AZ$5,データシート1!$A:$BS,MATCH("ab_家庭",データシート1!$A$1:$BS$1,0),0)</f>
        <v>16113</v>
      </c>
      <c r="CO31" s="260">
        <f t="shared" si="15"/>
        <v>8.1797306522683549E-2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26366</v>
      </c>
      <c r="AY32" s="20" t="str">
        <f>IF(IFERROR(比較地域マスタ!$Z25,"")=0,"",IFERROR(比較地域マスタ!$Z25,""))</f>
        <v>精華町</v>
      </c>
      <c r="AZ32" s="24"/>
      <c r="BA32" s="24"/>
      <c r="BB32" s="24"/>
      <c r="BC32" s="960" t="str">
        <f t="shared" si="0"/>
        <v>26366</v>
      </c>
      <c r="BD32" s="123" t="str">
        <f t="shared" si="2"/>
        <v>精華町</v>
      </c>
      <c r="BE32" s="40">
        <f>VLOOKUP($BC32&amp;"_"&amp;$AZ$7,データシート1!$A:$BS,MATCH("cb_"&amp;BE$12,データシート1!$A$1:$BS$1,0),0)</f>
        <v>7600</v>
      </c>
      <c r="BF32" s="40">
        <f>VLOOKUP($BC32&amp;"_"&amp;$AZ$7,データシート1!$A:$BS,MATCH("cb_"&amp;BF$12,データシート1!$A$1:$BS$1,0),0)</f>
        <v>9015.1999999999989</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16615.199999999997</v>
      </c>
      <c r="BL32" s="42"/>
      <c r="BM32" s="960" t="str">
        <f t="shared" si="4"/>
        <v>26366</v>
      </c>
      <c r="BN32" s="123" t="str">
        <f t="shared" si="5"/>
        <v>精華町</v>
      </c>
      <c r="BO32" s="40">
        <f>BE32*VLOOKUP(BO$12,別紙!$B$4:$E$10,MATCH("設備利用率",別紙!$B$4:$E$4,0),0)/100*8760/10^3</f>
        <v>9120.9120000000003</v>
      </c>
      <c r="BP32" s="40">
        <f>BF32*VLOOKUP(BP$12,別紙!$B$4:$E$10,MATCH("設備利用率",別紙!$B$4:$E$4,0),0)/100*8760/10^3</f>
        <v>11924.945951999998</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21045.857951999998</v>
      </c>
      <c r="BV32" s="42"/>
      <c r="BW32" s="38" t="str">
        <f t="shared" si="7"/>
        <v>26366</v>
      </c>
      <c r="BX32" s="38" t="str">
        <f t="shared" si="8"/>
        <v>精華町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159611.69748894786</v>
      </c>
      <c r="BZ32" s="42"/>
      <c r="CA32" s="38" t="str">
        <f t="shared" si="9"/>
        <v>26366</v>
      </c>
      <c r="CB32" s="38" t="str">
        <f t="shared" si="10"/>
        <v>精華町</v>
      </c>
      <c r="CC32" s="260">
        <f t="shared" si="11"/>
        <v>5.71443831717382E-2</v>
      </c>
      <c r="CD32" s="260">
        <f t="shared" si="16"/>
        <v>7.4712230617218572E-2</v>
      </c>
      <c r="CE32" s="260">
        <f t="shared" si="17"/>
        <v>0</v>
      </c>
      <c r="CF32" s="260">
        <f t="shared" si="18"/>
        <v>0</v>
      </c>
      <c r="CG32" s="260">
        <f t="shared" si="19"/>
        <v>0</v>
      </c>
      <c r="CH32" s="260">
        <f t="shared" si="20"/>
        <v>0</v>
      </c>
      <c r="CI32" s="260">
        <f t="shared" si="12"/>
        <v>0.13185661378895677</v>
      </c>
      <c r="CJ32" s="24"/>
      <c r="CK32" s="20" t="str">
        <f t="shared" si="13"/>
        <v>26366</v>
      </c>
      <c r="CL32" s="20" t="str">
        <f t="shared" si="14"/>
        <v>精華町</v>
      </c>
      <c r="CM32" s="20">
        <f>VLOOKUP($CK32&amp;"_"&amp;$AZ$7,データシート1!$A:$BS,MATCH("ca_太陽光発電（10kW未満）",データシート1!$A$1:$BS$1,0),0)</f>
        <v>1906</v>
      </c>
      <c r="CN32" s="20">
        <f>VLOOKUP($CK32&amp;"_"&amp;$AZ$5,データシート1!$A:$BS,MATCH("ab_家庭",データシート1!$A$1:$BS$1,0),0)</f>
        <v>15282</v>
      </c>
      <c r="CO32" s="260">
        <f t="shared" si="15"/>
        <v>0.12472189503991624</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34208</v>
      </c>
      <c r="AY33" s="20" t="str">
        <f>IF(IFERROR(比較地域マスタ!$Z26,"")=0,"",IFERROR(比較地域マスタ!$Z26,""))</f>
        <v>府中市</v>
      </c>
      <c r="BC33" s="960" t="str">
        <f t="shared" si="0"/>
        <v>34208</v>
      </c>
      <c r="BD33" s="123" t="str">
        <f t="shared" si="2"/>
        <v>府中市</v>
      </c>
      <c r="BE33" s="40">
        <f>VLOOKUP($BC33&amp;"_"&amp;$AZ$7,データシート1!$A:$BS,MATCH("cb_"&amp;BE$12,データシート1!$A$1:$BS$1,0),0)</f>
        <v>7372.7609999999986</v>
      </c>
      <c r="BF33" s="40">
        <f>VLOOKUP($BC33&amp;"_"&amp;$AZ$7,データシート1!$A:$BS,MATCH("cb_"&amp;BF$12,データシート1!$A$1:$BS$1,0),0)</f>
        <v>20586.608999999993</v>
      </c>
      <c r="BG33" s="40">
        <f>VLOOKUP($BC33&amp;"_"&amp;$AZ$7,データシート1!$A:$BS,MATCH("cb_"&amp;BG$12,データシート1!$A$1:$BS$1,0),0)</f>
        <v>0</v>
      </c>
      <c r="BH33" s="40">
        <f>VLOOKUP($BC33&amp;"_"&amp;$AZ$7,データシート1!$A:$BS,MATCH("cb_"&amp;BH$12,データシート1!$A$1:$BS$1,0),0)</f>
        <v>620</v>
      </c>
      <c r="BI33" s="40">
        <f>VLOOKUP($BC33&amp;"_"&amp;$AZ$7,データシート1!$A:$BS,MATCH("cb_"&amp;BI$12,データシート1!$A$1:$BS$1,0),0)</f>
        <v>0</v>
      </c>
      <c r="BJ33" s="40">
        <f>VLOOKUP($BC33&amp;"_"&amp;$AZ$7,データシート1!$A:$BS,MATCH("cb_"&amp;BJ$12,データシート1!$A$1:$BS$1,0),0)</f>
        <v>0</v>
      </c>
      <c r="BK33" s="40">
        <f t="shared" si="3"/>
        <v>28579.369999999992</v>
      </c>
      <c r="BL33" s="42"/>
      <c r="BM33" s="960" t="str">
        <f t="shared" si="4"/>
        <v>34208</v>
      </c>
      <c r="BN33" s="123" t="str">
        <f t="shared" si="5"/>
        <v>府中市</v>
      </c>
      <c r="BO33" s="40">
        <f>BE33*VLOOKUP(BO$12,別紙!$B$4:$E$10,MATCH("設備利用率",別紙!$B$4:$E$4,0),0)/100*8760/10^3</f>
        <v>8848.1979313199972</v>
      </c>
      <c r="BP33" s="40">
        <f>BF33*VLOOKUP(BP$12,別紙!$B$4:$E$10,MATCH("設備利用率",別紙!$B$4:$E$4,0),0)/100*8760/10^3</f>
        <v>27231.142920839997</v>
      </c>
      <c r="BQ33" s="40">
        <f>BG33*VLOOKUP(BQ$12,別紙!$B$4:$E$10,MATCH("設備利用率",別紙!$B$4:$E$4,0),0)/100*8760/10^3</f>
        <v>0</v>
      </c>
      <c r="BR33" s="40">
        <f>BH33*VLOOKUP(BR$12,別紙!$B$4:$E$10,MATCH("設備利用率",別紙!$B$4:$E$4,0),0)/100*8760/10^3</f>
        <v>3258.72</v>
      </c>
      <c r="BS33" s="40">
        <f>BI33*VLOOKUP(BS$12,別紙!$B$4:$E$10,MATCH("設備利用率",別紙!$B$4:$E$4,0),0)/100*8760/10^3</f>
        <v>0</v>
      </c>
      <c r="BT33" s="40">
        <f>BJ33*VLOOKUP(BT$12,別紙!$B$4:$E$10,MATCH("設備利用率",別紙!$B$4:$E$4,0),0)/100*8760/10^3</f>
        <v>0</v>
      </c>
      <c r="BU33" s="40">
        <f t="shared" si="6"/>
        <v>39338.060852159993</v>
      </c>
      <c r="BV33" s="42"/>
      <c r="BW33" s="38" t="str">
        <f t="shared" si="7"/>
        <v>34208</v>
      </c>
      <c r="BX33" s="38" t="str">
        <f t="shared" si="8"/>
        <v>府中市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335232.54159246827</v>
      </c>
      <c r="BZ33" s="42"/>
      <c r="CA33" s="38" t="str">
        <f t="shared" si="9"/>
        <v>34208</v>
      </c>
      <c r="CB33" s="38" t="str">
        <f t="shared" si="10"/>
        <v>府中市</v>
      </c>
      <c r="CC33" s="260">
        <f t="shared" si="11"/>
        <v>2.6394209491978481E-2</v>
      </c>
      <c r="CD33" s="260">
        <f t="shared" si="16"/>
        <v>8.1230607242014252E-2</v>
      </c>
      <c r="CE33" s="260">
        <f t="shared" si="17"/>
        <v>0</v>
      </c>
      <c r="CF33" s="260">
        <f t="shared" si="18"/>
        <v>9.7207746733654638E-3</v>
      </c>
      <c r="CG33" s="260">
        <f t="shared" si="19"/>
        <v>0</v>
      </c>
      <c r="CH33" s="260">
        <f t="shared" si="20"/>
        <v>0</v>
      </c>
      <c r="CI33" s="260">
        <f t="shared" si="12"/>
        <v>0.11734559140735819</v>
      </c>
      <c r="CK33" s="20" t="str">
        <f t="shared" si="13"/>
        <v>34208</v>
      </c>
      <c r="CL33" s="20" t="str">
        <f t="shared" si="14"/>
        <v>府中市</v>
      </c>
      <c r="CM33" s="20">
        <f>VLOOKUP($CK33&amp;"_"&amp;$AZ$7,データシート1!$A:$BS,MATCH("ca_太陽光発電（10kW未満）",データシート1!$A$1:$BS$1,0),0)</f>
        <v>1563</v>
      </c>
      <c r="CN33" s="20">
        <f>VLOOKUP($CK33&amp;"_"&amp;$AZ$5,データシート1!$A:$BS,MATCH("ab_家庭",データシート1!$A$1:$BS$1,0),0)</f>
        <v>17026</v>
      </c>
      <c r="CO33" s="260">
        <f t="shared" si="15"/>
        <v>9.1800775284858457E-2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33212</v>
      </c>
      <c r="AY34" s="20" t="str">
        <f>IF(IFERROR(比較地域マスタ!$Z27,"")=0,"",IFERROR(比較地域マスタ!$Z27,""))</f>
        <v>瀬戸内市</v>
      </c>
      <c r="BC34" s="960" t="str">
        <f t="shared" si="0"/>
        <v>33212</v>
      </c>
      <c r="BD34" s="123" t="str">
        <f t="shared" si="2"/>
        <v>瀬戸内市</v>
      </c>
      <c r="BE34" s="40">
        <f>VLOOKUP($BC34&amp;"_"&amp;$AZ$7,データシート1!$A:$BS,MATCH("cb_"&amp;BE$12,データシート1!$A$1:$BS$1,0),0)</f>
        <v>8260.4859999999899</v>
      </c>
      <c r="BF34" s="40">
        <f>VLOOKUP($BC34&amp;"_"&amp;$AZ$7,データシート1!$A:$BS,MATCH("cb_"&amp;BF$12,データシート1!$A$1:$BS$1,0),0)</f>
        <v>218939.94000000041</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227200.42600000039</v>
      </c>
      <c r="BL34" s="42"/>
      <c r="BM34" s="960" t="str">
        <f t="shared" si="4"/>
        <v>33212</v>
      </c>
      <c r="BN34" s="123" t="str">
        <f t="shared" si="5"/>
        <v>瀬戸内市</v>
      </c>
      <c r="BO34" s="40">
        <f>BE34*VLOOKUP(BO$12,別紙!$B$4:$E$10,MATCH("設備利用率",別紙!$B$4:$E$4,0),0)/100*8760/10^3</f>
        <v>9913.5744583199885</v>
      </c>
      <c r="BP34" s="40">
        <f>BF34*VLOOKUP(BP$12,別紙!$B$4:$E$10,MATCH("設備利用率",別紙!$B$4:$E$4,0),0)/100*8760/10^3</f>
        <v>289604.99503440061</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299518.56949272059</v>
      </c>
      <c r="BV34" s="42"/>
      <c r="BW34" s="38" t="str">
        <f t="shared" si="7"/>
        <v>33212</v>
      </c>
      <c r="BX34" s="38" t="str">
        <f t="shared" si="8"/>
        <v>瀬戸内市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370457.7487392606</v>
      </c>
      <c r="BZ34" s="42"/>
      <c r="CA34" s="38" t="str">
        <f t="shared" si="9"/>
        <v>33212</v>
      </c>
      <c r="CB34" s="38" t="str">
        <f t="shared" si="10"/>
        <v>瀬戸内市</v>
      </c>
      <c r="CC34" s="260">
        <f t="shared" si="11"/>
        <v>2.6760337695885161E-2</v>
      </c>
      <c r="CD34" s="260">
        <f t="shared" si="16"/>
        <v>0.7817490551081262</v>
      </c>
      <c r="CE34" s="260">
        <f t="shared" si="17"/>
        <v>0</v>
      </c>
      <c r="CF34" s="260">
        <f t="shared" si="18"/>
        <v>0</v>
      </c>
      <c r="CG34" s="260">
        <f t="shared" si="19"/>
        <v>0</v>
      </c>
      <c r="CH34" s="260">
        <f t="shared" si="20"/>
        <v>0</v>
      </c>
      <c r="CI34" s="260">
        <f t="shared" si="12"/>
        <v>0.80850939280401135</v>
      </c>
      <c r="CK34" s="20" t="str">
        <f t="shared" si="13"/>
        <v>33212</v>
      </c>
      <c r="CL34" s="20" t="str">
        <f t="shared" si="14"/>
        <v>瀬戸内市</v>
      </c>
      <c r="CM34" s="20">
        <f>VLOOKUP($CK34&amp;"_"&amp;$AZ$7,データシート1!$A:$BS,MATCH("ca_太陽光発電（10kW未満）",データシート1!$A$1:$BS$1,0),0)</f>
        <v>1811</v>
      </c>
      <c r="CN34" s="20">
        <f>VLOOKUP($CK34&amp;"_"&amp;$AZ$5,データシート1!$A:$BS,MATCH("ab_家庭",データシート1!$A$1:$BS$1,0),0)</f>
        <v>15739</v>
      </c>
      <c r="CO34" s="260">
        <f t="shared" si="15"/>
        <v>0.11506448948471949</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43211</v>
      </c>
      <c r="AY35" s="20" t="str">
        <f>IF(IFERROR(比較地域マスタ!$Z28,"")=0,"",IFERROR(比較地域マスタ!$Z28,""))</f>
        <v>宇土市</v>
      </c>
      <c r="BC35" s="960" t="str">
        <f t="shared" si="0"/>
        <v>43211</v>
      </c>
      <c r="BD35" s="123" t="str">
        <f t="shared" si="2"/>
        <v>宇土市</v>
      </c>
      <c r="BE35" s="40">
        <f>VLOOKUP($BC35&amp;"_"&amp;$AZ$7,データシート1!$A:$BS,MATCH("cb_"&amp;BE$12,データシート1!$A$1:$BS$1,0),0)</f>
        <v>9464.4749999999804</v>
      </c>
      <c r="BF35" s="40">
        <f>VLOOKUP($BC35&amp;"_"&amp;$AZ$7,データシート1!$A:$BS,MATCH("cb_"&amp;BF$12,データシート1!$A$1:$BS$1,0),0)</f>
        <v>20090.450000000019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29554.924999999999</v>
      </c>
      <c r="BL35" s="42"/>
      <c r="BM35" s="960" t="str">
        <f t="shared" si="4"/>
        <v>43211</v>
      </c>
      <c r="BN35" s="123" t="str">
        <f t="shared" si="5"/>
        <v>宇土市</v>
      </c>
      <c r="BO35" s="40">
        <f>BE35*VLOOKUP(BO$12,別紙!$B$4:$E$10,MATCH("設備利用率",別紙!$B$4:$E$4,0),0)/100*8760/10^3</f>
        <v>11358.505736999976</v>
      </c>
      <c r="BP35" s="40">
        <f>BF35*VLOOKUP(BP$12,別紙!$B$4:$E$10,MATCH("設備利用率",別紙!$B$4:$E$4,0),0)/100*8760/10^3</f>
        <v>26574.843642000022</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37933.349378999999</v>
      </c>
      <c r="BV35" s="42"/>
      <c r="BW35" s="38" t="str">
        <f t="shared" si="7"/>
        <v>43211</v>
      </c>
      <c r="BX35" s="38" t="str">
        <f t="shared" si="8"/>
        <v>宇土市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258252.71358089164</v>
      </c>
      <c r="BZ35" s="42"/>
      <c r="CA35" s="38" t="str">
        <f t="shared" si="9"/>
        <v>43211</v>
      </c>
      <c r="CB35" s="38" t="str">
        <f t="shared" si="10"/>
        <v>宇土市</v>
      </c>
      <c r="CC35" s="260">
        <f t="shared" si="11"/>
        <v>4.398213509358611E-2</v>
      </c>
      <c r="CD35" s="260">
        <f t="shared" si="16"/>
        <v>0.10290247592568305</v>
      </c>
      <c r="CE35" s="260">
        <f t="shared" si="17"/>
        <v>0</v>
      </c>
      <c r="CF35" s="260">
        <f t="shared" si="18"/>
        <v>0</v>
      </c>
      <c r="CG35" s="260">
        <f t="shared" si="19"/>
        <v>0</v>
      </c>
      <c r="CH35" s="260">
        <f t="shared" si="20"/>
        <v>0</v>
      </c>
      <c r="CI35" s="260">
        <f t="shared" si="12"/>
        <v>0.14688461101926917</v>
      </c>
      <c r="CK35" s="20" t="str">
        <f t="shared" si="13"/>
        <v>43211</v>
      </c>
      <c r="CL35" s="20" t="str">
        <f t="shared" si="14"/>
        <v>宇土市</v>
      </c>
      <c r="CM35" s="20">
        <f>VLOOKUP($CK35&amp;"_"&amp;$AZ$7,データシート1!$A:$BS,MATCH("ca_太陽光発電（10kW未満）",データシート1!$A$1:$BS$1,0),0)</f>
        <v>1864</v>
      </c>
      <c r="CN35" s="20">
        <f>VLOOKUP($CK35&amp;"_"&amp;$AZ$5,データシート1!$A:$BS,MATCH("ab_家庭",データシート1!$A$1:$BS$1,0),0)</f>
        <v>15564</v>
      </c>
      <c r="CO35" s="260">
        <f t="shared" si="15"/>
        <v>0.11976355692624004</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32206</v>
      </c>
      <c r="AY36" s="20" t="str">
        <f>IF(IFERROR(比較地域マスタ!$Z29,"")=0,"",IFERROR(比較地域マスタ!$Z29,""))</f>
        <v>安来市</v>
      </c>
      <c r="BC36" s="960" t="str">
        <f t="shared" si="0"/>
        <v>32206</v>
      </c>
      <c r="BD36" s="123" t="str">
        <f t="shared" si="2"/>
        <v>安来市</v>
      </c>
      <c r="BE36" s="40">
        <f>VLOOKUP($BC36&amp;"_"&amp;$AZ$7,データシート1!$A:$BS,MATCH("cb_"&amp;BE$12,データシート1!$A$1:$BS$1,0),0)</f>
        <v>6027.5149999999994</v>
      </c>
      <c r="BF36" s="40">
        <f>VLOOKUP($BC36&amp;"_"&amp;$AZ$7,データシート1!$A:$BS,MATCH("cb_"&amp;BF$12,データシート1!$A$1:$BS$1,0),0)</f>
        <v>11179.8</v>
      </c>
      <c r="BG36" s="40">
        <f>VLOOKUP($BC36&amp;"_"&amp;$AZ$7,データシート1!$A:$BS,MATCH("cb_"&amp;BG$12,データシート1!$A$1:$BS$1,0),0)</f>
        <v>0</v>
      </c>
      <c r="BH36" s="40">
        <f>VLOOKUP($BC36&amp;"_"&amp;$AZ$7,データシート1!$A:$BS,MATCH("cb_"&amp;BH$12,データシート1!$A$1:$BS$1,0),0)</f>
        <v>5189</v>
      </c>
      <c r="BI36" s="40">
        <f>VLOOKUP($BC36&amp;"_"&amp;$AZ$7,データシート1!$A:$BS,MATCH("cb_"&amp;BI$12,データシート1!$A$1:$BS$1,0),0)</f>
        <v>0</v>
      </c>
      <c r="BJ36" s="40">
        <f>VLOOKUP($BC36&amp;"_"&amp;$AZ$7,データシート1!$A:$BS,MATCH("cb_"&amp;BJ$12,データシート1!$A$1:$BS$1,0),0)</f>
        <v>0</v>
      </c>
      <c r="BK36" s="40">
        <f t="shared" si="3"/>
        <v>22396.314999999999</v>
      </c>
      <c r="BL36" s="42"/>
      <c r="BM36" s="960" t="str">
        <f t="shared" si="4"/>
        <v>32206</v>
      </c>
      <c r="BN36" s="123" t="str">
        <f t="shared" si="5"/>
        <v>安来市</v>
      </c>
      <c r="BO36" s="40">
        <f>BE36*VLOOKUP(BO$12,別紙!$B$4:$E$10,MATCH("設備利用率",別紙!$B$4:$E$4,0),0)/100*8760/10^3</f>
        <v>7233.7413017999988</v>
      </c>
      <c r="BP36" s="40">
        <f>BF36*VLOOKUP(BP$12,別紙!$B$4:$E$10,MATCH("設備利用率",別紙!$B$4:$E$4,0),0)/100*8760/10^3</f>
        <v>14788.192247999999</v>
      </c>
      <c r="BQ36" s="40">
        <f>BG36*VLOOKUP(BQ$12,別紙!$B$4:$E$10,MATCH("設備利用率",別紙!$B$4:$E$4,0),0)/100*8760/10^3</f>
        <v>0</v>
      </c>
      <c r="BR36" s="40">
        <f>BH36*VLOOKUP(BR$12,別紙!$B$4:$E$10,MATCH("設備利用率",別紙!$B$4:$E$4,0),0)/100*8760/10^3</f>
        <v>27273.383999999998</v>
      </c>
      <c r="BS36" s="40">
        <f>BI36*VLOOKUP(BS$12,別紙!$B$4:$E$10,MATCH("設備利用率",別紙!$B$4:$E$4,0),0)/100*8760/10^3</f>
        <v>0</v>
      </c>
      <c r="BT36" s="40">
        <f>BJ36*VLOOKUP(BT$12,別紙!$B$4:$E$10,MATCH("設備利用率",別紙!$B$4:$E$4,0),0)/100*8760/10^3</f>
        <v>0</v>
      </c>
      <c r="BU36" s="40">
        <f t="shared" si="6"/>
        <v>49295.317549799998</v>
      </c>
      <c r="BV36" s="42"/>
      <c r="BW36" s="38" t="str">
        <f t="shared" si="7"/>
        <v>32206</v>
      </c>
      <c r="BX36" s="38" t="str">
        <f t="shared" si="8"/>
        <v>安来市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404855.72831601411</v>
      </c>
      <c r="BZ36" s="42"/>
      <c r="CA36" s="38" t="str">
        <f t="shared" si="9"/>
        <v>32206</v>
      </c>
      <c r="CB36" s="38" t="str">
        <f t="shared" si="10"/>
        <v>安来市</v>
      </c>
      <c r="CC36" s="260">
        <f t="shared" si="11"/>
        <v>1.7867454492711612E-2</v>
      </c>
      <c r="CD36" s="260">
        <f t="shared" si="16"/>
        <v>3.6527066838132845E-2</v>
      </c>
      <c r="CE36" s="260">
        <f t="shared" si="17"/>
        <v>0</v>
      </c>
      <c r="CF36" s="260">
        <f t="shared" si="18"/>
        <v>6.7365686323478405E-2</v>
      </c>
      <c r="CG36" s="260">
        <f t="shared" si="19"/>
        <v>0</v>
      </c>
      <c r="CH36" s="260">
        <f t="shared" si="20"/>
        <v>0</v>
      </c>
      <c r="CI36" s="260">
        <f t="shared" si="12"/>
        <v>0.12176020765432287</v>
      </c>
      <c r="CK36" s="20" t="str">
        <f t="shared" si="13"/>
        <v>32206</v>
      </c>
      <c r="CL36" s="20" t="str">
        <f t="shared" si="14"/>
        <v>安来市</v>
      </c>
      <c r="CM36" s="20">
        <f>VLOOKUP($CK36&amp;"_"&amp;$AZ$7,データシート1!$A:$BS,MATCH("ca_太陽光発電（10kW未満）",データシート1!$A$1:$BS$1,0),0)</f>
        <v>1270</v>
      </c>
      <c r="CN36" s="20">
        <f>VLOOKUP($CK36&amp;"_"&amp;$AZ$5,データシート1!$A:$BS,MATCH("ab_家庭",データシート1!$A$1:$BS$1,0),0)</f>
        <v>14310</v>
      </c>
      <c r="CO36" s="260">
        <f t="shared" si="15"/>
        <v>8.8749126484975543E-2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44206</v>
      </c>
      <c r="AY37" s="20" t="str">
        <f>IF(IFERROR(比較地域マスタ!$Z30,"")=0,"",IFERROR(比較地域マスタ!$Z30,""))</f>
        <v>臼杵市</v>
      </c>
      <c r="BC37" s="960" t="str">
        <f t="shared" si="0"/>
        <v>44206</v>
      </c>
      <c r="BD37" s="123" t="str">
        <f t="shared" si="2"/>
        <v>臼杵市</v>
      </c>
      <c r="BE37" s="40">
        <f>VLOOKUP($BC37&amp;"_"&amp;$AZ$7,データシート1!$A:$BS,MATCH("cb_"&amp;BE$12,データシート1!$A$1:$BS$1,0),0)</f>
        <v>6730.1640000000016</v>
      </c>
      <c r="BF37" s="40">
        <f>VLOOKUP($BC37&amp;"_"&amp;$AZ$7,データシート1!$A:$BS,MATCH("cb_"&amp;BF$12,データシート1!$A$1:$BS$1,0),0)</f>
        <v>39789.579999999973</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95</v>
      </c>
      <c r="BK37" s="40">
        <f t="shared" si="3"/>
        <v>46614.743999999977</v>
      </c>
      <c r="BL37" s="42"/>
      <c r="BM37" s="960" t="str">
        <f t="shared" si="4"/>
        <v>44206</v>
      </c>
      <c r="BN37" s="123" t="str">
        <f t="shared" si="5"/>
        <v>臼杵市</v>
      </c>
      <c r="BO37" s="40">
        <f>BE37*VLOOKUP(BO$12,別紙!$B$4:$E$10,MATCH("設備利用率",別紙!$B$4:$E$4,0),0)/100*8760/10^3</f>
        <v>8077.0044196800018</v>
      </c>
      <c r="BP37" s="40">
        <f>BF37*VLOOKUP(BP$12,別紙!$B$4:$E$10,MATCH("設備利用率",別紙!$B$4:$E$4,0),0)/100*8760/10^3</f>
        <v>52632.064840799962</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665.76</v>
      </c>
      <c r="BU37" s="40">
        <f t="shared" si="6"/>
        <v>61374.829260479964</v>
      </c>
      <c r="BV37" s="42"/>
      <c r="BW37" s="38" t="str">
        <f t="shared" si="7"/>
        <v>44206</v>
      </c>
      <c r="BX37" s="38" t="str">
        <f t="shared" si="8"/>
        <v>臼杵市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241795.93580305061</v>
      </c>
      <c r="BZ37" s="42"/>
      <c r="CA37" s="38" t="str">
        <f t="shared" si="9"/>
        <v>44206</v>
      </c>
      <c r="CB37" s="38" t="str">
        <f t="shared" si="10"/>
        <v>臼杵市</v>
      </c>
      <c r="CC37" s="260">
        <f t="shared" si="11"/>
        <v>3.3404219110857773E-2</v>
      </c>
      <c r="CD37" s="260">
        <f t="shared" si="16"/>
        <v>0.21767142059687147</v>
      </c>
      <c r="CE37" s="260">
        <f t="shared" si="17"/>
        <v>0</v>
      </c>
      <c r="CF37" s="260">
        <f t="shared" si="18"/>
        <v>0</v>
      </c>
      <c r="CG37" s="260">
        <f t="shared" si="19"/>
        <v>0</v>
      </c>
      <c r="CH37" s="260">
        <f t="shared" si="20"/>
        <v>2.7533961552698707E-3</v>
      </c>
      <c r="CI37" s="260">
        <f t="shared" si="12"/>
        <v>0.2538290358629991</v>
      </c>
      <c r="CK37" s="20" t="str">
        <f t="shared" si="13"/>
        <v>44206</v>
      </c>
      <c r="CL37" s="20" t="str">
        <f t="shared" si="14"/>
        <v>臼杵市</v>
      </c>
      <c r="CM37" s="20">
        <f>VLOOKUP($CK37&amp;"_"&amp;$AZ$7,データシート1!$A:$BS,MATCH("ca_太陽光発電（10kW未満）",データシート1!$A$1:$BS$1,0),0)</f>
        <v>1400</v>
      </c>
      <c r="CN37" s="20">
        <f>VLOOKUP($CK37&amp;"_"&amp;$AZ$5,データシート1!$A:$BS,MATCH("ab_家庭",データシート1!$A$1:$BS$1,0),0)</f>
        <v>16929</v>
      </c>
      <c r="CO37" s="260">
        <f t="shared" si="15"/>
        <v>8.2698328312363401E-2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21208</v>
      </c>
      <c r="AY38" s="20" t="str">
        <f>IF(IFERROR(比較地域マスタ!$Z31,"")=0,"",IFERROR(比較地域マスタ!$Z31,""))</f>
        <v>瑞浪市</v>
      </c>
      <c r="BC38" s="960" t="str">
        <f t="shared" si="0"/>
        <v>21208</v>
      </c>
      <c r="BD38" s="123" t="str">
        <f t="shared" si="2"/>
        <v>瑞浪市</v>
      </c>
      <c r="BE38" s="40">
        <f>VLOOKUP($BC38&amp;"_"&amp;$AZ$7,データシート1!$A:$BS,MATCH("cb_"&amp;BE$12,データシート1!$A$1:$BS$1,0),0)</f>
        <v>6865.7000000000044</v>
      </c>
      <c r="BF38" s="40">
        <f>VLOOKUP($BC38&amp;"_"&amp;$AZ$7,データシート1!$A:$BS,MATCH("cb_"&amp;BF$12,データシート1!$A$1:$BS$1,0),0)</f>
        <v>64739.900000000016</v>
      </c>
      <c r="BG38" s="40">
        <f>VLOOKUP($BC38&amp;"_"&amp;$AZ$7,データシート1!$A:$BS,MATCH("cb_"&amp;BG$12,データシート1!$A$1:$BS$1,0),0)</f>
        <v>0</v>
      </c>
      <c r="BH38" s="40">
        <f>VLOOKUP($BC38&amp;"_"&amp;$AZ$7,データシート1!$A:$BS,MATCH("cb_"&amp;BH$12,データシート1!$A$1:$BS$1,0),0)</f>
        <v>103.1</v>
      </c>
      <c r="BI38" s="40">
        <f>VLOOKUP($BC38&amp;"_"&amp;$AZ$7,データシート1!$A:$BS,MATCH("cb_"&amp;BI$12,データシート1!$A$1:$BS$1,0),0)</f>
        <v>0</v>
      </c>
      <c r="BJ38" s="40">
        <f>VLOOKUP($BC38&amp;"_"&amp;$AZ$7,データシート1!$A:$BS,MATCH("cb_"&amp;BJ$12,データシート1!$A$1:$BS$1,0),0)</f>
        <v>300</v>
      </c>
      <c r="BK38" s="40">
        <f t="shared" si="3"/>
        <v>72008.700000000026</v>
      </c>
      <c r="BL38" s="42"/>
      <c r="BM38" s="960" t="str">
        <f t="shared" si="4"/>
        <v>21208</v>
      </c>
      <c r="BN38" s="123" t="str">
        <f t="shared" si="5"/>
        <v>瑞浪市</v>
      </c>
      <c r="BO38" s="40">
        <f>BE38*VLOOKUP(BO$12,別紙!$B$4:$E$10,MATCH("設備利用率",別紙!$B$4:$E$4,0),0)/100*8760/10^3</f>
        <v>8239.6638840000051</v>
      </c>
      <c r="BP38" s="40">
        <f>BF38*VLOOKUP(BP$12,別紙!$B$4:$E$10,MATCH("設備利用率",別紙!$B$4:$E$4,0),0)/100*8760/10^3</f>
        <v>85635.350124000033</v>
      </c>
      <c r="BQ38" s="40">
        <f>BG38*VLOOKUP(BQ$12,別紙!$B$4:$E$10,MATCH("設備利用率",別紙!$B$4:$E$4,0),0)/100*8760/10^3</f>
        <v>0</v>
      </c>
      <c r="BR38" s="40">
        <f>BH38*VLOOKUP(BR$12,別紙!$B$4:$E$10,MATCH("設備利用率",別紙!$B$4:$E$4,0),0)/100*8760/10^3</f>
        <v>541.89359999999999</v>
      </c>
      <c r="BS38" s="40">
        <f>BI38*VLOOKUP(BS$12,別紙!$B$4:$E$10,MATCH("設備利用率",別紙!$B$4:$E$4,0),0)/100*8760/10^3</f>
        <v>0</v>
      </c>
      <c r="BT38" s="40">
        <f>BJ38*VLOOKUP(BT$12,別紙!$B$4:$E$10,MATCH("設備利用率",別紙!$B$4:$E$4,0),0)/100*8760/10^3</f>
        <v>2102.4</v>
      </c>
      <c r="BU38" s="40">
        <f t="shared" si="6"/>
        <v>96519.307608000032</v>
      </c>
      <c r="BV38" s="42"/>
      <c r="BW38" s="38" t="str">
        <f t="shared" si="7"/>
        <v>21208</v>
      </c>
      <c r="BX38" s="38" t="str">
        <f t="shared" si="8"/>
        <v>瑞浪市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294974.318718997</v>
      </c>
      <c r="BZ38" s="42"/>
      <c r="CA38" s="38" t="str">
        <f t="shared" si="9"/>
        <v>21208</v>
      </c>
      <c r="CB38" s="38" t="str">
        <f t="shared" si="10"/>
        <v>瑞浪市</v>
      </c>
      <c r="CC38" s="260">
        <f t="shared" si="11"/>
        <v>2.7933495769336451E-2</v>
      </c>
      <c r="CD38" s="260">
        <f t="shared" si="16"/>
        <v>0.29031459584649233</v>
      </c>
      <c r="CE38" s="260">
        <f t="shared" si="17"/>
        <v>0</v>
      </c>
      <c r="CF38" s="260">
        <f t="shared" si="18"/>
        <v>1.8370873856182275E-3</v>
      </c>
      <c r="CG38" s="260">
        <f t="shared" si="19"/>
        <v>0</v>
      </c>
      <c r="CH38" s="260">
        <f t="shared" si="20"/>
        <v>7.1274001381890495E-3</v>
      </c>
      <c r="CI38" s="260">
        <f t="shared" si="12"/>
        <v>0.32721257913963603</v>
      </c>
      <c r="CK38" s="20" t="str">
        <f t="shared" si="13"/>
        <v>21208</v>
      </c>
      <c r="CL38" s="20" t="str">
        <f t="shared" si="14"/>
        <v>瑞浪市</v>
      </c>
      <c r="CM38" s="20">
        <f>VLOOKUP($CK38&amp;"_"&amp;$AZ$7,データシート1!$A:$BS,MATCH("ca_太陽光発電（10kW未満）",データシート1!$A$1:$BS$1,0),0)</f>
        <v>1436</v>
      </c>
      <c r="CN38" s="20">
        <f>VLOOKUP($CK38&amp;"_"&amp;$AZ$5,データシート1!$A:$BS,MATCH("ab_家庭",データシート1!$A$1:$BS$1,0),0)</f>
        <v>15428</v>
      </c>
      <c r="CO38" s="260">
        <f t="shared" si="15"/>
        <v>9.3077521389681103E-2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43403</v>
      </c>
      <c r="AY39" s="20" t="str">
        <f>IF(IFERROR(比較地域マスタ!$Z32,"")=0,"",IFERROR(比較地域マスタ!$Z32,""))</f>
        <v>大津町</v>
      </c>
      <c r="BC39" s="960" t="str">
        <f t="shared" si="0"/>
        <v>43403</v>
      </c>
      <c r="BD39" s="123" t="str">
        <f t="shared" si="2"/>
        <v>大津町</v>
      </c>
      <c r="BE39" s="40">
        <f>VLOOKUP($BC39&amp;"_"&amp;$AZ$7,データシート1!$A:$BS,MATCH("cb_"&amp;BE$12,データシート1!$A$1:$BS$1,0),0)</f>
        <v>10448.081999999975</v>
      </c>
      <c r="BF39" s="40">
        <f>VLOOKUP($BC39&amp;"_"&amp;$AZ$7,データシート1!$A:$BS,MATCH("cb_"&amp;BF$12,データシート1!$A$1:$BS$1,0),0)</f>
        <v>124908.64000000023</v>
      </c>
      <c r="BG39" s="40">
        <f>VLOOKUP($BC39&amp;"_"&amp;$AZ$7,データシート1!$A:$BS,MATCH("cb_"&amp;BG$12,データシート1!$A$1:$BS$1,0),0)</f>
        <v>0</v>
      </c>
      <c r="BH39" s="40">
        <f>VLOOKUP($BC39&amp;"_"&amp;$AZ$7,データシート1!$A:$BS,MATCH("cb_"&amp;BH$12,データシート1!$A$1:$BS$1,0),0)</f>
        <v>9644</v>
      </c>
      <c r="BI39" s="40">
        <f>VLOOKUP($BC39&amp;"_"&amp;$AZ$7,データシート1!$A:$BS,MATCH("cb_"&amp;BI$12,データシート1!$A$1:$BS$1,0),0)</f>
        <v>0</v>
      </c>
      <c r="BJ39" s="40">
        <f>VLOOKUP($BC39&amp;"_"&amp;$AZ$7,データシート1!$A:$BS,MATCH("cb_"&amp;BJ$12,データシート1!$A$1:$BS$1,0),0)</f>
        <v>0</v>
      </c>
      <c r="BK39" s="40">
        <f t="shared" si="3"/>
        <v>145000.72200000021</v>
      </c>
      <c r="BL39" s="42"/>
      <c r="BM39" s="960" t="str">
        <f t="shared" si="4"/>
        <v>43403</v>
      </c>
      <c r="BN39" s="123" t="str">
        <f t="shared" si="5"/>
        <v>大津町</v>
      </c>
      <c r="BO39" s="40">
        <f>BE39*VLOOKUP(BO$12,別紙!$B$4:$E$10,MATCH("設備利用率",別紙!$B$4:$E$4,0),0)/100*8760/10^3</f>
        <v>12538.952169839969</v>
      </c>
      <c r="BP39" s="40">
        <f>BF39*VLOOKUP(BP$12,別紙!$B$4:$E$10,MATCH("設備利用率",別紙!$B$4:$E$4,0),0)/100*8760/10^3</f>
        <v>165224.15264640027</v>
      </c>
      <c r="BQ39" s="40">
        <f>BG39*VLOOKUP(BQ$12,別紙!$B$4:$E$10,MATCH("設備利用率",別紙!$B$4:$E$4,0),0)/100*8760/10^3</f>
        <v>0</v>
      </c>
      <c r="BR39" s="40">
        <f>BH39*VLOOKUP(BR$12,別紙!$B$4:$E$10,MATCH("設備利用率",別紙!$B$4:$E$4,0),0)/100*8760/10^3</f>
        <v>50688.864000000001</v>
      </c>
      <c r="BS39" s="40">
        <f>BI39*VLOOKUP(BS$12,別紙!$B$4:$E$10,MATCH("設備利用率",別紙!$B$4:$E$4,0),0)/100*8760/10^3</f>
        <v>0</v>
      </c>
      <c r="BT39" s="40">
        <f>BJ39*VLOOKUP(BT$12,別紙!$B$4:$E$10,MATCH("設備利用率",別紙!$B$4:$E$4,0),0)/100*8760/10^3</f>
        <v>0</v>
      </c>
      <c r="BU39" s="40">
        <f t="shared" si="6"/>
        <v>228451.96881624023</v>
      </c>
      <c r="BV39" s="42"/>
      <c r="BW39" s="38" t="str">
        <f t="shared" si="7"/>
        <v>43403</v>
      </c>
      <c r="BX39" s="38" t="str">
        <f t="shared" si="8"/>
        <v>大津町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381814.51754983066</v>
      </c>
      <c r="BZ39" s="42"/>
      <c r="CA39" s="38" t="str">
        <f t="shared" si="9"/>
        <v>43403</v>
      </c>
      <c r="CB39" s="38" t="str">
        <f t="shared" si="10"/>
        <v>大津町</v>
      </c>
      <c r="CC39" s="260">
        <f t="shared" si="11"/>
        <v>3.2840427991854736E-2</v>
      </c>
      <c r="CD39" s="260">
        <f t="shared" si="16"/>
        <v>0.43273407650047474</v>
      </c>
      <c r="CE39" s="260">
        <f t="shared" si="17"/>
        <v>0</v>
      </c>
      <c r="CF39" s="260">
        <f t="shared" si="18"/>
        <v>0.13275782263408722</v>
      </c>
      <c r="CG39" s="260">
        <f t="shared" si="19"/>
        <v>0</v>
      </c>
      <c r="CH39" s="260">
        <f t="shared" si="20"/>
        <v>0</v>
      </c>
      <c r="CI39" s="260">
        <f t="shared" si="12"/>
        <v>0.5983323271264166</v>
      </c>
      <c r="CK39" s="20" t="str">
        <f t="shared" si="13"/>
        <v>43403</v>
      </c>
      <c r="CL39" s="20" t="str">
        <f t="shared" si="14"/>
        <v>大津町</v>
      </c>
      <c r="CM39" s="20">
        <f>VLOOKUP($CK39&amp;"_"&amp;$AZ$7,データシート1!$A:$BS,MATCH("ca_太陽光発電（10kW未満）",データシート1!$A$1:$BS$1,0),0)</f>
        <v>2119</v>
      </c>
      <c r="CN39" s="20">
        <f>VLOOKUP($CK39&amp;"_"&amp;$AZ$5,データシート1!$A:$BS,MATCH("ab_家庭",データシート1!$A$1:$BS$1,0),0)</f>
        <v>15371</v>
      </c>
      <c r="CO39" s="260">
        <f t="shared" si="15"/>
        <v>0.13785700344805152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10464</v>
      </c>
      <c r="AY40" s="20" t="str">
        <f>IF(IFERROR(比較地域マスタ!$Z33,"")=0,"",IFERROR(比較地域マスタ!$Z33,""))</f>
        <v>玉村町</v>
      </c>
      <c r="BC40" s="960" t="str">
        <f t="shared" si="0"/>
        <v>10464</v>
      </c>
      <c r="BD40" s="123" t="str">
        <f t="shared" si="2"/>
        <v>玉村町</v>
      </c>
      <c r="BE40" s="40">
        <f>VLOOKUP($BC40&amp;"_"&amp;$AZ$7,データシート1!$A:$BS,MATCH("cb_"&amp;BE$12,データシート1!$A$1:$BS$1,0),0)</f>
        <v>5903.7999999999956</v>
      </c>
      <c r="BF40" s="40">
        <f>VLOOKUP($BC40&amp;"_"&amp;$AZ$7,データシート1!$A:$BS,MATCH("cb_"&amp;BF$12,データシート1!$A$1:$BS$1,0),0)</f>
        <v>11995.100000000004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17898.900000000001</v>
      </c>
      <c r="BL40" s="42"/>
      <c r="BM40" s="960" t="str">
        <f t="shared" si="4"/>
        <v>10464</v>
      </c>
      <c r="BN40" s="123" t="str">
        <f t="shared" si="5"/>
        <v>玉村町</v>
      </c>
      <c r="BO40" s="40">
        <f>BE40*VLOOKUP(BO$12,別紙!$B$4:$E$10,MATCH("設備利用率",別紙!$B$4:$E$4,0),0)/100*8760/10^3</f>
        <v>7085.2684559999952</v>
      </c>
      <c r="BP40" s="40">
        <f>BF40*VLOOKUP(BP$12,別紙!$B$4:$E$10,MATCH("設備利用率",別紙!$B$4:$E$4,0),0)/100*8760/10^3</f>
        <v>15866.638476000006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22951.906932000002</v>
      </c>
      <c r="BV40" s="42"/>
      <c r="BW40" s="38" t="str">
        <f t="shared" si="7"/>
        <v>10464</v>
      </c>
      <c r="BX40" s="38" t="str">
        <f t="shared" si="8"/>
        <v>玉村町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241105.02262465458</v>
      </c>
      <c r="BZ40" s="42"/>
      <c r="CA40" s="38" t="str">
        <f t="shared" si="9"/>
        <v>10464</v>
      </c>
      <c r="CB40" s="38" t="str">
        <f t="shared" si="10"/>
        <v>玉村町</v>
      </c>
      <c r="CC40" s="260">
        <f t="shared" si="11"/>
        <v>2.9386648104092545E-2</v>
      </c>
      <c r="CD40" s="260">
        <f t="shared" si="16"/>
        <v>6.5807996462606821E-2</v>
      </c>
      <c r="CE40" s="260">
        <f t="shared" si="17"/>
        <v>0</v>
      </c>
      <c r="CF40" s="260">
        <f t="shared" si="18"/>
        <v>0</v>
      </c>
      <c r="CG40" s="260">
        <f t="shared" si="19"/>
        <v>0</v>
      </c>
      <c r="CH40" s="260">
        <f t="shared" si="20"/>
        <v>0</v>
      </c>
      <c r="CI40" s="260">
        <f t="shared" si="12"/>
        <v>9.5194644566699363E-2</v>
      </c>
      <c r="CK40" s="20" t="str">
        <f t="shared" si="13"/>
        <v>10464</v>
      </c>
      <c r="CL40" s="20" t="str">
        <f t="shared" si="14"/>
        <v>玉村町</v>
      </c>
      <c r="CM40" s="20">
        <f>VLOOKUP($CK40&amp;"_"&amp;$AZ$7,データシート1!$A:$BS,MATCH("ca_太陽光発電（10kW未満）",データシート1!$A$1:$BS$1,0),0)</f>
        <v>1222</v>
      </c>
      <c r="CN40" s="20">
        <f>VLOOKUP($CK40&amp;"_"&amp;$AZ$5,データシート1!$A:$BS,MATCH("ab_家庭",データシート1!$A$1:$BS$1,0),0)</f>
        <v>15845</v>
      </c>
      <c r="CO40" s="260">
        <f t="shared" si="15"/>
        <v>7.7122120542757966E-2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04406</v>
      </c>
      <c r="AY41" s="20" t="str">
        <f>IF(IFERROR(比較地域マスタ!$Z34,"")=0,"",IFERROR(比較地域マスタ!$Z34,""))</f>
        <v>利府町</v>
      </c>
      <c r="BC41" s="960" t="str">
        <f t="shared" si="0"/>
        <v>04406</v>
      </c>
      <c r="BD41" s="123" t="str">
        <f t="shared" si="2"/>
        <v>利府町</v>
      </c>
      <c r="BE41" s="40">
        <f>VLOOKUP($BC41&amp;"_"&amp;$AZ$7,データシート1!$A:$BS,MATCH("cb_"&amp;BE$12,データシート1!$A$1:$BS$1,0),0)</f>
        <v>6063.1000000000067</v>
      </c>
      <c r="BF41" s="40">
        <f>VLOOKUP($BC41&amp;"_"&amp;$AZ$7,データシート1!$A:$BS,MATCH("cb_"&amp;BF$12,データシート1!$A$1:$BS$1,0),0)</f>
        <v>12049.799999999997</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18112.900000000005</v>
      </c>
      <c r="BL41" s="42"/>
      <c r="BM41" s="960" t="str">
        <f t="shared" si="4"/>
        <v>04406</v>
      </c>
      <c r="BN41" s="123" t="str">
        <f t="shared" si="5"/>
        <v>利府町</v>
      </c>
      <c r="BO41" s="40">
        <f>BE41*VLOOKUP(BO$12,別紙!$B$4:$E$10,MATCH("設備利用率",別紙!$B$4:$E$4,0),0)/100*8760/10^3</f>
        <v>7276.4475720000073</v>
      </c>
      <c r="BP41" s="40">
        <f>BF41*VLOOKUP(BP$12,別紙!$B$4:$E$10,MATCH("設備利用率",別紙!$B$4:$E$4,0),0)/100*8760/10^3</f>
        <v>15938.993447999997</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23215.441020000006</v>
      </c>
      <c r="BV41" s="42"/>
      <c r="BW41" s="38" t="str">
        <f t="shared" si="7"/>
        <v>04406</v>
      </c>
      <c r="BX41" s="38" t="str">
        <f t="shared" si="8"/>
        <v>利府町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141115.02571673045</v>
      </c>
      <c r="BZ41" s="42"/>
      <c r="CA41" s="38" t="str">
        <f t="shared" si="9"/>
        <v>04406</v>
      </c>
      <c r="CB41" s="38" t="str">
        <f t="shared" si="10"/>
        <v>利府町</v>
      </c>
      <c r="CC41" s="260">
        <f t="shared" si="11"/>
        <v>5.1563946043609157E-2</v>
      </c>
      <c r="CD41" s="260">
        <f t="shared" si="16"/>
        <v>0.11295036348570985</v>
      </c>
      <c r="CE41" s="260">
        <f t="shared" si="17"/>
        <v>0</v>
      </c>
      <c r="CF41" s="260">
        <f t="shared" si="18"/>
        <v>0</v>
      </c>
      <c r="CG41" s="260">
        <f t="shared" si="19"/>
        <v>0</v>
      </c>
      <c r="CH41" s="260">
        <f t="shared" si="20"/>
        <v>0</v>
      </c>
      <c r="CI41" s="260">
        <f t="shared" si="12"/>
        <v>0.164514309529319</v>
      </c>
      <c r="CK41" s="20" t="str">
        <f t="shared" si="13"/>
        <v>04406</v>
      </c>
      <c r="CL41" s="20" t="str">
        <f t="shared" si="14"/>
        <v>利府町</v>
      </c>
      <c r="CM41" s="20">
        <f>VLOOKUP($CK41&amp;"_"&amp;$AZ$7,データシート1!$A:$BS,MATCH("ca_太陽光発電（10kW未満）",データシート1!$A$1:$BS$1,0),0)</f>
        <v>1404</v>
      </c>
      <c r="CN41" s="20">
        <f>VLOOKUP($CK41&amp;"_"&amp;$AZ$5,データシート1!$A:$BS,MATCH("ab_家庭",データシート1!$A$1:$BS$1,0),0)</f>
        <v>13862</v>
      </c>
      <c r="CO41" s="260">
        <f t="shared" si="15"/>
        <v>0.10128408599047757</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46225</v>
      </c>
      <c r="AY72" s="20" t="str">
        <f>IF(IFERROR(比較地域マスタ!$AE7,"")=0,"",IFERROR(比較地域マスタ!$AE7,""))</f>
        <v>姶良市</v>
      </c>
      <c r="AZ72" s="18"/>
      <c r="BA72" s="24">
        <v>1</v>
      </c>
      <c r="BB72" s="24">
        <v>1</v>
      </c>
      <c r="BC72" s="20" t="str">
        <f>AX72</f>
        <v>46225</v>
      </c>
      <c r="BD72" s="20" t="str">
        <f>AY72</f>
        <v>姶良市</v>
      </c>
      <c r="BE72" s="953">
        <f>VLOOKUP(BC72&amp;"_令和4年度",データシート3!A:AB,MATCH("ea_"&amp;"太陽光（建物系）"&amp;"_年間発電",データシート3!$A$1:$AB$1,0),0)/10^3+VLOOKUP(BC72&amp;"_令和4年度",データシート3!A:AB,MATCH("ea_"&amp;"太陽光（土地系）"&amp;"_年間発電",データシート3!$A$1:$AB$1,0),0)/10^3</f>
        <v>983697.27799999993</v>
      </c>
      <c r="BF72" s="953">
        <f>VLOOKUP(BC72&amp;"_令和4年度",データシート3!A:AB,MATCH("ea_"&amp;"風力（陸上）"&amp;"_年間発電",データシート3!$A$1:$AB$1,0),0)/10^3</f>
        <v>168588.84099999996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24048.967000000001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68942.308999999994</v>
      </c>
      <c r="BI72" s="953">
        <f>SUM(BE72:BH72)</f>
        <v>1245277.3949999998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352469.26340916666</v>
      </c>
      <c r="BK72" s="953">
        <f t="shared" ref="BK72:BK103" si="21">BI72-BJ72</f>
        <v>892808.13159083319</v>
      </c>
      <c r="BL72" s="953">
        <f t="shared" ref="BL72:BL103" si="22">IF(BK72&gt;0,0,BK72)</f>
        <v>0</v>
      </c>
      <c r="BM72" s="953">
        <f t="shared" ref="BM72:BM103" si="23">IF(BK72&gt;0,BK72,0)</f>
        <v>892808.13159083319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46206</v>
      </c>
      <c r="AY73" s="20" t="str">
        <f>IF(IFERROR(比較地域マスタ!$AE8,"")=0,"",IFERROR(比較地域マスタ!$AE8,""))</f>
        <v>阿久根市</v>
      </c>
      <c r="AZ73" s="18"/>
      <c r="BA73" s="24">
        <v>2</v>
      </c>
      <c r="BB73" s="24">
        <v>1</v>
      </c>
      <c r="BC73" s="20" t="str">
        <f t="shared" ref="BC73:BC136" si="24">AX73</f>
        <v>46206</v>
      </c>
      <c r="BD73" s="20" t="str">
        <f t="shared" ref="BD73:BD136" si="25">AY73</f>
        <v>阿久根市</v>
      </c>
      <c r="BE73" s="953">
        <f>VLOOKUP(BC73&amp;"_令和4年度",データシート3!A:AB,MATCH("ea_"&amp;"太陽光（建物系）"&amp;"_年間発電",データシート3!$A$1:$AB$1,0),0)/10^3+VLOOKUP(BC73&amp;"_令和4年度",データシート3!A:AB,MATCH("ea_"&amp;"太陽光（土地系）"&amp;"_年間発電",データシート3!$A$1:$AB$1,0),0)/10^3</f>
        <v>617541.59100000001</v>
      </c>
      <c r="BF73" s="953">
        <f>VLOOKUP(BC73&amp;"_令和4年度",データシート3!A:AB,MATCH("ea_"&amp;"風力（陸上）"&amp;"_年間発電",データシート3!$A$1:$AB$1,0),0)/10^3</f>
        <v>179598.11100000003</v>
      </c>
      <c r="BG73" s="953">
        <f>VLOOKUP(BC73&amp;"_令和4年度",データシート3!A:AB,MATCH("ea_"&amp;"中小水（河川）"&amp;"_年間発電",データシート3!$A$1:$AB$1,0),0)/10^3+VLOOKUP(BC73&amp;"_令和4年度",データシート3!A:AB,MATCH("ea_"&amp;"中小水（農業用水路）"&amp;"_年間発電",データシート3!$A$1:$AB$1,0),0)/10^3</f>
        <v>4957.9889999999996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802097.69099999999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128432.8492286429</v>
      </c>
      <c r="BK73" s="953">
        <f t="shared" si="21"/>
        <v>673664.84177135711</v>
      </c>
      <c r="BL73" s="953">
        <f t="shared" si="22"/>
        <v>0</v>
      </c>
      <c r="BM73" s="953">
        <f t="shared" si="23"/>
        <v>673664.84177135711</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46531</v>
      </c>
      <c r="AY74" s="20" t="str">
        <f>IF(IFERROR(比較地域マスタ!$AE9,"")=0,"",IFERROR(比較地域マスタ!$AE9,""))</f>
        <v>天城町</v>
      </c>
      <c r="AZ74" s="18"/>
      <c r="BA74" s="24">
        <v>3</v>
      </c>
      <c r="BB74" s="24">
        <v>1</v>
      </c>
      <c r="BC74" s="20" t="str">
        <f t="shared" si="24"/>
        <v>46531</v>
      </c>
      <c r="BD74" s="20" t="str">
        <f t="shared" si="25"/>
        <v>天城町</v>
      </c>
      <c r="BE74" s="953">
        <f>VLOOKUP(BC74&amp;"_令和4年度",データシート3!A:AB,MATCH("ea_"&amp;"太陽光（建物系）"&amp;"_年間発電",データシート3!$A$1:$AB$1,0),0)/10^3+VLOOKUP(BC74&amp;"_令和4年度",データシート3!A:AB,MATCH("ea_"&amp;"太陽光（土地系）"&amp;"_年間発電",データシート3!$A$1:$AB$1,0),0)/10^3</f>
        <v>961489.29499999993</v>
      </c>
      <c r="BF74" s="953">
        <f>VLOOKUP(BC74&amp;"_令和4年度",データシート3!A:AB,MATCH("ea_"&amp;"風力（陸上）"&amp;"_年間発電",データシート3!$A$1:$AB$1,0),0)/10^3</f>
        <v>241299.465</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1202788.76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24550.124216028147</v>
      </c>
      <c r="BK74" s="953">
        <f t="shared" si="21"/>
        <v>1178238.6357839718</v>
      </c>
      <c r="BL74" s="953">
        <f t="shared" si="22"/>
        <v>0</v>
      </c>
      <c r="BM74" s="953">
        <f t="shared" si="23"/>
        <v>1178238.6357839718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46222</v>
      </c>
      <c r="AY75" s="20" t="str">
        <f>IF(IFERROR(比較地域マスタ!$AE10,"")=0,"",IFERROR(比較地域マスタ!$AE10,""))</f>
        <v>奄美市</v>
      </c>
      <c r="AZ75" s="18"/>
      <c r="BA75" s="24">
        <v>4</v>
      </c>
      <c r="BB75" s="24">
        <v>1</v>
      </c>
      <c r="BC75" s="20" t="str">
        <f t="shared" si="24"/>
        <v>46222</v>
      </c>
      <c r="BD75" s="20" t="str">
        <f t="shared" si="25"/>
        <v>奄美市</v>
      </c>
      <c r="BE75" s="953">
        <f>VLOOKUP(BC75&amp;"_令和4年度",データシート3!A:AB,MATCH("ea_"&amp;"太陽光（建物系）"&amp;"_年間発電",データシート3!$A$1:$AB$1,0),0)/10^3+VLOOKUP(BC75&amp;"_令和4年度",データシート3!A:AB,MATCH("ea_"&amp;"太陽光（土地系）"&amp;"_年間発電",データシート3!$A$1:$AB$1,0),0)/10^3</f>
        <v>564362.071</v>
      </c>
      <c r="BF75" s="953">
        <f>VLOOKUP(BC75&amp;"_令和4年度",データシート3!A:AB,MATCH("ea_"&amp;"風力（陸上）"&amp;"_年間発電",データシート3!$A$1:$AB$1,0),0)/10^3</f>
        <v>1354513.942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1918876.013</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215762.77993824283</v>
      </c>
      <c r="BK75" s="953">
        <f t="shared" si="21"/>
        <v>1703113.2330617572</v>
      </c>
      <c r="BL75" s="953">
        <f t="shared" si="22"/>
        <v>0</v>
      </c>
      <c r="BM75" s="953">
        <f t="shared" si="23"/>
        <v>1703113.2330617572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46224</v>
      </c>
      <c r="AY76" s="20" t="str">
        <f>IF(IFERROR(比較地域マスタ!$AE11,"")=0,"",IFERROR(比較地域マスタ!$AE11,""))</f>
        <v>伊佐市</v>
      </c>
      <c r="AZ76" s="18"/>
      <c r="BA76" s="24">
        <v>5</v>
      </c>
      <c r="BB76" s="24">
        <v>1</v>
      </c>
      <c r="BC76" s="20" t="str">
        <f t="shared" si="24"/>
        <v>46224</v>
      </c>
      <c r="BD76" s="20" t="str">
        <f t="shared" si="25"/>
        <v>伊佐市</v>
      </c>
      <c r="BE76" s="953">
        <f>VLOOKUP(BC76&amp;"_令和4年度",データシート3!A:AB,MATCH("ea_"&amp;"太陽光（建物系）"&amp;"_年間発電",データシート3!$A$1:$AB$1,0),0)/10^3+VLOOKUP(BC76&amp;"_令和4年度",データシート3!A:AB,MATCH("ea_"&amp;"太陽光（土地系）"&amp;"_年間発電",データシート3!$A$1:$AB$1,0),0)/10^3</f>
        <v>1917666.044</v>
      </c>
      <c r="BF76" s="953">
        <f>VLOOKUP(BC76&amp;"_令和4年度",データシート3!A:AB,MATCH("ea_"&amp;"風力（陸上）"&amp;"_年間発電",データシート3!$A$1:$AB$1,0),0)/10^3</f>
        <v>1373693.3559999999</v>
      </c>
      <c r="BG76" s="953">
        <f>VLOOKUP(BC76&amp;"_令和4年度",データシート3!A:AB,MATCH("ea_"&amp;"中小水（河川）"&amp;"_年間発電",データシート3!$A$1:$AB$1,0),0)/10^3+VLOOKUP(BC76&amp;"_令和4年度",データシート3!A:AB,MATCH("ea_"&amp;"中小水（農業用水路）"&amp;"_年間発電",データシート3!$A$1:$AB$1,0),0)/10^3</f>
        <v>94684.135302670024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27767.413</v>
      </c>
      <c r="BI76" s="953">
        <f t="shared" si="26"/>
        <v>3413810.9483026699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164481.39904131414</v>
      </c>
      <c r="BK76" s="953">
        <f t="shared" si="21"/>
        <v>3249329.5492613558</v>
      </c>
      <c r="BL76" s="953">
        <f t="shared" si="22"/>
        <v>0</v>
      </c>
      <c r="BM76" s="953">
        <f t="shared" si="23"/>
        <v>3249329.5492613558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46208</v>
      </c>
      <c r="AY77" s="20" t="str">
        <f>IF(IFERROR(比較地域マスタ!$AE12,"")=0,"",IFERROR(比較地域マスタ!$AE12,""))</f>
        <v>出水市</v>
      </c>
      <c r="AZ77" s="18"/>
      <c r="BA77" s="24">
        <v>6</v>
      </c>
      <c r="BB77" s="24">
        <v>1</v>
      </c>
      <c r="BC77" s="20" t="str">
        <f t="shared" si="24"/>
        <v>46208</v>
      </c>
      <c r="BD77" s="20" t="str">
        <f t="shared" si="25"/>
        <v>出水市</v>
      </c>
      <c r="BE77" s="953">
        <f>VLOOKUP(BC77&amp;"_令和4年度",データシート3!A:AB,MATCH("ea_"&amp;"太陽光（建物系）"&amp;"_年間発電",データシート3!$A$1:$AB$1,0),0)/10^3+VLOOKUP(BC77&amp;"_令和4年度",データシート3!A:AB,MATCH("ea_"&amp;"太陽光（土地系）"&amp;"_年間発電",データシート3!$A$1:$AB$1,0),0)/10^3</f>
        <v>2150946.963</v>
      </c>
      <c r="BF77" s="953">
        <f>VLOOKUP(BC77&amp;"_令和4年度",データシート3!A:AB,MATCH("ea_"&amp;"風力（陸上）"&amp;"_年間発電",データシート3!$A$1:$AB$1,0),0)/10^3</f>
        <v>880541.31299999997</v>
      </c>
      <c r="BG77" s="953">
        <f>VLOOKUP(BC77&amp;"_令和4年度",データシート3!A:AB,MATCH("ea_"&amp;"中小水（河川）"&amp;"_年間発電",データシート3!$A$1:$AB$1,0),0)/10^3+VLOOKUP(BC77&amp;"_令和4年度",データシート3!A:AB,MATCH("ea_"&amp;"中小水（農業用水路）"&amp;"_年間発電",データシート3!$A$1:$AB$1,0),0)/10^3</f>
        <v>46709.531999999992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3078197.8080000002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295882.94101781858</v>
      </c>
      <c r="BK77" s="953">
        <f t="shared" si="21"/>
        <v>2782314.8669821816</v>
      </c>
      <c r="BL77" s="953">
        <f t="shared" si="22"/>
        <v>0</v>
      </c>
      <c r="BM77" s="953">
        <f t="shared" si="23"/>
        <v>2782314.8669821816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46532</v>
      </c>
      <c r="AY78" s="20" t="str">
        <f>IF(IFERROR(比較地域マスタ!$AE13,"")=0,"",IFERROR(比較地域マスタ!$AE13,""))</f>
        <v>伊仙町</v>
      </c>
      <c r="AZ78" s="18"/>
      <c r="BA78" s="24">
        <v>7</v>
      </c>
      <c r="BB78" s="24">
        <v>1</v>
      </c>
      <c r="BC78" s="20" t="str">
        <f t="shared" si="24"/>
        <v>46532</v>
      </c>
      <c r="BD78" s="20" t="str">
        <f t="shared" si="25"/>
        <v>伊仙町</v>
      </c>
      <c r="BE78" s="953">
        <f>VLOOKUP(BC78&amp;"_令和4年度",データシート3!A:AB,MATCH("ea_"&amp;"太陽光（建物系）"&amp;"_年間発電",データシート3!$A$1:$AB$1,0),0)/10^3+VLOOKUP(BC78&amp;"_令和4年度",データシート3!A:AB,MATCH("ea_"&amp;"太陽光（土地系）"&amp;"_年間発電",データシート3!$A$1:$AB$1,0),0)/10^3</f>
        <v>1120320.5759999999</v>
      </c>
      <c r="BF78" s="953">
        <f>VLOOKUP(BC78&amp;"_令和4年度",データシート3!A:AB,MATCH("ea_"&amp;"風力（陸上）"&amp;"_年間発電",データシート3!$A$1:$AB$1,0),0)/10^3</f>
        <v>92923.328999999998</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1213243.9049999998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27129.629324842033</v>
      </c>
      <c r="BK78" s="953">
        <f t="shared" si="21"/>
        <v>1186114.2756751578</v>
      </c>
      <c r="BL78" s="953">
        <f t="shared" si="22"/>
        <v>0</v>
      </c>
      <c r="BM78" s="953">
        <f t="shared" si="23"/>
        <v>1186114.2756751578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46219</v>
      </c>
      <c r="AY79" s="20" t="str">
        <f>IF(IFERROR(比較地域マスタ!$AE14,"")=0,"",IFERROR(比較地域マスタ!$AE14,""))</f>
        <v>いちき串木野市</v>
      </c>
      <c r="AZ79" s="18"/>
      <c r="BA79" s="24">
        <v>8</v>
      </c>
      <c r="BB79" s="24">
        <v>1</v>
      </c>
      <c r="BC79" s="20" t="str">
        <f t="shared" si="24"/>
        <v>46219</v>
      </c>
      <c r="BD79" s="20" t="str">
        <f t="shared" si="25"/>
        <v>いちき串木野市</v>
      </c>
      <c r="BE79" s="953">
        <f>VLOOKUP(BC79&amp;"_令和4年度",データシート3!A:AB,MATCH("ea_"&amp;"太陽光（建物系）"&amp;"_年間発電",データシート3!$A$1:$AB$1,0),0)/10^3+VLOOKUP(BC79&amp;"_令和4年度",データシート3!A:AB,MATCH("ea_"&amp;"太陽光（土地系）"&amp;"_年間発電",データシート3!$A$1:$AB$1,0),0)/10^3</f>
        <v>453633.45500000002</v>
      </c>
      <c r="BF79" s="953">
        <f>VLOOKUP(BC79&amp;"_令和4年度",データシート3!A:AB,MATCH("ea_"&amp;"風力（陸上）"&amp;"_年間発電",データシート3!$A$1:$AB$1,0),0)/10^3</f>
        <v>189576.35000000003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13610.246999999999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656820.05200000003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171874.43330691161</v>
      </c>
      <c r="BK79" s="953">
        <f t="shared" si="21"/>
        <v>484945.61869308841</v>
      </c>
      <c r="BL79" s="953">
        <f>IF(BK79&gt;0,0,BK79)</f>
        <v>0</v>
      </c>
      <c r="BM79" s="953">
        <f>IF(BK79&gt;0,BK79,0)</f>
        <v>484945.61869308841</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46210</v>
      </c>
      <c r="AY80" s="20" t="str">
        <f>IF(IFERROR(比較地域マスタ!$AE15,"")=0,"",IFERROR(比較地域マスタ!$AE15,""))</f>
        <v>指宿市</v>
      </c>
      <c r="AZ80" s="18"/>
      <c r="BA80" s="24">
        <v>9</v>
      </c>
      <c r="BB80" s="24">
        <v>1</v>
      </c>
      <c r="BC80" s="20" t="str">
        <f t="shared" si="24"/>
        <v>46210</v>
      </c>
      <c r="BD80" s="20" t="str">
        <f t="shared" si="25"/>
        <v>指宿市</v>
      </c>
      <c r="BE80" s="953">
        <f>VLOOKUP(BC80&amp;"_令和4年度",データシート3!A:AB,MATCH("ea_"&amp;"太陽光（建物系）"&amp;"_年間発電",データシート3!$A$1:$AB$1,0),0)/10^3+VLOOKUP(BC80&amp;"_令和4年度",データシート3!A:AB,MATCH("ea_"&amp;"太陽光（土地系）"&amp;"_年間発電",データシート3!$A$1:$AB$1,0),0)/10^3</f>
        <v>1603235.3419999999</v>
      </c>
      <c r="BF80" s="953">
        <f>VLOOKUP(BC80&amp;"_令和4年度",データシート3!A:AB,MATCH("ea_"&amp;"風力（陸上）"&amp;"_年間発電",データシート3!$A$1:$AB$1,0),0)/10^3</f>
        <v>183031.85800000001</v>
      </c>
      <c r="BG80" s="953">
        <f>VLOOKUP(BC80&amp;"_令和4年度",データシート3!A:AB,MATCH("ea_"&amp;"中小水（河川）"&amp;"_年間発電",データシート3!$A$1:$AB$1,0),0)/10^3+VLOOKUP(BC80&amp;"_令和4年度",データシート3!A:AB,MATCH("ea_"&amp;"中小水（農業用水路）"&amp;"_年間発電",データシート3!$A$1:$AB$1,0),0)/10^3</f>
        <v>6943.648000000001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163594.06400000004</v>
      </c>
      <c r="BI80" s="953">
        <f t="shared" si="26"/>
        <v>1956804.912</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202171.68467109441</v>
      </c>
      <c r="BK80" s="953">
        <f t="shared" si="21"/>
        <v>1754633.2273289056</v>
      </c>
      <c r="BL80" s="953">
        <f t="shared" si="22"/>
        <v>0</v>
      </c>
      <c r="BM80" s="953">
        <f t="shared" si="23"/>
        <v>1754633.2273289056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46524</v>
      </c>
      <c r="AY81" s="20" t="str">
        <f>IF(IFERROR(比較地域マスタ!$AE16,"")=0,"",IFERROR(比較地域マスタ!$AE16,""))</f>
        <v>宇検村</v>
      </c>
      <c r="AZ81" s="18"/>
      <c r="BA81" s="24">
        <v>10</v>
      </c>
      <c r="BB81" s="24">
        <v>1</v>
      </c>
      <c r="BC81" s="20" t="str">
        <f t="shared" si="24"/>
        <v>46524</v>
      </c>
      <c r="BD81" s="20" t="str">
        <f t="shared" si="25"/>
        <v>宇検村</v>
      </c>
      <c r="BE81" s="953">
        <f>VLOOKUP(BC81&amp;"_令和4年度",データシート3!A:AB,MATCH("ea_"&amp;"太陽光（建物系）"&amp;"_年間発電",データシート3!$A$1:$AB$1,0),0)/10^3+VLOOKUP(BC81&amp;"_令和4年度",データシート3!A:AB,MATCH("ea_"&amp;"太陽光（土地系）"&amp;"_年間発電",データシート3!$A$1:$AB$1,0),0)/10^3</f>
        <v>52892.938000000002</v>
      </c>
      <c r="BF81" s="953">
        <f>VLOOKUP(BC81&amp;"_令和4年度",データシート3!A:AB,MATCH("ea_"&amp;"風力（陸上）"&amp;"_年間発電",データシート3!$A$1:$AB$1,0),0)/10^3</f>
        <v>719873.054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772765.99199999997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9975.9096395508932</v>
      </c>
      <c r="BK81" s="953">
        <f t="shared" si="21"/>
        <v>762790.08236044913</v>
      </c>
      <c r="BL81" s="953">
        <f t="shared" si="22"/>
        <v>0</v>
      </c>
      <c r="BM81" s="953">
        <f t="shared" si="23"/>
        <v>762790.08236044913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46468</v>
      </c>
      <c r="AY82" s="20" t="str">
        <f>IF(IFERROR(比較地域マスタ!$AE17,"")=0,"",IFERROR(比較地域マスタ!$AE17,""))</f>
        <v>大崎町</v>
      </c>
      <c r="AZ82" s="18"/>
      <c r="BA82" s="24">
        <v>11</v>
      </c>
      <c r="BB82" s="24">
        <v>1</v>
      </c>
      <c r="BC82" s="20" t="str">
        <f t="shared" si="24"/>
        <v>46468</v>
      </c>
      <c r="BD82" s="20" t="str">
        <f t="shared" si="25"/>
        <v>大崎町</v>
      </c>
      <c r="BE82" s="953">
        <f>VLOOKUP(BC82&amp;"_令和4年度",データシート3!A:AB,MATCH("ea_"&amp;"太陽光（建物系）"&amp;"_年間発電",データシート3!$A$1:$AB$1,0),0)/10^3+VLOOKUP(BC82&amp;"_令和4年度",データシート3!A:AB,MATCH("ea_"&amp;"太陽光（土地系）"&amp;"_年間発電",データシート3!$A$1:$AB$1,0),0)/10^3</f>
        <v>1975193.4069999997</v>
      </c>
      <c r="BF82" s="953">
        <f>VLOOKUP(BC82&amp;"_令和4年度",データシート3!A:AB,MATCH("ea_"&amp;"風力（陸上）"&amp;"_年間発電",データシート3!$A$1:$AB$1,0),0)/10^3</f>
        <v>8854.1990000000023</v>
      </c>
      <c r="BG82" s="953">
        <f>VLOOKUP(BC82&amp;"_令和4年度",データシート3!A:AB,MATCH("ea_"&amp;"中小水（河川）"&amp;"_年間発電",データシート3!$A$1:$AB$1,0),0)/10^3+VLOOKUP(BC82&amp;"_令和4年度",データシート3!A:AB,MATCH("ea_"&amp;"中小水（農業用水路）"&amp;"_年間発電",データシート3!$A$1:$AB$1,0),0)/10^3</f>
        <v>1092.258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1985139.8639999996</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79944.915688248206</v>
      </c>
      <c r="BK82" s="953">
        <f t="shared" si="21"/>
        <v>1905194.9483117515</v>
      </c>
      <c r="BL82" s="953">
        <f t="shared" si="22"/>
        <v>0</v>
      </c>
      <c r="BM82" s="953">
        <f t="shared" si="23"/>
        <v>1905194.9483117515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46201</v>
      </c>
      <c r="AY83" s="20" t="str">
        <f>IF(IFERROR(比較地域マスタ!$AE18,"")=0,"",IFERROR(比較地域マスタ!$AE18,""))</f>
        <v>鹿児島市</v>
      </c>
      <c r="AZ83" s="18"/>
      <c r="BA83" s="24">
        <v>12</v>
      </c>
      <c r="BB83" s="24">
        <v>1</v>
      </c>
      <c r="BC83" s="20" t="str">
        <f t="shared" si="24"/>
        <v>46201</v>
      </c>
      <c r="BD83" s="20" t="str">
        <f t="shared" si="25"/>
        <v>鹿児島市</v>
      </c>
      <c r="BE83" s="953">
        <f>VLOOKUP(BC83&amp;"_令和4年度",データシート3!A:AB,MATCH("ea_"&amp;"太陽光（建物系）"&amp;"_年間発電",データシート3!$A$1:$AB$1,0),0)/10^3+VLOOKUP(BC83&amp;"_令和4年度",データシート3!A:AB,MATCH("ea_"&amp;"太陽光（土地系）"&amp;"_年間発電",データシート3!$A$1:$AB$1,0),0)/10^3</f>
        <v>3027027.04</v>
      </c>
      <c r="BF83" s="953">
        <f>VLOOKUP(BC83&amp;"_令和4年度",データシート3!A:AB,MATCH("ea_"&amp;"風力（陸上）"&amp;"_年間発電",データシート3!$A$1:$AB$1,0),0)/10^3</f>
        <v>217876.31200000001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44329.99500000001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259352.85499999998</v>
      </c>
      <c r="BI83" s="953">
        <f t="shared" si="26"/>
        <v>3548586.202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3240261.8832991398</v>
      </c>
      <c r="BK83" s="953">
        <f t="shared" si="21"/>
        <v>308324.31870086025</v>
      </c>
      <c r="BL83" s="953">
        <f t="shared" si="22"/>
        <v>0</v>
      </c>
      <c r="BM83" s="953">
        <f t="shared" si="23"/>
        <v>308324.31870086025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46203</v>
      </c>
      <c r="AY84" s="20" t="str">
        <f>IF(IFERROR(比較地域マスタ!$AE19,"")=0,"",IFERROR(比較地域マスタ!$AE19,""))</f>
        <v>鹿屋市</v>
      </c>
      <c r="AZ84" s="18"/>
      <c r="BA84" s="24">
        <v>13</v>
      </c>
      <c r="BB84" s="24">
        <v>1</v>
      </c>
      <c r="BC84" s="20" t="str">
        <f t="shared" si="24"/>
        <v>46203</v>
      </c>
      <c r="BD84" s="20" t="str">
        <f t="shared" si="25"/>
        <v>鹿屋市</v>
      </c>
      <c r="BE84" s="953">
        <f>VLOOKUP(BC84&amp;"_令和4年度",データシート3!A:AB,MATCH("ea_"&amp;"太陽光（建物系）"&amp;"_年間発電",データシート3!$A$1:$AB$1,0),0)/10^3+VLOOKUP(BC84&amp;"_令和4年度",データシート3!A:AB,MATCH("ea_"&amp;"太陽光（土地系）"&amp;"_年間発電",データシート3!$A$1:$AB$1,0),0)/10^3</f>
        <v>5180223.0759999994</v>
      </c>
      <c r="BF84" s="953">
        <f>VLOOKUP(BC84&amp;"_令和4年度",データシート3!A:AB,MATCH("ea_"&amp;"風力（陸上）"&amp;"_年間発電",データシート3!$A$1:$AB$1,0),0)/10^3</f>
        <v>418414.31</v>
      </c>
      <c r="BG84" s="953">
        <f>VLOOKUP(BC84&amp;"_令和4年度",データシート3!A:AB,MATCH("ea_"&amp;"中小水（河川）"&amp;"_年間発電",データシート3!$A$1:$AB$1,0),0)/10^3+VLOOKUP(BC84&amp;"_令和4年度",データシート3!A:AB,MATCH("ea_"&amp;"中小水（農業用水路）"&amp;"_年間発電",データシート3!$A$1:$AB$1,0),0)/10^3</f>
        <v>17284.083879290003</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5615921.4698792892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523804.0781914884</v>
      </c>
      <c r="BK84" s="953">
        <f t="shared" si="21"/>
        <v>5092117.3916878011</v>
      </c>
      <c r="BL84" s="953">
        <f t="shared" si="22"/>
        <v>0</v>
      </c>
      <c r="BM84" s="953">
        <f t="shared" si="23"/>
        <v>5092117.3916878011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46529</v>
      </c>
      <c r="AY85" s="20" t="str">
        <f>IF(IFERROR(比較地域マスタ!$AE20,"")=0,"",IFERROR(比較地域マスタ!$AE20,""))</f>
        <v>喜界町</v>
      </c>
      <c r="AZ85" s="18"/>
      <c r="BA85" s="24">
        <v>14</v>
      </c>
      <c r="BB85" s="24">
        <v>1</v>
      </c>
      <c r="BC85" s="20" t="str">
        <f t="shared" si="24"/>
        <v>46529</v>
      </c>
      <c r="BD85" s="20" t="str">
        <f t="shared" si="25"/>
        <v>喜界町</v>
      </c>
      <c r="BE85" s="953">
        <f>VLOOKUP(BC85&amp;"_令和4年度",データシート3!A:AB,MATCH("ea_"&amp;"太陽光（建物系）"&amp;"_年間発電",データシート3!$A$1:$AB$1,0),0)/10^3+VLOOKUP(BC85&amp;"_令和4年度",データシート3!A:AB,MATCH("ea_"&amp;"太陽光（土地系）"&amp;"_年間発電",データシート3!$A$1:$AB$1,0),0)/10^3</f>
        <v>930313.75100000005</v>
      </c>
      <c r="BF85" s="953">
        <f>VLOOKUP(BC85&amp;"_令和4年度",データシート3!A:AB,MATCH("ea_"&amp;"風力（陸上）"&amp;"_年間発電",データシート3!$A$1:$AB$1,0),0)/10^3</f>
        <v>92185.264999999999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1022499.0160000001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31914.678611406682</v>
      </c>
      <c r="BK85" s="953">
        <f t="shared" si="21"/>
        <v>990584.33738859335</v>
      </c>
      <c r="BL85" s="953">
        <f t="shared" si="22"/>
        <v>0</v>
      </c>
      <c r="BM85" s="953">
        <f t="shared" si="23"/>
        <v>990584.33738859335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46492</v>
      </c>
      <c r="AY86" s="20" t="str">
        <f>IF(IFERROR(比較地域マスタ!$AE21,"")=0,"",IFERROR(比較地域マスタ!$AE21,""))</f>
        <v>肝付町</v>
      </c>
      <c r="AZ86" s="18"/>
      <c r="BA86" s="24">
        <v>15</v>
      </c>
      <c r="BB86" s="24">
        <v>1</v>
      </c>
      <c r="BC86" s="20" t="str">
        <f t="shared" si="24"/>
        <v>46492</v>
      </c>
      <c r="BD86" s="20" t="str">
        <f t="shared" si="25"/>
        <v>肝付町</v>
      </c>
      <c r="BE86" s="953">
        <f>VLOOKUP(BC86&amp;"_令和4年度",データシート3!A:AB,MATCH("ea_"&amp;"太陽光（建物系）"&amp;"_年間発電",データシート3!$A$1:$AB$1,0),0)/10^3+VLOOKUP(BC86&amp;"_令和4年度",データシート3!A:AB,MATCH("ea_"&amp;"太陽光（土地系）"&amp;"_年間発電",データシート3!$A$1:$AB$1,0),0)/10^3</f>
        <v>1010090.227</v>
      </c>
      <c r="BF86" s="953">
        <f>VLOOKUP(BC86&amp;"_令和4年度",データシート3!A:AB,MATCH("ea_"&amp;"風力（陸上）"&amp;"_年間発電",データシート3!$A$1:$AB$1,0),0)/10^3</f>
        <v>1423247.835</v>
      </c>
      <c r="BG86" s="953">
        <f>VLOOKUP(BC86&amp;"_令和4年度",データシート3!A:AB,MATCH("ea_"&amp;"中小水（河川）"&amp;"_年間発電",データシート3!$A$1:$AB$1,0),0)/10^3+VLOOKUP(BC86&amp;"_令和4年度",データシート3!A:AB,MATCH("ea_"&amp;"中小水（農業用水路）"&amp;"_年間発電",データシート3!$A$1:$AB$1,0),0)/10^3</f>
        <v>38858.178</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74.564999999999984</v>
      </c>
      <c r="BI86" s="953">
        <f t="shared" si="26"/>
        <v>2472270.8049999997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78154.002264640745</v>
      </c>
      <c r="BK86" s="953">
        <f t="shared" si="21"/>
        <v>2394116.8027353589</v>
      </c>
      <c r="BL86" s="953">
        <f t="shared" si="22"/>
        <v>0</v>
      </c>
      <c r="BM86" s="953">
        <f t="shared" si="23"/>
        <v>2394116.8027353589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46218</v>
      </c>
      <c r="AY87" s="20" t="str">
        <f>IF(IFERROR(比較地域マスタ!$AE22,"")=0,"",IFERROR(比較地域マスタ!$AE22,""))</f>
        <v>霧島市</v>
      </c>
      <c r="AZ87" s="18"/>
      <c r="BA87" s="24">
        <v>16</v>
      </c>
      <c r="BB87" s="24">
        <v>1</v>
      </c>
      <c r="BC87" s="20" t="str">
        <f t="shared" si="24"/>
        <v>46218</v>
      </c>
      <c r="BD87" s="20" t="str">
        <f t="shared" si="25"/>
        <v>霧島市</v>
      </c>
      <c r="BE87" s="953">
        <f>VLOOKUP(BC87&amp;"_令和4年度",データシート3!A:AB,MATCH("ea_"&amp;"太陽光（建物系）"&amp;"_年間発電",データシート3!$A$1:$AB$1,0),0)/10^3+VLOOKUP(BC87&amp;"_令和4年度",データシート3!A:AB,MATCH("ea_"&amp;"太陽光（土地系）"&amp;"_年間発電",データシート3!$A$1:$AB$1,0),0)/10^3</f>
        <v>3100188.1380000003</v>
      </c>
      <c r="BF87" s="953">
        <f>VLOOKUP(BC87&amp;"_令和4年度",データシート3!A:AB,MATCH("ea_"&amp;"風力（陸上）"&amp;"_年間発電",データシート3!$A$1:$AB$1,0),0)/10^3</f>
        <v>983973.28300000005</v>
      </c>
      <c r="BG87" s="953">
        <f>VLOOKUP(BC87&amp;"_令和4年度",データシート3!A:AB,MATCH("ea_"&amp;"中小水（河川）"&amp;"_年間発電",データシート3!$A$1:$AB$1,0),0)/10^3+VLOOKUP(BC87&amp;"_令和4年度",データシート3!A:AB,MATCH("ea_"&amp;"中小水（農業用水路）"&amp;"_年間発電",データシート3!$A$1:$AB$1,0),0)/10^3</f>
        <v>80017.718999999997</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2809657.338</v>
      </c>
      <c r="BI87" s="953">
        <f t="shared" si="26"/>
        <v>6973836.4780000001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815841.1875802573</v>
      </c>
      <c r="BK87" s="953">
        <f t="shared" si="21"/>
        <v>6157995.2904197425</v>
      </c>
      <c r="BL87" s="953">
        <f t="shared" si="22"/>
        <v>0</v>
      </c>
      <c r="BM87" s="953">
        <f t="shared" si="23"/>
        <v>6157995.2904197425</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46490</v>
      </c>
      <c r="AY88" s="20" t="str">
        <f>IF(IFERROR(比較地域マスタ!$AE23,"")=0,"",IFERROR(比較地域マスタ!$AE23,""))</f>
        <v>錦江町</v>
      </c>
      <c r="AZ88" s="18"/>
      <c r="BA88" s="24">
        <v>17</v>
      </c>
      <c r="BB88" s="24">
        <v>1</v>
      </c>
      <c r="BC88" s="20" t="str">
        <f t="shared" si="24"/>
        <v>46490</v>
      </c>
      <c r="BD88" s="20" t="str">
        <f t="shared" si="25"/>
        <v>錦江町</v>
      </c>
      <c r="BE88" s="953">
        <f>VLOOKUP(BC88&amp;"_令和4年度",データシート3!A:AB,MATCH("ea_"&amp;"太陽光（建物系）"&amp;"_年間発電",データシート3!$A$1:$AB$1,0),0)/10^3+VLOOKUP(BC88&amp;"_令和4年度",データシート3!A:AB,MATCH("ea_"&amp;"太陽光（土地系）"&amp;"_年間発電",データシート3!$A$1:$AB$1,0),0)/10^3</f>
        <v>622746.62699999998</v>
      </c>
      <c r="BF88" s="953">
        <f>VLOOKUP(BC88&amp;"_令和4年度",データシート3!A:AB,MATCH("ea_"&amp;"風力（陸上）"&amp;"_年間発電",データシート3!$A$1:$AB$1,0),0)/10^3</f>
        <v>765760.35100000002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8305.1890000000003</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1396812.1670000001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33316.603952445847</v>
      </c>
      <c r="BK88" s="953">
        <f t="shared" si="21"/>
        <v>1363495.5630475543</v>
      </c>
      <c r="BL88" s="953">
        <f t="shared" si="22"/>
        <v>0</v>
      </c>
      <c r="BM88" s="953">
        <f t="shared" si="23"/>
        <v>1363495.5630475543</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46215</v>
      </c>
      <c r="AY89" s="20" t="str">
        <f>IF(IFERROR(比較地域マスタ!$AE24,"")=0,"",IFERROR(比較地域マスタ!$AE24,""))</f>
        <v>薩摩川内市</v>
      </c>
      <c r="AZ89" s="18"/>
      <c r="BA89" s="24">
        <v>18</v>
      </c>
      <c r="BB89" s="24">
        <v>1</v>
      </c>
      <c r="BC89" s="20" t="str">
        <f t="shared" si="24"/>
        <v>46215</v>
      </c>
      <c r="BD89" s="20" t="str">
        <f t="shared" si="25"/>
        <v>薩摩川内市</v>
      </c>
      <c r="BE89" s="953">
        <f>VLOOKUP(BC89&amp;"_令和4年度",データシート3!A:AB,MATCH("ea_"&amp;"太陽光（建物系）"&amp;"_年間発電",データシート3!$A$1:$AB$1,0),0)/10^3+VLOOKUP(BC89&amp;"_令和4年度",データシート3!A:AB,MATCH("ea_"&amp;"太陽光（土地系）"&amp;"_年間発電",データシート3!$A$1:$AB$1,0),0)/10^3</f>
        <v>2023525.648</v>
      </c>
      <c r="BF89" s="953">
        <f>VLOOKUP(BC89&amp;"_令和4年度",データシート3!A:AB,MATCH("ea_"&amp;"風力（陸上）"&amp;"_年間発電",データシート3!$A$1:$AB$1,0),0)/10^3</f>
        <v>1425280.5230000003</v>
      </c>
      <c r="BG89" s="953">
        <f>VLOOKUP(BC89&amp;"_令和4年度",データシート3!A:AB,MATCH("ea_"&amp;"中小水（河川）"&amp;"_年間発電",データシート3!$A$1:$AB$1,0),0)/10^3+VLOOKUP(BC89&amp;"_令和4年度",データシート3!A:AB,MATCH("ea_"&amp;"中小水（農業用水路）"&amp;"_年間発電",データシート3!$A$1:$AB$1,0),0)/10^3</f>
        <v>13937.514999999999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45019.060000000005</v>
      </c>
      <c r="BI89" s="953">
        <f t="shared" si="26"/>
        <v>3507762.7460000003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615319.69820112921</v>
      </c>
      <c r="BK89" s="953">
        <f t="shared" si="21"/>
        <v>2892443.0477988711</v>
      </c>
      <c r="BL89" s="953">
        <f t="shared" si="22"/>
        <v>0</v>
      </c>
      <c r="BM89" s="953">
        <f t="shared" si="23"/>
        <v>2892443.0477988711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46392</v>
      </c>
      <c r="AY90" s="20" t="str">
        <f>IF(IFERROR(比較地域マスタ!$AE25,"")=0,"",IFERROR(比較地域マスタ!$AE25,""))</f>
        <v>さつま町</v>
      </c>
      <c r="AZ90" s="18"/>
      <c r="BA90" s="24">
        <v>19</v>
      </c>
      <c r="BB90" s="24">
        <v>1</v>
      </c>
      <c r="BC90" s="20" t="str">
        <f t="shared" si="24"/>
        <v>46392</v>
      </c>
      <c r="BD90" s="20" t="str">
        <f t="shared" si="25"/>
        <v>さつま町</v>
      </c>
      <c r="BE90" s="953">
        <f>VLOOKUP(BC90&amp;"_令和4年度",データシート3!A:AB,MATCH("ea_"&amp;"太陽光（建物系）"&amp;"_年間発電",データシート3!$A$1:$AB$1,0),0)/10^3+VLOOKUP(BC90&amp;"_令和4年度",データシート3!A:AB,MATCH("ea_"&amp;"太陽光（土地系）"&amp;"_年間発電",データシート3!$A$1:$AB$1,0),0)/10^3</f>
        <v>1284518.2579999999</v>
      </c>
      <c r="BF90" s="953">
        <f>VLOOKUP(BC90&amp;"_令和4年度",データシート3!A:AB,MATCH("ea_"&amp;"風力（陸上）"&amp;"_年間発電",データシート3!$A$1:$AB$1,0),0)/10^3</f>
        <v>330350.15100000007</v>
      </c>
      <c r="BG90" s="953">
        <f>VLOOKUP(BC90&amp;"_令和4年度",データシート3!A:AB,MATCH("ea_"&amp;"中小水（河川）"&amp;"_年間発電",データシート3!$A$1:$AB$1,0),0)/10^3+VLOOKUP(BC90&amp;"_令和4年度",データシート3!A:AB,MATCH("ea_"&amp;"中小水（農業用水路）"&amp;"_年間発電",データシート3!$A$1:$AB$1,0),0)/10^3</f>
        <v>11991.236000000001</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4598.509</v>
      </c>
      <c r="BI90" s="953">
        <f t="shared" si="26"/>
        <v>1631458.1540000001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111261.33148070263</v>
      </c>
      <c r="BK90" s="953">
        <f t="shared" si="21"/>
        <v>1520196.8225192975</v>
      </c>
      <c r="BL90" s="953">
        <f t="shared" si="22"/>
        <v>0</v>
      </c>
      <c r="BM90" s="953">
        <f t="shared" si="23"/>
        <v>1520196.8225192975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46221</v>
      </c>
      <c r="AY91" s="20" t="str">
        <f>IF(IFERROR(比較地域マスタ!$AE26,"")=0,"",IFERROR(比較地域マスタ!$AE26,""))</f>
        <v>志布志市</v>
      </c>
      <c r="BA91" s="24">
        <v>20</v>
      </c>
      <c r="BB91" s="24">
        <v>1</v>
      </c>
      <c r="BC91" s="20" t="str">
        <f t="shared" si="24"/>
        <v>46221</v>
      </c>
      <c r="BD91" s="20" t="str">
        <f t="shared" si="25"/>
        <v>志布志市</v>
      </c>
      <c r="BE91" s="953">
        <f>VLOOKUP(BC91&amp;"_令和4年度",データシート3!A:AB,MATCH("ea_"&amp;"太陽光（建物系）"&amp;"_年間発電",データシート3!$A$1:$AB$1,0),0)/10^3+VLOOKUP(BC91&amp;"_令和4年度",データシート3!A:AB,MATCH("ea_"&amp;"太陽光（土地系）"&amp;"_年間発電",データシート3!$A$1:$AB$1,0),0)/10^3</f>
        <v>3439252.7069999999</v>
      </c>
      <c r="BF91" s="953">
        <f>VLOOKUP(BC91&amp;"_令和4年度",データシート3!A:AB,MATCH("ea_"&amp;"風力（陸上）"&amp;"_年間発電",データシート3!$A$1:$AB$1,0),0)/10^3</f>
        <v>357454.93</v>
      </c>
      <c r="BG91" s="953">
        <f>VLOOKUP(BC91&amp;"_令和4年度",データシート3!A:AB,MATCH("ea_"&amp;"中小水（河川）"&amp;"_年間発電",データシート3!$A$1:$AB$1,0),0)/10^3+VLOOKUP(BC91&amp;"_令和4年度",データシート3!A:AB,MATCH("ea_"&amp;"中小水（農業用水路）"&amp;"_年間発電",データシート3!$A$1:$AB$1,0),0)/10^3</f>
        <v>2378.759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3799086.3960000002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322755.73789985216</v>
      </c>
      <c r="BK91" s="953">
        <f t="shared" si="21"/>
        <v>3476330.6581001482</v>
      </c>
      <c r="BL91" s="953">
        <f t="shared" si="22"/>
        <v>0</v>
      </c>
      <c r="BM91" s="953">
        <f t="shared" si="23"/>
        <v>3476330.6581001482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46525</v>
      </c>
      <c r="AY92" s="20" t="str">
        <f>IF(IFERROR(比較地域マスタ!$AE27,"")=0,"",IFERROR(比較地域マスタ!$AE27,""))</f>
        <v>瀬戸内町</v>
      </c>
      <c r="AZ92" s="18"/>
      <c r="BA92" s="24">
        <v>21</v>
      </c>
      <c r="BB92" s="24">
        <v>1</v>
      </c>
      <c r="BC92" s="20" t="str">
        <f t="shared" si="24"/>
        <v>46525</v>
      </c>
      <c r="BD92" s="20" t="str">
        <f t="shared" si="25"/>
        <v>瀬戸内町</v>
      </c>
      <c r="BE92" s="953">
        <f>VLOOKUP(BC92&amp;"_令和4年度",データシート3!A:AB,MATCH("ea_"&amp;"太陽光（建物系）"&amp;"_年間発電",データシート3!$A$1:$AB$1,0),0)/10^3+VLOOKUP(BC92&amp;"_令和4年度",データシート3!A:AB,MATCH("ea_"&amp;"太陽光（土地系）"&amp;"_年間発電",データシート3!$A$1:$AB$1,0),0)/10^3</f>
        <v>137260.359</v>
      </c>
      <c r="BF92" s="953">
        <f>VLOOKUP(BC92&amp;"_令和4年度",データシート3!A:AB,MATCH("ea_"&amp;"風力（陸上）"&amp;"_年間発電",データシート3!$A$1:$AB$1,0),0)/10^3</f>
        <v>1194125.9439999999</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1331386.3029999998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45416.329530992232</v>
      </c>
      <c r="BK92" s="953">
        <f>BI92-BJ92</f>
        <v>1285969.9734690075</v>
      </c>
      <c r="BL92" s="953">
        <f t="shared" si="22"/>
        <v>0</v>
      </c>
      <c r="BM92" s="953">
        <f t="shared" si="23"/>
        <v>1285969.9734690075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46217</v>
      </c>
      <c r="AY93" s="20" t="str">
        <f>IF(IFERROR(比較地域マスタ!$AE28,"")=0,"",IFERROR(比較地域マスタ!$AE28,""))</f>
        <v>曽於市</v>
      </c>
      <c r="AZ93" s="18"/>
      <c r="BA93" s="24">
        <v>22</v>
      </c>
      <c r="BB93" s="24">
        <v>1</v>
      </c>
      <c r="BC93" s="20" t="str">
        <f t="shared" si="24"/>
        <v>46217</v>
      </c>
      <c r="BD93" s="20" t="str">
        <f t="shared" si="25"/>
        <v>曽於市</v>
      </c>
      <c r="BE93" s="953">
        <f>VLOOKUP(BC93&amp;"_令和4年度",データシート3!A:AB,MATCH("ea_"&amp;"太陽光（建物系）"&amp;"_年間発電",データシート3!$A$1:$AB$1,0),0)/10^3+VLOOKUP(BC93&amp;"_令和4年度",データシート3!A:AB,MATCH("ea_"&amp;"太陽光（土地系）"&amp;"_年間発電",データシート3!$A$1:$AB$1,0),0)/10^3</f>
        <v>4083115.74</v>
      </c>
      <c r="BF93" s="953">
        <f>VLOOKUP(BC93&amp;"_令和4年度",データシート3!A:AB,MATCH("ea_"&amp;"風力（陸上）"&amp;"_年間発電",データシート3!$A$1:$AB$1,0),0)/10^3</f>
        <v>371464.788</v>
      </c>
      <c r="BG93" s="953">
        <f>VLOOKUP(BC93&amp;"_令和4年度",データシート3!A:AB,MATCH("ea_"&amp;"中小水（河川）"&amp;"_年間発電",データシート3!$A$1:$AB$1,0),0)/10^3+VLOOKUP(BC93&amp;"_令和4年度",データシート3!A:AB,MATCH("ea_"&amp;"中小水（農業用水路）"&amp;"_年間発電",データシート3!$A$1:$AB$1,0),0)/10^3</f>
        <v>6707.7439999999997</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4461288.2719999999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215074.68505528357</v>
      </c>
      <c r="BK93" s="953">
        <f t="shared" si="21"/>
        <v>4246213.5869447161</v>
      </c>
      <c r="BL93" s="953">
        <f t="shared" si="22"/>
        <v>0</v>
      </c>
      <c r="BM93" s="953">
        <f t="shared" si="23"/>
        <v>4246213.5869447161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46527</v>
      </c>
      <c r="AY94" s="20" t="str">
        <f>IF(IFERROR(比較地域マスタ!$AE29,"")=0,"",IFERROR(比較地域マスタ!$AE29,""))</f>
        <v>龍郷町</v>
      </c>
      <c r="AZ94" s="18"/>
      <c r="BA94" s="24">
        <v>23</v>
      </c>
      <c r="BB94" s="24">
        <v>1</v>
      </c>
      <c r="BC94" s="20" t="str">
        <f t="shared" si="24"/>
        <v>46527</v>
      </c>
      <c r="BD94" s="20" t="str">
        <f t="shared" si="25"/>
        <v>龍郷町</v>
      </c>
      <c r="BE94" s="953">
        <f>VLOOKUP(BC94&amp;"_令和4年度",データシート3!A:AB,MATCH("ea_"&amp;"太陽光（建物系）"&amp;"_年間発電",データシート3!$A$1:$AB$1,0),0)/10^3+VLOOKUP(BC94&amp;"_令和4年度",データシート3!A:AB,MATCH("ea_"&amp;"太陽光（土地系）"&amp;"_年間発電",データシート3!$A$1:$AB$1,0),0)/10^3</f>
        <v>103898.204</v>
      </c>
      <c r="BF94" s="953">
        <f>VLOOKUP(BC94&amp;"_令和4年度",データシート3!A:AB,MATCH("ea_"&amp;"風力（陸上）"&amp;"_年間発電",データシート3!$A$1:$AB$1,0),0)/10^3</f>
        <v>396853.66</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500751.86399999994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31104.005191904744</v>
      </c>
      <c r="BK94" s="953">
        <f t="shared" si="21"/>
        <v>469647.85880809522</v>
      </c>
      <c r="BL94" s="953">
        <f t="shared" si="22"/>
        <v>0</v>
      </c>
      <c r="BM94" s="953">
        <f t="shared" si="23"/>
        <v>469647.85880809522</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46214</v>
      </c>
      <c r="AY95" s="20" t="str">
        <f>IF(IFERROR(比較地域マスタ!$AE30,"")=0,"",IFERROR(比較地域マスタ!$AE30,""))</f>
        <v>垂水市</v>
      </c>
      <c r="AZ95" s="18"/>
      <c r="BA95" s="24">
        <v>24</v>
      </c>
      <c r="BB95" s="24">
        <v>1</v>
      </c>
      <c r="BC95" s="20" t="str">
        <f t="shared" si="24"/>
        <v>46214</v>
      </c>
      <c r="BD95" s="20" t="str">
        <f t="shared" si="25"/>
        <v>垂水市</v>
      </c>
      <c r="BE95" s="953">
        <f>VLOOKUP(BC95&amp;"_令和4年度",データシート3!A:AB,MATCH("ea_"&amp;"太陽光（建物系）"&amp;"_年間発電",データシート3!$A$1:$AB$1,0),0)/10^3+VLOOKUP(BC95&amp;"_令和4年度",データシート3!A:AB,MATCH("ea_"&amp;"太陽光（土地系）"&amp;"_年間発電",データシート3!$A$1:$AB$1,0),0)/10^3</f>
        <v>429383.587</v>
      </c>
      <c r="BF95" s="953">
        <f>VLOOKUP(BC95&amp;"_令和4年度",データシート3!A:AB,MATCH("ea_"&amp;"風力（陸上）"&amp;"_年間発電",データシート3!$A$1:$AB$1,0),0)/10^3</f>
        <v>792333.54000000015</v>
      </c>
      <c r="BG95" s="953">
        <f>VLOOKUP(BC95&amp;"_令和4年度",データシート3!A:AB,MATCH("ea_"&amp;"中小水（河川）"&amp;"_年間発電",データシート3!$A$1:$AB$1,0),0)/10^3+VLOOKUP(BC95&amp;"_令和4年度",データシート3!A:AB,MATCH("ea_"&amp;"中小水（農業用水路）"&amp;"_年間発電",データシート3!$A$1:$AB$1,0),0)/10^3</f>
        <v>18158.509999999998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5.641</v>
      </c>
      <c r="BI95" s="953">
        <f t="shared" si="26"/>
        <v>1239881.2780000002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93738.950558486336</v>
      </c>
      <c r="BK95" s="953">
        <f t="shared" si="21"/>
        <v>1146142.3274415138</v>
      </c>
      <c r="BL95" s="953">
        <f t="shared" si="22"/>
        <v>0</v>
      </c>
      <c r="BM95" s="953">
        <f t="shared" si="23"/>
        <v>1146142.3274415138</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46534</v>
      </c>
      <c r="AY96" s="20" t="str">
        <f>IF(IFERROR(比較地域マスタ!$AE31,"")=0,"",IFERROR(比較地域マスタ!$AE31,""))</f>
        <v>知名町</v>
      </c>
      <c r="AZ96" s="18"/>
      <c r="BA96" s="24">
        <v>25</v>
      </c>
      <c r="BB96" s="24">
        <v>1</v>
      </c>
      <c r="BC96" s="20" t="str">
        <f t="shared" si="24"/>
        <v>46534</v>
      </c>
      <c r="BD96" s="20" t="str">
        <f t="shared" si="25"/>
        <v>知名町</v>
      </c>
      <c r="BE96" s="953">
        <f>VLOOKUP(BC96&amp;"_令和4年度",データシート3!A:AB,MATCH("ea_"&amp;"太陽光（建物系）"&amp;"_年間発電",データシート3!$A$1:$AB$1,0),0)/10^3+VLOOKUP(BC96&amp;"_令和4年度",データシート3!A:AB,MATCH("ea_"&amp;"太陽光（土地系）"&amp;"_年間発電",データシート3!$A$1:$AB$1,0),0)/10^3</f>
        <v>953973.34299999999</v>
      </c>
      <c r="BF96" s="953">
        <f>VLOOKUP(BC96&amp;"_令和4年度",データシート3!A:AB,MATCH("ea_"&amp;"風力（陸上）"&amp;"_年間発電",データシート3!$A$1:$AB$1,0),0)/10^3</f>
        <v>243991.65299999999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1197964.996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27257.916956459274</v>
      </c>
      <c r="BK96" s="953">
        <f t="shared" si="21"/>
        <v>1170707.0790435409</v>
      </c>
      <c r="BL96" s="953">
        <f t="shared" si="22"/>
        <v>0</v>
      </c>
      <c r="BM96" s="953">
        <f t="shared" si="23"/>
        <v>1170707.0790435409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46530</v>
      </c>
      <c r="AY97" s="20" t="str">
        <f>IF(IFERROR(比較地域マスタ!$AE32,"")=0,"",IFERROR(比較地域マスタ!$AE32,""))</f>
        <v>徳之島町</v>
      </c>
      <c r="AZ97" s="18"/>
      <c r="BA97" s="24">
        <v>26</v>
      </c>
      <c r="BB97" s="24">
        <v>1</v>
      </c>
      <c r="BC97" s="20" t="str">
        <f t="shared" si="24"/>
        <v>46530</v>
      </c>
      <c r="BD97" s="20" t="str">
        <f t="shared" si="25"/>
        <v>徳之島町</v>
      </c>
      <c r="BE97" s="953">
        <f>VLOOKUP(BC97&amp;"_令和4年度",データシート3!A:AB,MATCH("ea_"&amp;"太陽光（建物系）"&amp;"_年間発電",データシート3!$A$1:$AB$1,0),0)/10^3+VLOOKUP(BC97&amp;"_令和4年度",データシート3!A:AB,MATCH("ea_"&amp;"太陽光（土地系）"&amp;"_年間発電",データシート3!$A$1:$AB$1,0),0)/10^3</f>
        <v>988111.51099999994</v>
      </c>
      <c r="BF97" s="953">
        <f>VLOOKUP(BC97&amp;"_令和4年度",データシート3!A:AB,MATCH("ea_"&amp;"風力（陸上）"&amp;"_年間発電",データシート3!$A$1:$AB$1,0),0)/10^3</f>
        <v>383850.353</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1371961.8640000001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57256.577992290171</v>
      </c>
      <c r="BK97" s="953">
        <f t="shared" si="21"/>
        <v>1314705.2860077098</v>
      </c>
      <c r="BL97" s="953">
        <f t="shared" si="22"/>
        <v>0</v>
      </c>
      <c r="BM97" s="953">
        <f t="shared" si="23"/>
        <v>1314705.2860077098</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46304</v>
      </c>
      <c r="AY98" s="20" t="str">
        <f>IF(IFERROR(比較地域マスタ!$AE33,"")=0,"",IFERROR(比較地域マスタ!$AE33,""))</f>
        <v>十島村</v>
      </c>
      <c r="AZ98" s="18"/>
      <c r="BA98" s="24">
        <v>27</v>
      </c>
      <c r="BB98" s="24">
        <v>1</v>
      </c>
      <c r="BC98" s="20" t="str">
        <f t="shared" si="24"/>
        <v>46304</v>
      </c>
      <c r="BD98" s="20" t="str">
        <f t="shared" si="25"/>
        <v>十島村</v>
      </c>
      <c r="BE98" s="953">
        <f>VLOOKUP(BC98&amp;"_令和4年度",データシート3!A:AB,MATCH("ea_"&amp;"太陽光（建物系）"&amp;"_年間発電",データシート3!$A$1:$AB$1,0),0)/10^3+VLOOKUP(BC98&amp;"_令和4年度",データシート3!A:AB,MATCH("ea_"&amp;"太陽光（土地系）"&amp;"_年間発電",データシート3!$A$1:$AB$1,0),0)/10^3</f>
        <v>19441.135999999999</v>
      </c>
      <c r="BF98" s="953">
        <f>VLOOKUP(BC98&amp;"_令和4年度",データシート3!A:AB,MATCH("ea_"&amp;"風力（陸上）"&amp;"_年間発電",データシート3!$A$1:$AB$1,0),0)/10^3</f>
        <v>1045759.6229999999</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1065200.7589999998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3022.7528618348688</v>
      </c>
      <c r="BK98" s="953">
        <f t="shared" si="21"/>
        <v>1062178.006138165</v>
      </c>
      <c r="BL98" s="953">
        <f t="shared" si="22"/>
        <v>0</v>
      </c>
      <c r="BM98" s="953">
        <f t="shared" si="23"/>
        <v>1062178.006138165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46404</v>
      </c>
      <c r="AY99" s="20" t="str">
        <f>IF(IFERROR(比較地域マスタ!$AE34,"")=0,"",IFERROR(比較地域マスタ!$AE34,""))</f>
        <v>長島町</v>
      </c>
      <c r="AZ99" s="18"/>
      <c r="BA99" s="24">
        <v>28</v>
      </c>
      <c r="BB99" s="24">
        <v>1</v>
      </c>
      <c r="BC99" s="20" t="str">
        <f t="shared" si="24"/>
        <v>46404</v>
      </c>
      <c r="BD99" s="20" t="str">
        <f t="shared" si="25"/>
        <v>長島町</v>
      </c>
      <c r="BE99" s="953">
        <f>VLOOKUP(BC99&amp;"_令和4年度",データシート3!A:AB,MATCH("ea_"&amp;"太陽光（建物系）"&amp;"_年間発電",データシート3!$A$1:$AB$1,0),0)/10^3+VLOOKUP(BC99&amp;"_令和4年度",データシート3!A:AB,MATCH("ea_"&amp;"太陽光（土地系）"&amp;"_年間発電",データシート3!$A$1:$AB$1,0),0)/10^3</f>
        <v>612354.22899999993</v>
      </c>
      <c r="BF99" s="953">
        <f>VLOOKUP(BC99&amp;"_令和4年度",データシート3!A:AB,MATCH("ea_"&amp;"風力（陸上）"&amp;"_年間発電",データシート3!$A$1:$AB$1,0),0)/10^3</f>
        <v>65475.05599999999</v>
      </c>
      <c r="BG99" s="953">
        <f>VLOOKUP(BC99&amp;"_令和4年度",データシート3!A:AB,MATCH("ea_"&amp;"中小水（河川）"&amp;"_年間発電",データシート3!$A$1:$AB$1,0),0)/10^3+VLOOKUP(BC99&amp;"_令和4年度",データシート3!A:AB,MATCH("ea_"&amp;"中小水（農業用水路）"&amp;"_年間発電",データシート3!$A$1:$AB$1,0),0)/10^3</f>
        <v>8856.0609999999997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686685.3459999999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50766.491029606776</v>
      </c>
      <c r="BK99" s="953">
        <f t="shared" si="21"/>
        <v>635918.85497039312</v>
      </c>
      <c r="BL99" s="953">
        <f t="shared" si="22"/>
        <v>0</v>
      </c>
      <c r="BM99" s="953">
        <f t="shared" si="23"/>
        <v>635918.85497039312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46501</v>
      </c>
      <c r="AY100" s="20" t="str">
        <f>IF(IFERROR(比較地域マスタ!$AE35,"")=0,"",IFERROR(比較地域マスタ!$AE35,""))</f>
        <v>中種子町</v>
      </c>
      <c r="AZ100" s="18"/>
      <c r="BA100" s="24">
        <v>29</v>
      </c>
      <c r="BB100" s="24">
        <v>1</v>
      </c>
      <c r="BC100" s="20" t="str">
        <f t="shared" si="24"/>
        <v>46501</v>
      </c>
      <c r="BD100" s="20" t="str">
        <f t="shared" si="25"/>
        <v>中種子町</v>
      </c>
      <c r="BE100" s="953">
        <f>VLOOKUP(BC100&amp;"_令和4年度",データシート3!A:AB,MATCH("ea_"&amp;"太陽光（建物系）"&amp;"_年間発電",データシート3!$A$1:$AB$1,0),0)/10^3+VLOOKUP(BC100&amp;"_令和4年度",データシート3!A:AB,MATCH("ea_"&amp;"太陽光（土地系）"&amp;"_年間発電",データシート3!$A$1:$AB$1,0),0)/10^3</f>
        <v>1478206.6039999998</v>
      </c>
      <c r="BF100" s="953">
        <f>VLOOKUP(BC100&amp;"_令和4年度",データシート3!A:AB,MATCH("ea_"&amp;"風力（陸上）"&amp;"_年間発電",データシート3!$A$1:$AB$1,0),0)/10^3</f>
        <v>97178.941999999981</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1747.1289999999999</v>
      </c>
      <c r="BI100" s="953">
        <f t="shared" si="26"/>
        <v>1577132.6749999998</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39251.942059811583</v>
      </c>
      <c r="BK100" s="953">
        <f t="shared" si="21"/>
        <v>1537880.7329401881</v>
      </c>
      <c r="BL100" s="953">
        <f t="shared" si="22"/>
        <v>0</v>
      </c>
      <c r="BM100" s="953">
        <f t="shared" si="23"/>
        <v>1537880.7329401881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46213</v>
      </c>
      <c r="AY101" s="20" t="str">
        <f>IF(IFERROR(比較地域マスタ!$AE36,"")=0,"",IFERROR(比較地域マスタ!$AE36,""))</f>
        <v>西之表市</v>
      </c>
      <c r="AZ101" s="18"/>
      <c r="BA101" s="24">
        <v>30</v>
      </c>
      <c r="BB101" s="24">
        <v>1</v>
      </c>
      <c r="BC101" s="20" t="str">
        <f t="shared" si="24"/>
        <v>46213</v>
      </c>
      <c r="BD101" s="20" t="str">
        <f t="shared" si="25"/>
        <v>西之表市</v>
      </c>
      <c r="BE101" s="953">
        <f>VLOOKUP(BC101&amp;"_令和4年度",データシート3!A:AB,MATCH("ea_"&amp;"太陽光（建物系）"&amp;"_年間発電",データシート3!$A$1:$AB$1,0),0)/10^3+VLOOKUP(BC101&amp;"_令和4年度",データシート3!A:AB,MATCH("ea_"&amp;"太陽光（土地系）"&amp;"_年間発電",データシート3!$A$1:$AB$1,0),0)/10^3</f>
        <v>1367727.0730000001</v>
      </c>
      <c r="BF101" s="953">
        <f>VLOOKUP(BC101&amp;"_令和4年度",データシート3!A:AB,MATCH("ea_"&amp;"風力（陸上）"&amp;"_年間発電",データシート3!$A$1:$AB$1,0),0)/10^3</f>
        <v>807944.05200000003</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2175671.125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71141.531259294396</v>
      </c>
      <c r="BK101" s="953">
        <f t="shared" si="21"/>
        <v>2104529.5937407054</v>
      </c>
      <c r="BL101" s="953">
        <f t="shared" si="22"/>
        <v>0</v>
      </c>
      <c r="BM101" s="953">
        <f t="shared" si="23"/>
        <v>2104529.5937407054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46216</v>
      </c>
      <c r="AY102" s="20" t="str">
        <f>IF(IFERROR(比較地域マスタ!$AE37,"")=0,"",IFERROR(比較地域マスタ!$AE37,""))</f>
        <v>日置市</v>
      </c>
      <c r="AZ102" s="18"/>
      <c r="BA102" s="24">
        <v>31</v>
      </c>
      <c r="BB102" s="24">
        <v>1</v>
      </c>
      <c r="BC102" s="20" t="str">
        <f t="shared" si="24"/>
        <v>46216</v>
      </c>
      <c r="BD102" s="20" t="str">
        <f t="shared" si="25"/>
        <v>日置市</v>
      </c>
      <c r="BE102" s="953">
        <f>VLOOKUP(BC102&amp;"_令和4年度",データシート3!A:AB,MATCH("ea_"&amp;"太陽光（建物系）"&amp;"_年間発電",データシート3!$A$1:$AB$1,0),0)/10^3+VLOOKUP(BC102&amp;"_令和4年度",データシート3!A:AB,MATCH("ea_"&amp;"太陽光（土地系）"&amp;"_年間発電",データシート3!$A$1:$AB$1,0),0)/10^3</f>
        <v>1456813.378</v>
      </c>
      <c r="BF102" s="953">
        <f>VLOOKUP(BC102&amp;"_令和4年度",データシート3!A:AB,MATCH("ea_"&amp;"風力（陸上）"&amp;"_年間発電",データシート3!$A$1:$AB$1,0),0)/10^3</f>
        <v>115790.482</v>
      </c>
      <c r="BG102" s="953">
        <f>VLOOKUP(BC102&amp;"_令和4年度",データシート3!A:AB,MATCH("ea_"&amp;"中小水（河川）"&amp;"_年間発電",データシート3!$A$1:$AB$1,0),0)/10^3+VLOOKUP(BC102&amp;"_令和4年度",データシート3!A:AB,MATCH("ea_"&amp;"中小水（農業用水路）"&amp;"_年間発電",データシート3!$A$1:$AB$1,0),0)/10^3</f>
        <v>23856.391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1596460.2510000002</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232566.18061112359</v>
      </c>
      <c r="BK102" s="953">
        <f t="shared" si="21"/>
        <v>1363894.0703888766</v>
      </c>
      <c r="BL102" s="953">
        <f t="shared" si="22"/>
        <v>0</v>
      </c>
      <c r="BM102" s="953">
        <f t="shared" si="23"/>
        <v>1363894.0703888766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46482</v>
      </c>
      <c r="AY103" s="20" t="str">
        <f>IF(IFERROR(比較地域マスタ!$AE38,"")=0,"",IFERROR(比較地域マスタ!$AE38,""))</f>
        <v>東串良町</v>
      </c>
      <c r="AZ103" s="18"/>
      <c r="BA103" s="24">
        <v>32</v>
      </c>
      <c r="BB103" s="24">
        <v>1</v>
      </c>
      <c r="BC103" s="20" t="str">
        <f t="shared" si="24"/>
        <v>46482</v>
      </c>
      <c r="BD103" s="20" t="str">
        <f t="shared" si="25"/>
        <v>東串良町</v>
      </c>
      <c r="BE103" s="953">
        <f>VLOOKUP(BC103&amp;"_令和4年度",データシート3!A:AB,MATCH("ea_"&amp;"太陽光（建物系）"&amp;"_年間発電",データシート3!$A$1:$AB$1,0),0)/10^3+VLOOKUP(BC103&amp;"_令和4年度",データシート3!A:AB,MATCH("ea_"&amp;"太陽光（土地系）"&amp;"_年間発電",データシート3!$A$1:$AB$1,0),0)/10^3</f>
        <v>685200.52</v>
      </c>
      <c r="BF103" s="953">
        <f>VLOOKUP(BC103&amp;"_令和4年度",データシート3!A:AB,MATCH("ea_"&amp;"風力（陸上）"&amp;"_年間発電",データシート3!$A$1:$AB$1,0),0)/10^3</f>
        <v>4701.5879999999997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689902.10800000001</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34998.171869361839</v>
      </c>
      <c r="BK103" s="953">
        <f t="shared" si="21"/>
        <v>654903.93613063812</v>
      </c>
      <c r="BL103" s="953">
        <f t="shared" si="22"/>
        <v>0</v>
      </c>
      <c r="BM103" s="953">
        <f t="shared" si="23"/>
        <v>654903.93613063812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46204</v>
      </c>
      <c r="AY104" s="20" t="str">
        <f>IF(IFERROR(比較地域マスタ!$AE39,"")=0,"",IFERROR(比較地域マスタ!$AE39,""))</f>
        <v>枕崎市</v>
      </c>
      <c r="AZ104" s="18"/>
      <c r="BA104" s="24">
        <v>33</v>
      </c>
      <c r="BB104" s="24">
        <v>1</v>
      </c>
      <c r="BC104" s="20" t="str">
        <f t="shared" si="24"/>
        <v>46204</v>
      </c>
      <c r="BD104" s="20" t="str">
        <f t="shared" si="25"/>
        <v>枕崎市</v>
      </c>
      <c r="BE104" s="953">
        <f>VLOOKUP(BC104&amp;"_令和4年度",データシート3!A:AB,MATCH("ea_"&amp;"太陽光（建物系）"&amp;"_年間発電",データシート3!$A$1:$AB$1,0),0)/10^3+VLOOKUP(BC104&amp;"_令和4年度",データシート3!A:AB,MATCH("ea_"&amp;"太陽光（土地系）"&amp;"_年間発電",データシート3!$A$1:$AB$1,0),0)/10^3</f>
        <v>767936.45200000005</v>
      </c>
      <c r="BF104" s="953">
        <f>VLOOKUP(BC104&amp;"_令和4年度",データシート3!A:AB,MATCH("ea_"&amp;"風力（陸上）"&amp;"_年間発電",データシート3!$A$1:$AB$1,0),0)/10^3</f>
        <v>87988.384999999995</v>
      </c>
      <c r="BG104" s="953">
        <f>VLOOKUP(BC104&amp;"_令和4年度",データシート3!A:AB,MATCH("ea_"&amp;"中小水（河川）"&amp;"_年間発電",データシート3!$A$1:$AB$1,0),0)/10^3+VLOOKUP(BC104&amp;"_令和4年度",データシート3!A:AB,MATCH("ea_"&amp;"中小水（農業用水路）"&amp;"_年間発電",データシート3!$A$1:$AB$1,0),0)/10^3</f>
        <v>1551.171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857476.00800000003</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123930.88704611571</v>
      </c>
      <c r="BK104" s="953">
        <f t="shared" ref="BK104:BK135" si="27">BI104-BJ104</f>
        <v>733545.12095388432</v>
      </c>
      <c r="BL104" s="953">
        <f t="shared" ref="BL104:BL135" si="28">IF(BK104&gt;0,0,BK104)</f>
        <v>0</v>
      </c>
      <c r="BM104" s="953">
        <f t="shared" ref="BM104:BM135" si="29">IF(BK104&gt;0,BK104,0)</f>
        <v>733545.12095388432</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46303</v>
      </c>
      <c r="AY105" s="20" t="str">
        <f>IF(IFERROR(比較地域マスタ!$AE40,"")=0,"",IFERROR(比較地域マスタ!$AE40,""))</f>
        <v>三島村</v>
      </c>
      <c r="AZ105" s="18"/>
      <c r="BA105" s="24">
        <v>34</v>
      </c>
      <c r="BB105" s="24">
        <v>1</v>
      </c>
      <c r="BC105" s="20" t="str">
        <f t="shared" si="24"/>
        <v>46303</v>
      </c>
      <c r="BD105" s="20" t="str">
        <f t="shared" si="25"/>
        <v>三島村</v>
      </c>
      <c r="BE105" s="953">
        <f>VLOOKUP(BC105&amp;"_令和4年度",データシート3!A:AB,MATCH("ea_"&amp;"太陽光（建物系）"&amp;"_年間発電",データシート3!$A$1:$AB$1,0),0)/10^3+VLOOKUP(BC105&amp;"_令和4年度",データシート3!A:AB,MATCH("ea_"&amp;"太陽光（土地系）"&amp;"_年間発電",データシート3!$A$1:$AB$1,0),0)/10^3</f>
        <v>12815.066000000001</v>
      </c>
      <c r="BF105" s="953">
        <f>VLOOKUP(BC105&amp;"_令和4年度",データシート3!A:AB,MATCH("ea_"&amp;"風力（陸上）"&amp;"_年間発電",データシート3!$A$1:$AB$1,0),0)/10^3</f>
        <v>276967.37300000002</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228111.53200000001</v>
      </c>
      <c r="BI105" s="953">
        <f t="shared" si="26"/>
        <v>517893.97100000002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1636.0773310037398</v>
      </c>
      <c r="BK105" s="953">
        <f t="shared" si="27"/>
        <v>516257.89366899629</v>
      </c>
      <c r="BL105" s="953">
        <f t="shared" si="28"/>
        <v>0</v>
      </c>
      <c r="BM105" s="953">
        <f t="shared" si="29"/>
        <v>516257.89366899629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46491</v>
      </c>
      <c r="AY106" s="20" t="str">
        <f>IF(IFERROR(比較地域マスタ!$AE41,"")=0,"",IFERROR(比較地域マスタ!$AE41,""))</f>
        <v>南大隅町</v>
      </c>
      <c r="AZ106" s="18"/>
      <c r="BA106" s="24">
        <v>35</v>
      </c>
      <c r="BB106" s="24">
        <v>1</v>
      </c>
      <c r="BC106" s="20" t="str">
        <f t="shared" si="24"/>
        <v>46491</v>
      </c>
      <c r="BD106" s="20" t="str">
        <f t="shared" si="25"/>
        <v>南大隅町</v>
      </c>
      <c r="BE106" s="953">
        <f>VLOOKUP(BC106&amp;"_令和4年度",データシート3!A:AB,MATCH("ea_"&amp;"太陽光（建物系）"&amp;"_年間発電",データシート3!$A$1:$AB$1,0),0)/10^3+VLOOKUP(BC106&amp;"_令和4年度",データシート3!A:AB,MATCH("ea_"&amp;"太陽光（土地系）"&amp;"_年間発電",データシート3!$A$1:$AB$1,0),0)/10^3</f>
        <v>488299.99500000005</v>
      </c>
      <c r="BF106" s="953">
        <f>VLOOKUP(BC106&amp;"_令和4年度",データシート3!A:AB,MATCH("ea_"&amp;"風力（陸上）"&amp;"_年間発電",データシート3!$A$1:$AB$1,0),0)/10^3</f>
        <v>940370.61</v>
      </c>
      <c r="BG106" s="953">
        <f>VLOOKUP(BC106&amp;"_令和4年度",データシート3!A:AB,MATCH("ea_"&amp;"中小水（河川）"&amp;"_年間発電",データシート3!$A$1:$AB$1,0),0)/10^3+VLOOKUP(BC106&amp;"_令和4年度",データシート3!A:AB,MATCH("ea_"&amp;"中小水（農業用水路）"&amp;"_年間発電",データシート3!$A$1:$AB$1,0),0)/10^3</f>
        <v>23320.86</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1451991.4650000001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29733.3673956315</v>
      </c>
      <c r="BK106" s="953">
        <f t="shared" si="27"/>
        <v>1422258.0976043686</v>
      </c>
      <c r="BL106" s="953">
        <f t="shared" si="28"/>
        <v>0</v>
      </c>
      <c r="BM106" s="953">
        <f t="shared" si="29"/>
        <v>1422258.0976043686</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46223</v>
      </c>
      <c r="AY107" s="20" t="str">
        <f>IF(IFERROR(比較地域マスタ!$AE42,"")=0,"",IFERROR(比較地域マスタ!$AE42,""))</f>
        <v>南九州市</v>
      </c>
      <c r="AZ107" s="18"/>
      <c r="BA107" s="24">
        <v>36</v>
      </c>
      <c r="BB107" s="24">
        <v>1</v>
      </c>
      <c r="BC107" s="20" t="str">
        <f t="shared" si="24"/>
        <v>46223</v>
      </c>
      <c r="BD107" s="20" t="str">
        <f t="shared" si="25"/>
        <v>南九州市</v>
      </c>
      <c r="BE107" s="953">
        <f>VLOOKUP(BC107&amp;"_令和4年度",データシート3!A:AB,MATCH("ea_"&amp;"太陽光（建物系）"&amp;"_年間発電",データシート3!$A$1:$AB$1,0),0)/10^3+VLOOKUP(BC107&amp;"_令和4年度",データシート3!A:AB,MATCH("ea_"&amp;"太陽光（土地系）"&amp;"_年間発電",データシート3!$A$1:$AB$1,0),0)/10^3</f>
        <v>4097325.6940000001</v>
      </c>
      <c r="BF107" s="953">
        <f>VLOOKUP(BC107&amp;"_令和4年度",データシート3!A:AB,MATCH("ea_"&amp;"風力（陸上）"&amp;"_年間発電",データシート3!$A$1:$AB$1,0),0)/10^3</f>
        <v>479953.64399999997</v>
      </c>
      <c r="BG107" s="953">
        <f>VLOOKUP(BC107&amp;"_令和4年度",データシート3!A:AB,MATCH("ea_"&amp;"中小水（河川）"&amp;"_年間発電",データシート3!$A$1:$AB$1,0),0)/10^3+VLOOKUP(BC107&amp;"_令和4年度",データシート3!A:AB,MATCH("ea_"&amp;"中小水（農業用水路）"&amp;"_年間発電",データシート3!$A$1:$AB$1,0),0)/10^3</f>
        <v>75928.538</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60.094000000000001</v>
      </c>
      <c r="BI107" s="953">
        <f t="shared" si="26"/>
        <v>4653267.97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180476.71585062603</v>
      </c>
      <c r="BK107" s="953">
        <f t="shared" si="27"/>
        <v>4472791.2541493736</v>
      </c>
      <c r="BL107" s="953">
        <f t="shared" si="28"/>
        <v>0</v>
      </c>
      <c r="BM107" s="953">
        <f t="shared" si="29"/>
        <v>4472791.2541493736</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46220</v>
      </c>
      <c r="AY108" s="20" t="str">
        <f>IF(IFERROR(比較地域マスタ!$AE43,"")=0,"",IFERROR(比較地域マスタ!$AE43,""))</f>
        <v>南さつま市</v>
      </c>
      <c r="AZ108" s="18"/>
      <c r="BA108" s="24">
        <v>37</v>
      </c>
      <c r="BB108" s="24">
        <v>1</v>
      </c>
      <c r="BC108" s="20" t="str">
        <f t="shared" si="24"/>
        <v>46220</v>
      </c>
      <c r="BD108" s="20" t="str">
        <f t="shared" si="25"/>
        <v>南さつま市</v>
      </c>
      <c r="BE108" s="953">
        <f>VLOOKUP(BC108&amp;"_令和4年度",データシート3!A:AB,MATCH("ea_"&amp;"太陽光（建物系）"&amp;"_年間発電",データシート3!$A$1:$AB$1,0),0)/10^3+VLOOKUP(BC108&amp;"_令和4年度",データシート3!A:AB,MATCH("ea_"&amp;"太陽光（土地系）"&amp;"_年間発電",データシート3!$A$1:$AB$1,0),0)/10^3</f>
        <v>1558454.5179999999</v>
      </c>
      <c r="BF108" s="953">
        <f>VLOOKUP(BC108&amp;"_令和4年度",データシート3!A:AB,MATCH("ea_"&amp;"風力（陸上）"&amp;"_年間発電",データシート3!$A$1:$AB$1,0),0)/10^3</f>
        <v>534477.32999999996</v>
      </c>
      <c r="BG108" s="953">
        <f>VLOOKUP(BC108&amp;"_令和4年度",データシート3!A:AB,MATCH("ea_"&amp;"中小水（河川）"&amp;"_年間発電",データシート3!$A$1:$AB$1,0),0)/10^3+VLOOKUP(BC108&amp;"_令和4年度",データシート3!A:AB,MATCH("ea_"&amp;"中小水（農業用水路）"&amp;"_年間発電",データシート3!$A$1:$AB$1,0),0)/10^3</f>
        <v>7845.4549999999999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2100777.3029999998</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180278.56651321164</v>
      </c>
      <c r="BK108" s="953">
        <f t="shared" si="27"/>
        <v>1920498.7364867881</v>
      </c>
      <c r="BL108" s="953">
        <f t="shared" si="28"/>
        <v>0</v>
      </c>
      <c r="BM108" s="953">
        <f t="shared" si="29"/>
        <v>1920498.7364867881</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46502</v>
      </c>
      <c r="AY109" s="20" t="str">
        <f>IF(IFERROR(比較地域マスタ!$AE44,"")=0,"",IFERROR(比較地域マスタ!$AE44,""))</f>
        <v>南種子町</v>
      </c>
      <c r="AZ109" s="18"/>
      <c r="BA109" s="24">
        <v>38</v>
      </c>
      <c r="BB109" s="24">
        <v>1</v>
      </c>
      <c r="BC109" s="20" t="str">
        <f t="shared" si="24"/>
        <v>46502</v>
      </c>
      <c r="BD109" s="20" t="str">
        <f t="shared" si="25"/>
        <v>南種子町</v>
      </c>
      <c r="BE109" s="953">
        <f>VLOOKUP(BC109&amp;"_令和4年度",データシート3!A:AB,MATCH("ea_"&amp;"太陽光（建物系）"&amp;"_年間発電",データシート3!$A$1:$AB$1,0),0)/10^3+VLOOKUP(BC109&amp;"_令和4年度",データシート3!A:AB,MATCH("ea_"&amp;"太陽光（土地系）"&amp;"_年間発電",データシート3!$A$1:$AB$1,0),0)/10^3</f>
        <v>870549.74100000004</v>
      </c>
      <c r="BF109" s="953">
        <f>VLOOKUP(BC109&amp;"_令和4年度",データシート3!A:AB,MATCH("ea_"&amp;"風力（陸上）"&amp;"_年間発電",データシート3!$A$1:$AB$1,0),0)/10^3</f>
        <v>319815.005</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1190364.746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28084.075211348805</v>
      </c>
      <c r="BK109" s="953">
        <f t="shared" si="27"/>
        <v>1162280.6707886513</v>
      </c>
      <c r="BL109" s="953">
        <f t="shared" si="28"/>
        <v>0</v>
      </c>
      <c r="BM109" s="953">
        <f t="shared" si="29"/>
        <v>1162280.6707886513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46505</v>
      </c>
      <c r="AY110" s="20" t="str">
        <f>IF(IFERROR(比較地域マスタ!$AE45,"")=0,"",IFERROR(比較地域マスタ!$AE45,""))</f>
        <v>屋久島町</v>
      </c>
      <c r="AZ110" s="18"/>
      <c r="BA110" s="24">
        <v>39</v>
      </c>
      <c r="BB110" s="24">
        <v>1</v>
      </c>
      <c r="BC110" s="20" t="str">
        <f t="shared" si="24"/>
        <v>46505</v>
      </c>
      <c r="BD110" s="20" t="str">
        <f t="shared" si="25"/>
        <v>屋久島町</v>
      </c>
      <c r="BE110" s="953">
        <f>VLOOKUP(BC110&amp;"_令和4年度",データシート3!A:AB,MATCH("ea_"&amp;"太陽光（建物系）"&amp;"_年間発電",データシート3!$A$1:$AB$1,0),0)/10^3+VLOOKUP(BC110&amp;"_令和4年度",データシート3!A:AB,MATCH("ea_"&amp;"太陽光（土地系）"&amp;"_年間発電",データシート3!$A$1:$AB$1,0),0)/10^3</f>
        <v>359485.45400000003</v>
      </c>
      <c r="BF110" s="953">
        <f>VLOOKUP(BC110&amp;"_令和4年度",データシート3!A:AB,MATCH("ea_"&amp;"風力（陸上）"&amp;"_年間発電",データシート3!$A$1:$AB$1,0),0)/10^3</f>
        <v>1578813.625</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1948.75</v>
      </c>
      <c r="BI110" s="953">
        <f t="shared" si="26"/>
        <v>1940247.8289999999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68338.601561834803</v>
      </c>
      <c r="BK110" s="953">
        <f t="shared" si="27"/>
        <v>1871909.2274381651</v>
      </c>
      <c r="BL110" s="953">
        <f t="shared" si="28"/>
        <v>0</v>
      </c>
      <c r="BM110" s="953">
        <f t="shared" si="29"/>
        <v>1871909.2274381651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46523</v>
      </c>
      <c r="AY111" s="20" t="str">
        <f>IF(IFERROR(比較地域マスタ!$AE46,"")=0,"",IFERROR(比較地域マスタ!$AE46,""))</f>
        <v>大和村</v>
      </c>
      <c r="AZ111" s="18"/>
      <c r="BA111" s="24">
        <v>40</v>
      </c>
      <c r="BB111" s="24">
        <v>1</v>
      </c>
      <c r="BC111" s="20" t="str">
        <f t="shared" si="24"/>
        <v>46523</v>
      </c>
      <c r="BD111" s="20" t="str">
        <f t="shared" si="25"/>
        <v>大和村</v>
      </c>
      <c r="BE111" s="953">
        <f>VLOOKUP(BC111&amp;"_令和4年度",データシート3!A:AB,MATCH("ea_"&amp;"太陽光（建物系）"&amp;"_年間発電",データシート3!$A$1:$AB$1,0),0)/10^3+VLOOKUP(BC111&amp;"_令和4年度",データシート3!A:AB,MATCH("ea_"&amp;"太陽光（土地系）"&amp;"_年間発電",データシート3!$A$1:$AB$1,0),0)/10^3</f>
        <v>38873.421999999999</v>
      </c>
      <c r="BF111" s="953">
        <f>VLOOKUP(BC111&amp;"_令和4年度",データシート3!A:AB,MATCH("ea_"&amp;"風力（陸上）"&amp;"_年間発電",データシート3!$A$1:$AB$1,0),0)/10^3</f>
        <v>939388.125</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978261.54700000002</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6287.3122569337611</v>
      </c>
      <c r="BK111" s="953">
        <f t="shared" si="27"/>
        <v>971974.23474306625</v>
      </c>
      <c r="BL111" s="953">
        <f t="shared" si="28"/>
        <v>0</v>
      </c>
      <c r="BM111" s="953">
        <f t="shared" si="29"/>
        <v>971974.23474306625</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46452</v>
      </c>
      <c r="AY112" s="20" t="str">
        <f>IF(IFERROR(比較地域マスタ!$AE47,"")=0,"",IFERROR(比較地域マスタ!$AE47,""))</f>
        <v>湧水町</v>
      </c>
      <c r="AZ112" s="18"/>
      <c r="BA112" s="24">
        <v>41</v>
      </c>
      <c r="BB112" s="24">
        <v>1</v>
      </c>
      <c r="BC112" s="20" t="str">
        <f t="shared" si="24"/>
        <v>46452</v>
      </c>
      <c r="BD112" s="20" t="str">
        <f t="shared" si="25"/>
        <v>湧水町</v>
      </c>
      <c r="BE112" s="953">
        <f>VLOOKUP(BC112&amp;"_令和4年度",データシート3!A:AB,MATCH("ea_"&amp;"太陽光（建物系）"&amp;"_年間発電",データシート3!$A$1:$AB$1,0),0)/10^3+VLOOKUP(BC112&amp;"_令和4年度",データシート3!A:AB,MATCH("ea_"&amp;"太陽光（土地系）"&amp;"_年間発電",データシート3!$A$1:$AB$1,0),0)/10^3</f>
        <v>727504.02</v>
      </c>
      <c r="BF112" s="953">
        <f>VLOOKUP(BC112&amp;"_令和4年度",データシート3!A:AB,MATCH("ea_"&amp;"風力（陸上）"&amp;"_年間発電",データシート3!$A$1:$AB$1,0),0)/10^3</f>
        <v>248513.24799999999</v>
      </c>
      <c r="BG112" s="953">
        <f>VLOOKUP(BC112&amp;"_令和4年度",データシート3!A:AB,MATCH("ea_"&amp;"中小水（河川）"&amp;"_年間発電",データシート3!$A$1:$AB$1,0),0)/10^3+VLOOKUP(BC112&amp;"_令和4年度",データシート3!A:AB,MATCH("ea_"&amp;"中小水（農業用水路）"&amp;"_年間発電",データシート3!$A$1:$AB$1,0),0)/10^3</f>
        <v>12150.04</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746068.25800000003</v>
      </c>
      <c r="BI112" s="953">
        <f t="shared" si="26"/>
        <v>1734235.5660000001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45724.693820572276</v>
      </c>
      <c r="BK112" s="953">
        <f t="shared" si="27"/>
        <v>1688510.8721794279</v>
      </c>
      <c r="BL112" s="953">
        <f t="shared" si="28"/>
        <v>0</v>
      </c>
      <c r="BM112" s="953">
        <f t="shared" si="29"/>
        <v>1688510.8721794279</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46535</v>
      </c>
      <c r="AY113" s="20" t="str">
        <f>IF(IFERROR(比較地域マスタ!$AE48,"")=0,"",IFERROR(比較地域マスタ!$AE48,""))</f>
        <v>与論町</v>
      </c>
      <c r="AZ113" s="18"/>
      <c r="BA113" s="24">
        <v>42</v>
      </c>
      <c r="BB113" s="24">
        <v>1</v>
      </c>
      <c r="BC113" s="20" t="str">
        <f t="shared" si="24"/>
        <v>46535</v>
      </c>
      <c r="BD113" s="20" t="str">
        <f t="shared" si="25"/>
        <v>与論町</v>
      </c>
      <c r="BE113" s="953">
        <f>VLOOKUP(BC113&amp;"_令和4年度",データシート3!A:AB,MATCH("ea_"&amp;"太陽光（建物系）"&amp;"_年間発電",データシート3!$A$1:$AB$1,0),0)/10^3+VLOOKUP(BC113&amp;"_令和4年度",データシート3!A:AB,MATCH("ea_"&amp;"太陽光（土地系）"&amp;"_年間発電",データシート3!$A$1:$AB$1,0),0)/10^3</f>
        <v>462301.14500000002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462301.14500000002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23996.257131071608</v>
      </c>
      <c r="BK113" s="953">
        <f t="shared" si="27"/>
        <v>438304.88786892843</v>
      </c>
      <c r="BL113" s="953">
        <f t="shared" si="28"/>
        <v>0</v>
      </c>
      <c r="BM113" s="953">
        <f t="shared" si="29"/>
        <v>438304.88786892843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46533</v>
      </c>
      <c r="AY114" s="20" t="str">
        <f>IF(IFERROR(比較地域マスタ!$AE49,"")=0,"",IFERROR(比較地域マスタ!$AE49,""))</f>
        <v>和泊町</v>
      </c>
      <c r="AZ114" s="18"/>
      <c r="BA114" s="24">
        <v>43</v>
      </c>
      <c r="BB114" s="24">
        <v>1</v>
      </c>
      <c r="BC114" s="20" t="str">
        <f t="shared" si="24"/>
        <v>46533</v>
      </c>
      <c r="BD114" s="20" t="str">
        <f t="shared" si="25"/>
        <v>和泊町</v>
      </c>
      <c r="BE114" s="953">
        <f>VLOOKUP(BC114&amp;"_令和4年度",データシート3!A:AB,MATCH("ea_"&amp;"太陽光（建物系）"&amp;"_年間発電",データシート3!$A$1:$AB$1,0),0)/10^3+VLOOKUP(BC114&amp;"_令和4年度",データシート3!A:AB,MATCH("ea_"&amp;"太陽光（土地系）"&amp;"_年間発電",データシート3!$A$1:$AB$1,0),0)/10^3</f>
        <v>1046702.4550000002</v>
      </c>
      <c r="BF114" s="953">
        <f>VLOOKUP(BC114&amp;"_令和4年度",データシート3!A:AB,MATCH("ea_"&amp;"風力（陸上）"&amp;"_年間発電",データシート3!$A$1:$AB$1,0),0)/10^3</f>
        <v>18338.203000000001</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1065040.6580000003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31789.155241911234</v>
      </c>
      <c r="BK114" s="953">
        <f t="shared" si="27"/>
        <v>1033251.5027580891</v>
      </c>
      <c r="BL114" s="953">
        <f t="shared" si="28"/>
        <v>0</v>
      </c>
      <c r="BM114" s="953">
        <f t="shared" si="29"/>
        <v>1033251.5027580891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指宿市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46210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3</v>
      </c>
      <c r="H7" s="786">
        <f t="shared" si="2"/>
        <v>3</v>
      </c>
      <c r="I7" s="786">
        <f t="shared" si="2"/>
        <v>3</v>
      </c>
      <c r="J7" s="786">
        <f t="shared" si="2"/>
        <v>3</v>
      </c>
      <c r="K7" s="787">
        <f t="shared" si="2"/>
        <v>3</v>
      </c>
      <c r="L7" s="787">
        <f t="shared" si="2"/>
        <v>3</v>
      </c>
      <c r="M7" s="787">
        <f t="shared" si="2"/>
        <v>3</v>
      </c>
      <c r="N7" s="787">
        <f t="shared" si="2"/>
        <v>2</v>
      </c>
      <c r="O7" s="787">
        <f>SUM(O8:O13)</f>
        <v>1</v>
      </c>
      <c r="P7" s="787">
        <f t="shared" si="2"/>
        <v>2</v>
      </c>
      <c r="Q7" s="788">
        <f>SUM(Q8:Q13)</f>
        <v>2</v>
      </c>
      <c r="R7" s="1028">
        <f t="shared" si="2"/>
        <v>12.07</v>
      </c>
      <c r="S7" s="1029">
        <f t="shared" si="2"/>
        <v>13.413</v>
      </c>
      <c r="T7" s="1029">
        <f t="shared" si="2"/>
        <v>14.497</v>
      </c>
      <c r="U7" s="1029">
        <f t="shared" si="2"/>
        <v>16.917999999999999</v>
      </c>
      <c r="V7" s="1029">
        <f t="shared" si="2"/>
        <v>15.186</v>
      </c>
      <c r="W7" s="1029">
        <f t="shared" si="2"/>
        <v>14.603</v>
      </c>
      <c r="X7" s="1029">
        <f t="shared" si="2"/>
        <v>13.405999999999999</v>
      </c>
      <c r="Y7" s="1029">
        <f t="shared" si="2"/>
        <v>8.9809999999999999</v>
      </c>
      <c r="Z7" s="1029">
        <f>SUM(Z8:Z13)</f>
        <v>2.8180000000000001</v>
      </c>
      <c r="AA7" s="1029">
        <f>SUM(AA8:AA13)</f>
        <v>7.1029999999999998</v>
      </c>
      <c r="AB7" s="1030">
        <f t="shared" si="2"/>
        <v>5.6349999999999998</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3</v>
      </c>
      <c r="H11" s="803">
        <f>VLOOKUP($D$3&amp;"_"&amp;H$3,データシート1!$A:$BT,MATCH($G$2&amp;"_"&amp;$C11,データシート1!$A$1:$BT$1,0),0)</f>
        <v>3</v>
      </c>
      <c r="I11" s="803">
        <f>VLOOKUP($D$3&amp;"_"&amp;I$3,データシート1!$A:$BT,MATCH($G$2&amp;"_"&amp;$C11,データシート1!$A$1:$BT$1,0),0)</f>
        <v>3</v>
      </c>
      <c r="J11" s="803">
        <f>VLOOKUP($D$3&amp;"_"&amp;J$3,データシート1!$A:$BT,MATCH($G$2&amp;"_"&amp;$C11,データシート1!$A$1:$BT$1,0),0)</f>
        <v>3</v>
      </c>
      <c r="K11" s="804">
        <f>VLOOKUP($D$3&amp;"_"&amp;K$3,データシート1!$A:$BT,MATCH($G$2&amp;"_"&amp;$C11,データシート1!$A$1:$BT$1,0),0)</f>
        <v>3</v>
      </c>
      <c r="L11" s="804">
        <f>VLOOKUP($D$3&amp;"_"&amp;L$3,データシート1!$A:$BT,MATCH($G$2&amp;"_"&amp;$C11,データシート1!$A$1:$BT$1,0),0)</f>
        <v>3</v>
      </c>
      <c r="M11" s="804">
        <f>VLOOKUP($D$3&amp;"_"&amp;M$3,データシート1!$A:$BT,MATCH($G$2&amp;"_"&amp;$C11,データシート1!$A$1:$BT$1,0),0)</f>
        <v>3</v>
      </c>
      <c r="N11" s="804">
        <f>VLOOKUP($D$3&amp;"_"&amp;N$3,データシート1!$A:$BT,MATCH($G$2&amp;"_"&amp;$C11,データシート1!$A$1:$BT$1,0),0)</f>
        <v>2</v>
      </c>
      <c r="O11" s="804">
        <f>VLOOKUP($D$3&amp;"_"&amp;O$3,データシート1!$A:$BT,MATCH($G$2&amp;"_"&amp;$C11,データシート1!$A$1:$BT$1,0),0)</f>
        <v>1</v>
      </c>
      <c r="P11" s="804">
        <f>VLOOKUP($D$3&amp;"_"&amp;P$3,データシート1!$A:$BT,MATCH($G$2&amp;"_"&amp;$C11,データシート1!$A$1:$BT$1,0),0)</f>
        <v>2</v>
      </c>
      <c r="Q11" s="805">
        <f>VLOOKUP($D$3&amp;"_"&amp;Q$3,データシート1!$A:$BT,MATCH($G$2&amp;"_"&amp;$C11,データシート1!$A$1:$BT$1,0),0)</f>
        <v>2</v>
      </c>
      <c r="R11" s="1034">
        <f>VLOOKUP($D$3&amp;"_"&amp;R$3,データシート1!$A:$BT,MATCH($R$2&amp;"_"&amp;$C11,データシート1!$A$1:$BT$1,0),0)</f>
        <v>12.07</v>
      </c>
      <c r="S11" s="1035">
        <f>VLOOKUP($D$3&amp;"_"&amp;S$3,データシート1!$A:$BT,MATCH($R$2&amp;"_"&amp;$C11,データシート1!$A$1:$BT$1,0),0)</f>
        <v>13.413</v>
      </c>
      <c r="T11" s="1035">
        <f>VLOOKUP($D$3&amp;"_"&amp;T$3,データシート1!$A:$BT,MATCH($R$2&amp;"_"&amp;$C11,データシート1!$A$1:$BT$1,0),0)</f>
        <v>14.497</v>
      </c>
      <c r="U11" s="1035">
        <f>VLOOKUP($D$3&amp;"_"&amp;U$3,データシート1!$A:$BT,MATCH($R$2&amp;"_"&amp;$C11,データシート1!$A$1:$BT$1,0),0)</f>
        <v>16.917999999999999</v>
      </c>
      <c r="V11" s="1035">
        <f>VLOOKUP($D$3&amp;"_"&amp;V$3,データシート1!$A:$BT,MATCH($R$2&amp;"_"&amp;$C11,データシート1!$A$1:$BT$1,0),0)</f>
        <v>15.186</v>
      </c>
      <c r="W11" s="1035">
        <f>VLOOKUP($D$3&amp;"_"&amp;W$3,データシート1!$A:$BT,MATCH($R$2&amp;"_"&amp;$C11,データシート1!$A$1:$BT$1,0),0)</f>
        <v>14.603</v>
      </c>
      <c r="X11" s="1035">
        <f>VLOOKUP($D$3&amp;"_"&amp;X$3,データシート1!$A:$BT,MATCH($R$2&amp;"_"&amp;$C11,データシート1!$A$1:$BT$1,0),0)</f>
        <v>13.405999999999999</v>
      </c>
      <c r="Y11" s="1035">
        <f>VLOOKUP($D$3&amp;"_"&amp;Y$3,データシート1!$A:$BT,MATCH($R$2&amp;"_"&amp;$C11,データシート1!$A$1:$BT$1,0),0)</f>
        <v>8.9809999999999999</v>
      </c>
      <c r="Z11" s="1035">
        <f>VLOOKUP($D$3&amp;"_"&amp;Z$3,データシート1!$A:$BT,MATCH($R$2&amp;"_"&amp;$C11,データシート1!$A$1:$BT$1,0),0)</f>
        <v>2.8180000000000001</v>
      </c>
      <c r="AA11" s="1035">
        <f>VLOOKUP($D$3&amp;"_"&amp;AA$3,データシート1!$A:$BT,MATCH($R$2&amp;"_"&amp;$C11,データシート1!$A$1:$BT$1,0),0)</f>
        <v>7.1029999999999998</v>
      </c>
      <c r="AB11" s="1036">
        <f>VLOOKUP($D$3&amp;"_"&amp;AB$3,データシート1!$A:$BT,MATCH($R$2&amp;"_"&amp;$C11,データシート1!$A$1:$BT$1,0),0)</f>
        <v>5.6349999999999998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2</v>
      </c>
      <c r="H106" s="829">
        <f>VLOOKUP($D$3&amp;"_"&amp;H$3,データシート2!$A:$SI,MATCH($G$2&amp;"_"&amp;$B106,データシート2!$A$1:$SI$1,0),0)</f>
        <v>2</v>
      </c>
      <c r="I106" s="829">
        <f>VLOOKUP($D$3&amp;"_"&amp;I$3,データシート2!$A:$SI,MATCH($G$2&amp;"_"&amp;$B106,データシート2!$A$1:$SI$1,0),0)</f>
        <v>2</v>
      </c>
      <c r="J106" s="829">
        <f>VLOOKUP($D$3&amp;"_"&amp;J$3,データシート2!$A:$SI,MATCH($G$2&amp;"_"&amp;$B106,データシート2!$A$1:$SI$1,0),0)</f>
        <v>2</v>
      </c>
      <c r="K106" s="830">
        <f>VLOOKUP($D$3&amp;"_"&amp;K$3,データシート2!$A:$SI,MATCH($G$2&amp;"_"&amp;$B106,データシート2!$A$1:$SI$1,0),0)</f>
        <v>2</v>
      </c>
      <c r="L106" s="830">
        <f>VLOOKUP($D$3&amp;"_"&amp;L$3,データシート2!$A:$SI,MATCH($G$2&amp;"_"&amp;$B106,データシート2!$A$1:$SI$1,0),0)</f>
        <v>2</v>
      </c>
      <c r="M106" s="830">
        <f>VLOOKUP($D$3&amp;"_"&amp;M$3,データシート2!$A:$SI,MATCH($G$2&amp;"_"&amp;$B106,データシート2!$A$1:$SI$1,0),0)</f>
        <v>2</v>
      </c>
      <c r="N106" s="830">
        <f>VLOOKUP($D$3&amp;"_"&amp;N$3,データシート2!$A:$SI,MATCH($G$2&amp;"_"&amp;$B106,データシート2!$A$1:$SI$1,0),0)</f>
        <v>2</v>
      </c>
      <c r="O106" s="830">
        <f>VLOOKUP($D$3&amp;"_"&amp;O$3,データシート2!$A:$SI,MATCH($G$2&amp;"_"&amp;$B106,データシート2!$A$1:$SI$1,0),0)</f>
        <v>1</v>
      </c>
      <c r="P106" s="830">
        <f>VLOOKUP($D$3&amp;"_"&amp;P$3,データシート2!$A:$SI,MATCH($G$2&amp;"_"&amp;$B106,データシート2!$A$1:$SI$1,0),0)</f>
        <v>2</v>
      </c>
      <c r="Q106" s="831">
        <f>VLOOKUP($D$3&amp;"_"&amp;Q$3,データシート2!$A:$SI,MATCH($G$2&amp;"_"&amp;$B106,データシート2!$A$1:$SI$1,0),0)</f>
        <v>2</v>
      </c>
      <c r="R106" s="1043">
        <f>VLOOKUP($D$3&amp;"_"&amp;R$3,データシート2!$A:$SI,MATCH($R$2&amp;"_"&amp;$B106,データシート2!$A$1:$SI$1,0),0)</f>
        <v>8.3109999999999999</v>
      </c>
      <c r="S106" s="1044">
        <f>VLOOKUP($D$3&amp;"_"&amp;S$3,データシート2!$A:$SI,MATCH($R$2&amp;"_"&amp;$B106,データシート2!$A$1:$SI$1,0),0)</f>
        <v>9.41</v>
      </c>
      <c r="T106" s="1044">
        <f>VLOOKUP($D$3&amp;"_"&amp;T$3,データシート2!$A:$SI,MATCH($R$2&amp;"_"&amp;$B106,データシート2!$A$1:$SI$1,0),0)</f>
        <v>10.811999999999999</v>
      </c>
      <c r="U106" s="1044">
        <f>VLOOKUP($D$3&amp;"_"&amp;U$3,データシート2!$A:$SI,MATCH($R$2&amp;"_"&amp;$B106,データシート2!$A$1:$SI$1,0),0)</f>
        <v>12.827</v>
      </c>
      <c r="V106" s="1044">
        <f>VLOOKUP($D$3&amp;"_"&amp;V$3,データシート2!$A:$SI,MATCH($R$2&amp;"_"&amp;$B106,データシート2!$A$1:$SI$1,0),0)</f>
        <v>11.371</v>
      </c>
      <c r="W106" s="1044">
        <f>VLOOKUP($D$3&amp;"_"&amp;W$3,データシート2!$A:$SI,MATCH($R$2&amp;"_"&amp;$B106,データシート2!$A$1:$SI$1,0),0)</f>
        <v>10.52</v>
      </c>
      <c r="X106" s="1044">
        <f>VLOOKUP($D$3&amp;"_"&amp;X$3,データシート2!$A:$SI,MATCH($R$2&amp;"_"&amp;$B106,データシート2!$A$1:$SI$1,0),0)</f>
        <v>9.5739999999999998</v>
      </c>
      <c r="Y106" s="1044">
        <f>VLOOKUP($D$3&amp;"_"&amp;Y$3,データシート2!$A:$SI,MATCH($R$2&amp;"_"&amp;$B106,データシート2!$A$1:$SI$1,0),0)</f>
        <v>8.9809999999999999</v>
      </c>
      <c r="Z106" s="1044">
        <f>VLOOKUP($D$3&amp;"_"&amp;Z$3,データシート2!$A:$SI,MATCH($R$2&amp;"_"&amp;$B106,データシート2!$A$1:$SI$1,0),0)</f>
        <v>2.8180000000000001</v>
      </c>
      <c r="AA106" s="1044">
        <f>VLOOKUP($D$3&amp;"_"&amp;AA$3,データシート2!$A:$SI,MATCH($R$2&amp;"_"&amp;$B106,データシート2!$A$1:$SI$1,0),0)</f>
        <v>7.1029999999999998</v>
      </c>
      <c r="AB106" s="1045">
        <f>VLOOKUP($D$3&amp;"_"&amp;AB$3,データシート2!$A:$SI,MATCH($R$2&amp;"_"&amp;$B106,データシート2!$A$1:$SI$1,0),0)</f>
        <v>5.6349999999999998</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2</v>
      </c>
      <c r="H107" s="866">
        <f>VLOOKUP($D$3&amp;"_"&amp;H$3,データシート2!$A:$SI,MATCH($G$2&amp;"_"&amp;$C107,データシート2!$A$1:$SI$1,0),0)</f>
        <v>2</v>
      </c>
      <c r="I107" s="866">
        <f>VLOOKUP($D$3&amp;"_"&amp;I$3,データシート2!$A:$SI,MATCH($G$2&amp;"_"&amp;$C107,データシート2!$A$1:$SI$1,0),0)</f>
        <v>2</v>
      </c>
      <c r="J107" s="866">
        <f>VLOOKUP($D$3&amp;"_"&amp;J$3,データシート2!$A:$SI,MATCH($G$2&amp;"_"&amp;$C107,データシート2!$A$1:$SI$1,0),0)</f>
        <v>2</v>
      </c>
      <c r="K107" s="867">
        <f>VLOOKUP($D$3&amp;"_"&amp;K$3,データシート2!$A:$SI,MATCH($G$2&amp;"_"&amp;$C107,データシート2!$A$1:$SI$1,0),0)</f>
        <v>2</v>
      </c>
      <c r="L107" s="867">
        <f>VLOOKUP($D$3&amp;"_"&amp;L$3,データシート2!$A:$SI,MATCH($G$2&amp;"_"&amp;$C107,データシート2!$A$1:$SI$1,0),0)</f>
        <v>2</v>
      </c>
      <c r="M107" s="867">
        <f>VLOOKUP($D$3&amp;"_"&amp;M$3,データシート2!$A:$SI,MATCH($G$2&amp;"_"&amp;$C107,データシート2!$A$1:$SI$1,0),0)</f>
        <v>2</v>
      </c>
      <c r="N107" s="867">
        <f>VLOOKUP($D$3&amp;"_"&amp;N$3,データシート2!$A:$SI,MATCH($G$2&amp;"_"&amp;$C107,データシート2!$A$1:$SI$1,0),0)</f>
        <v>2</v>
      </c>
      <c r="O107" s="867">
        <f>VLOOKUP($D$3&amp;"_"&amp;O$3,データシート2!$A:$SI,MATCH($G$2&amp;"_"&amp;$C107,データシート2!$A$1:$SI$1,0),0)</f>
        <v>1</v>
      </c>
      <c r="P107" s="867">
        <f>VLOOKUP($D$3&amp;"_"&amp;P$3,データシート2!$A:$SI,MATCH($G$2&amp;"_"&amp;$C107,データシート2!$A$1:$SI$1,0),0)</f>
        <v>2</v>
      </c>
      <c r="Q107" s="868">
        <f>VLOOKUP($D$3&amp;"_"&amp;Q$3,データシート2!$A:$SI,MATCH($G$2&amp;"_"&amp;$C107,データシート2!$A$1:$SI$1,0),0)</f>
        <v>2</v>
      </c>
      <c r="R107" s="1056">
        <f>VLOOKUP($D$3&amp;"_"&amp;R$3,データシート2!$A:$SI,MATCH($R$2&amp;"_"&amp;$C107,データシート2!$A$1:$SI$1,0),0)</f>
        <v>8.3109999999999999</v>
      </c>
      <c r="S107" s="1057">
        <f>VLOOKUP($D$3&amp;"_"&amp;S$3,データシート2!$A:$SI,MATCH($R$2&amp;"_"&amp;$C107,データシート2!$A$1:$SI$1,0),0)</f>
        <v>9.41</v>
      </c>
      <c r="T107" s="1057">
        <f>VLOOKUP($D$3&amp;"_"&amp;T$3,データシート2!$A:$SI,MATCH($R$2&amp;"_"&amp;$C107,データシート2!$A$1:$SI$1,0),0)</f>
        <v>10.811999999999999</v>
      </c>
      <c r="U107" s="1057">
        <f>VLOOKUP($D$3&amp;"_"&amp;U$3,データシート2!$A:$SI,MATCH($R$2&amp;"_"&amp;$C107,データシート2!$A$1:$SI$1,0),0)</f>
        <v>12.827</v>
      </c>
      <c r="V107" s="1057">
        <f>VLOOKUP($D$3&amp;"_"&amp;V$3,データシート2!$A:$SI,MATCH($R$2&amp;"_"&amp;$C107,データシート2!$A$1:$SI$1,0),0)</f>
        <v>11.371</v>
      </c>
      <c r="W107" s="1057">
        <f>VLOOKUP($D$3&amp;"_"&amp;W$3,データシート2!$A:$SI,MATCH($R$2&amp;"_"&amp;$C107,データシート2!$A$1:$SI$1,0),0)</f>
        <v>10.52</v>
      </c>
      <c r="X107" s="1057">
        <f>VLOOKUP($D$3&amp;"_"&amp;X$3,データシート2!$A:$SI,MATCH($R$2&amp;"_"&amp;$C107,データシート2!$A$1:$SI$1,0),0)</f>
        <v>9.5739999999999998</v>
      </c>
      <c r="Y107" s="1057">
        <f>VLOOKUP($D$3&amp;"_"&amp;Y$3,データシート2!$A:$SI,MATCH($R$2&amp;"_"&amp;$C107,データシート2!$A$1:$SI$1,0),0)</f>
        <v>8.9809999999999999</v>
      </c>
      <c r="Z107" s="1057">
        <f>VLOOKUP($D$3&amp;"_"&amp;Z$3,データシート2!$A:$SI,MATCH($R$2&amp;"_"&amp;$C107,データシート2!$A$1:$SI$1,0),0)</f>
        <v>2.8180000000000001</v>
      </c>
      <c r="AA107" s="1057">
        <f>VLOOKUP($D$3&amp;"_"&amp;AA$3,データシート2!$A:$SI,MATCH($R$2&amp;"_"&amp;$C107,データシート2!$A$1:$SI$1,0),0)</f>
        <v>7.1029999999999998</v>
      </c>
      <c r="AB107" s="1058">
        <f>VLOOKUP($D$3&amp;"_"&amp;AB$3,データシート2!$A:$SI,MATCH($R$2&amp;"_"&amp;$C107,データシート2!$A$1:$SI$1,0),0)</f>
        <v>5.6349999999999998</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1</v>
      </c>
      <c r="H124" s="829">
        <f>VLOOKUP($D$3&amp;"_"&amp;H$3,データシート2!$A:$SI,MATCH($G$2&amp;"_"&amp;$B124,データシート2!$A$1:$SI$1,0),0)</f>
        <v>1</v>
      </c>
      <c r="I124" s="829">
        <f>VLOOKUP($D$3&amp;"_"&amp;I$3,データシート2!$A:$SI,MATCH($G$2&amp;"_"&amp;$B124,データシート2!$A$1:$SI$1,0),0)</f>
        <v>1</v>
      </c>
      <c r="J124" s="829">
        <f>VLOOKUP($D$3&amp;"_"&amp;J$3,データシート2!$A:$SI,MATCH($G$2&amp;"_"&amp;$B124,データシート2!$A$1:$SI$1,0),0)</f>
        <v>1</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3.7589999999999999</v>
      </c>
      <c r="S124" s="1044">
        <f>VLOOKUP($D$3&amp;"_"&amp;S$3,データシート2!$A:$SI,MATCH($R$2&amp;"_"&amp;$B124,データシート2!$A$1:$SI$1,0),0)</f>
        <v>4.0030000000000001</v>
      </c>
      <c r="T124" s="1044">
        <f>VLOOKUP($D$3&amp;"_"&amp;T$3,データシート2!$A:$SI,MATCH($R$2&amp;"_"&amp;$B124,データシート2!$A$1:$SI$1,0),0)</f>
        <v>3.6850000000000001</v>
      </c>
      <c r="U124" s="1044">
        <f>VLOOKUP($D$3&amp;"_"&amp;U$3,データシート2!$A:$SI,MATCH($R$2&amp;"_"&amp;$B124,データシート2!$A$1:$SI$1,0),0)</f>
        <v>4.0910000000000002</v>
      </c>
      <c r="V124" s="1044">
        <f>VLOOKUP($D$3&amp;"_"&amp;V$3,データシート2!$A:$SI,MATCH($R$2&amp;"_"&amp;$B124,データシート2!$A$1:$SI$1,0),0)</f>
        <v>3.8149999999999999</v>
      </c>
      <c r="W124" s="1044">
        <f>VLOOKUP($D$3&amp;"_"&amp;W$3,データシート2!$A:$SI,MATCH($R$2&amp;"_"&amp;$B124,データシート2!$A$1:$SI$1,0),0)</f>
        <v>4.0830000000000002</v>
      </c>
      <c r="X124" s="1044">
        <f>VLOOKUP($D$3&amp;"_"&amp;X$3,データシート2!$A:$SI,MATCH($R$2&amp;"_"&amp;$B124,データシート2!$A$1:$SI$1,0),0)</f>
        <v>3.8319999999999999</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1</v>
      </c>
      <c r="H125" s="888">
        <f>VLOOKUP($D$3&amp;"_"&amp;H$3,データシート2!$A:$SI,MATCH($G$2&amp;"_"&amp;$C125,データシート2!$A$1:$SI$1,0),0)</f>
        <v>1</v>
      </c>
      <c r="I125" s="888">
        <f>VLOOKUP($D$3&amp;"_"&amp;I$3,データシート2!$A:$SI,MATCH($G$2&amp;"_"&amp;$C125,データシート2!$A$1:$SI$1,0),0)</f>
        <v>1</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3.7589999999999999</v>
      </c>
      <c r="S125" s="1060">
        <f>VLOOKUP($D$3&amp;"_"&amp;S$3,データシート2!$A:$SI,MATCH($R$2&amp;"_"&amp;$C125,データシート2!$A$1:$SI$1,0),0)</f>
        <v>4.0030000000000001</v>
      </c>
      <c r="T125" s="1060">
        <f>VLOOKUP($D$3&amp;"_"&amp;T$3,データシート2!$A:$SI,MATCH($R$2&amp;"_"&amp;$C125,データシート2!$A$1:$SI$1,0),0)</f>
        <v>3.6850000000000001</v>
      </c>
      <c r="U125" s="1060">
        <f>VLOOKUP($D$3&amp;"_"&amp;U$3,データシート2!$A:$SI,MATCH($R$2&amp;"_"&amp;$C125,データシート2!$A$1:$SI$1,0),0)</f>
        <v>4.0910000000000002</v>
      </c>
      <c r="V125" s="1060">
        <f>VLOOKUP($D$3&amp;"_"&amp;V$3,データシート2!$A:$SI,MATCH($R$2&amp;"_"&amp;$C125,データシート2!$A$1:$SI$1,0),0)</f>
        <v>3.8149999999999999</v>
      </c>
      <c r="W125" s="1060">
        <f>VLOOKUP($D$3&amp;"_"&amp;W$3,データシート2!$A:$SI,MATCH($R$2&amp;"_"&amp;$C125,データシート2!$A$1:$SI$1,0),0)</f>
        <v>4.0830000000000002</v>
      </c>
      <c r="X125" s="1060">
        <f>VLOOKUP($D$3&amp;"_"&amp;X$3,データシート2!$A:$SI,MATCH($R$2&amp;"_"&amp;$C125,データシート2!$A$1:$SI$1,0),0)</f>
        <v>3.8319999999999999</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1727</v>
      </c>
      <c r="B9" s="80">
        <v>86</v>
      </c>
      <c r="C9" s="80">
        <v>1</v>
      </c>
      <c r="D9" s="80">
        <v>6</v>
      </c>
      <c r="E9" s="80">
        <v>1990</v>
      </c>
      <c r="F9" s="80" t="s">
        <v>562</v>
      </c>
      <c r="G9" s="80" t="s">
        <v>1728</v>
      </c>
      <c r="H9" s="80" t="s">
        <v>1729</v>
      </c>
      <c r="I9" s="177"/>
      <c r="J9" s="81">
        <v>20.849991966758726</v>
      </c>
      <c r="K9" s="81">
        <v>5.7408242588657137</v>
      </c>
      <c r="L9" s="81">
        <v>5.8100755495600209</v>
      </c>
      <c r="M9" s="81">
        <v>20.021981536767978</v>
      </c>
      <c r="N9" s="81">
        <v>27.617876210287204</v>
      </c>
      <c r="O9" s="81">
        <v>28.23406233445543</v>
      </c>
      <c r="P9" s="81">
        <v>33.322200753558633</v>
      </c>
      <c r="Q9" s="81">
        <v>2.4896833102192164</v>
      </c>
      <c r="R9" s="81">
        <v>0</v>
      </c>
      <c r="S9" s="81">
        <v>2.6986452580542735</v>
      </c>
      <c r="T9" s="82"/>
      <c r="U9" s="81">
        <v>1457443</v>
      </c>
      <c r="V9" s="81">
        <v>1901</v>
      </c>
      <c r="W9" s="81">
        <v>51</v>
      </c>
      <c r="X9" s="81">
        <v>8220</v>
      </c>
      <c r="Y9" s="81">
        <v>10633</v>
      </c>
      <c r="Z9" s="81">
        <v>11613</v>
      </c>
      <c r="AA9" s="81">
        <v>8091</v>
      </c>
      <c r="AB9" s="81">
        <v>40424</v>
      </c>
      <c r="AC9" s="81">
        <v>0</v>
      </c>
      <c r="AD9" s="81">
        <v>2.6986452580542735</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1730</v>
      </c>
      <c r="B10" s="80">
        <v>87</v>
      </c>
      <c r="C10" s="80">
        <v>2</v>
      </c>
      <c r="D10" s="80">
        <v>6</v>
      </c>
      <c r="E10" s="80">
        <v>2005</v>
      </c>
      <c r="F10" s="80" t="s">
        <v>565</v>
      </c>
      <c r="G10" s="80" t="s">
        <v>1728</v>
      </c>
      <c r="H10" s="80" t="s">
        <v>1729</v>
      </c>
      <c r="I10" s="177"/>
      <c r="J10" s="81">
        <v>29.192930128005315</v>
      </c>
      <c r="K10" s="81">
        <v>4.7765964848904705</v>
      </c>
      <c r="L10" s="81">
        <v>8.4273656623752853</v>
      </c>
      <c r="M10" s="81">
        <v>40.636996706068423</v>
      </c>
      <c r="N10" s="81">
        <v>57.838098311653454</v>
      </c>
      <c r="O10" s="81">
        <v>47.15042130795176</v>
      </c>
      <c r="P10" s="81">
        <v>36.46786776026417</v>
      </c>
      <c r="Q10" s="81">
        <v>2.5788776670600417</v>
      </c>
      <c r="R10" s="81">
        <v>0</v>
      </c>
      <c r="S10" s="81">
        <v>6.6107520740280235</v>
      </c>
      <c r="T10" s="82"/>
      <c r="U10" s="81">
        <v>1691708</v>
      </c>
      <c r="V10" s="81">
        <v>1797</v>
      </c>
      <c r="W10" s="81">
        <v>71</v>
      </c>
      <c r="X10" s="81">
        <v>7239</v>
      </c>
      <c r="Y10" s="81">
        <v>14548</v>
      </c>
      <c r="Z10" s="81">
        <v>22442</v>
      </c>
      <c r="AA10" s="81">
        <v>7252</v>
      </c>
      <c r="AB10" s="81">
        <v>43773</v>
      </c>
      <c r="AC10" s="81">
        <v>0</v>
      </c>
      <c r="AD10" s="81">
        <v>6.6107520740280235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1731</v>
      </c>
      <c r="B11" s="80">
        <v>88</v>
      </c>
      <c r="C11" s="80">
        <v>3</v>
      </c>
      <c r="D11" s="80">
        <v>6</v>
      </c>
      <c r="E11" s="80">
        <v>2006</v>
      </c>
      <c r="F11" s="80" t="s">
        <v>566</v>
      </c>
      <c r="G11" s="80" t="s">
        <v>1728</v>
      </c>
      <c r="H11" s="80" t="s">
        <v>1729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1732</v>
      </c>
      <c r="B12" s="80">
        <v>89</v>
      </c>
      <c r="C12" s="80">
        <v>4</v>
      </c>
      <c r="D12" s="80">
        <v>6</v>
      </c>
      <c r="E12" s="80">
        <v>2007</v>
      </c>
      <c r="F12" s="80" t="s">
        <v>567</v>
      </c>
      <c r="G12" s="80" t="s">
        <v>1728</v>
      </c>
      <c r="H12" s="80" t="s">
        <v>1729</v>
      </c>
      <c r="I12" s="177"/>
      <c r="J12" s="81">
        <v>28.646898994694386</v>
      </c>
      <c r="K12" s="81">
        <v>3.8233666444767453</v>
      </c>
      <c r="L12" s="81">
        <v>11.824975342565629</v>
      </c>
      <c r="M12" s="81">
        <v>44.735171501635101</v>
      </c>
      <c r="N12" s="81">
        <v>55.111985731228081</v>
      </c>
      <c r="O12" s="81">
        <v>45.857720054151741</v>
      </c>
      <c r="P12" s="81">
        <v>35.883385410794958</v>
      </c>
      <c r="Q12" s="81">
        <v>2.7159731692745281</v>
      </c>
      <c r="R12" s="81">
        <v>0</v>
      </c>
      <c r="S12" s="81">
        <v>7.9217250192520137</v>
      </c>
      <c r="T12" s="82"/>
      <c r="U12" s="81">
        <v>1590689</v>
      </c>
      <c r="V12" s="81">
        <v>1558</v>
      </c>
      <c r="W12" s="81">
        <v>112</v>
      </c>
      <c r="X12" s="81">
        <v>9657</v>
      </c>
      <c r="Y12" s="81">
        <v>14881</v>
      </c>
      <c r="Z12" s="81">
        <v>22690</v>
      </c>
      <c r="AA12" s="81">
        <v>7027</v>
      </c>
      <c r="AB12" s="81">
        <v>43662</v>
      </c>
      <c r="AC12" s="81">
        <v>0</v>
      </c>
      <c r="AD12" s="81">
        <v>7.9217250192520137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1733</v>
      </c>
      <c r="B13" s="80">
        <v>90</v>
      </c>
      <c r="C13" s="80">
        <v>5</v>
      </c>
      <c r="D13" s="80">
        <v>6</v>
      </c>
      <c r="E13" s="80">
        <v>2008</v>
      </c>
      <c r="F13" s="80" t="s">
        <v>84</v>
      </c>
      <c r="G13" s="80" t="s">
        <v>1728</v>
      </c>
      <c r="H13" s="80" t="s">
        <v>1729</v>
      </c>
      <c r="I13" s="177"/>
      <c r="J13" s="81">
        <v>26.303564525234567</v>
      </c>
      <c r="K13" s="81">
        <v>2.8691988275746092</v>
      </c>
      <c r="L13" s="81">
        <v>9.9053599738135816</v>
      </c>
      <c r="M13" s="81">
        <v>46.23851473208228</v>
      </c>
      <c r="N13" s="81">
        <v>49.641010735493204</v>
      </c>
      <c r="O13" s="81">
        <v>44.624936917627046</v>
      </c>
      <c r="P13" s="81">
        <v>34.750945077248943</v>
      </c>
      <c r="Q13" s="81">
        <v>2.6625183262893559</v>
      </c>
      <c r="R13" s="81">
        <v>0</v>
      </c>
      <c r="S13" s="81">
        <v>6.1028986570013011</v>
      </c>
      <c r="T13" s="82"/>
      <c r="U13" s="81">
        <v>1554989</v>
      </c>
      <c r="V13" s="81">
        <v>1558</v>
      </c>
      <c r="W13" s="81">
        <v>112</v>
      </c>
      <c r="X13" s="81">
        <v>9657</v>
      </c>
      <c r="Y13" s="81">
        <v>14985</v>
      </c>
      <c r="Z13" s="81">
        <v>22855</v>
      </c>
      <c r="AA13" s="81">
        <v>6813</v>
      </c>
      <c r="AB13" s="81">
        <v>43506</v>
      </c>
      <c r="AC13" s="81">
        <v>0</v>
      </c>
      <c r="AD13" s="81">
        <v>6.1028986570013011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1734</v>
      </c>
      <c r="B14" s="80">
        <v>91</v>
      </c>
      <c r="C14" s="80">
        <v>6</v>
      </c>
      <c r="D14" s="80">
        <v>6</v>
      </c>
      <c r="E14" s="80">
        <v>2009</v>
      </c>
      <c r="F14" s="80" t="s">
        <v>85</v>
      </c>
      <c r="G14" s="80" t="s">
        <v>1728</v>
      </c>
      <c r="H14" s="80" t="s">
        <v>1729</v>
      </c>
      <c r="I14" s="177"/>
      <c r="J14" s="81">
        <v>26.479078749763953</v>
      </c>
      <c r="K14" s="81">
        <v>2.8642398708401484</v>
      </c>
      <c r="L14" s="81">
        <v>16.270393171963889</v>
      </c>
      <c r="M14" s="81">
        <v>47.946708965917658</v>
      </c>
      <c r="N14" s="81">
        <v>58.727344029959617</v>
      </c>
      <c r="O14" s="81">
        <v>45.673361958045547</v>
      </c>
      <c r="P14" s="81">
        <v>33.134638921909371</v>
      </c>
      <c r="Q14" s="81">
        <v>2.5264698586336656</v>
      </c>
      <c r="R14" s="81">
        <v>0</v>
      </c>
      <c r="S14" s="81">
        <v>4.6312572997732495</v>
      </c>
      <c r="T14" s="82"/>
      <c r="U14" s="81">
        <v>1364813</v>
      </c>
      <c r="V14" s="81">
        <v>1585</v>
      </c>
      <c r="W14" s="81">
        <v>212</v>
      </c>
      <c r="X14" s="81">
        <v>10018</v>
      </c>
      <c r="Y14" s="81">
        <v>15038</v>
      </c>
      <c r="Z14" s="81">
        <v>23089</v>
      </c>
      <c r="AA14" s="81">
        <v>6669</v>
      </c>
      <c r="AB14" s="81">
        <v>43337</v>
      </c>
      <c r="AC14" s="81">
        <v>0</v>
      </c>
      <c r="AD14" s="81">
        <v>4.6312572997732495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9.1300000000000008</v>
      </c>
      <c r="BL14" s="81">
        <v>0</v>
      </c>
      <c r="BM14" s="82"/>
      <c r="BN14" s="81">
        <v>0</v>
      </c>
      <c r="BO14" s="81">
        <v>0</v>
      </c>
      <c r="BP14" s="81">
        <v>0</v>
      </c>
      <c r="BQ14" s="81">
        <v>0</v>
      </c>
      <c r="BR14" s="81">
        <v>1</v>
      </c>
      <c r="BS14" s="81">
        <v>0</v>
      </c>
      <c r="BT14"/>
      <c r="BU14" s="80"/>
      <c r="BV14" s="80"/>
      <c r="BW14" s="80"/>
      <c r="BX14" s="80"/>
      <c r="BY14" s="80"/>
      <c r="BZ14" s="80"/>
      <c r="CA14" s="80"/>
      <c r="CB14" s="80"/>
      <c r="CC14" s="80"/>
    </row>
    <row r="15" spans="1:81">
      <c r="A15" s="80" t="s">
        <v>1735</v>
      </c>
      <c r="B15" s="80">
        <v>92</v>
      </c>
      <c r="C15" s="80">
        <v>7</v>
      </c>
      <c r="D15" s="80">
        <v>6</v>
      </c>
      <c r="E15" s="80">
        <v>2010</v>
      </c>
      <c r="F15" s="80" t="s">
        <v>86</v>
      </c>
      <c r="G15" s="80" t="s">
        <v>1728</v>
      </c>
      <c r="H15" s="80" t="s">
        <v>1729</v>
      </c>
      <c r="I15" s="177"/>
      <c r="J15" s="81">
        <v>19.349473944195761</v>
      </c>
      <c r="K15" s="81">
        <v>2.905027306781752</v>
      </c>
      <c r="L15" s="81">
        <v>14.163629083017598</v>
      </c>
      <c r="M15" s="81">
        <v>46.640436237398376</v>
      </c>
      <c r="N15" s="81">
        <v>54.029131676220999</v>
      </c>
      <c r="O15" s="81">
        <v>45.660977073854006</v>
      </c>
      <c r="P15" s="81">
        <v>33.494139296643326</v>
      </c>
      <c r="Q15" s="81">
        <v>2.5721865231629244</v>
      </c>
      <c r="R15" s="81">
        <v>0</v>
      </c>
      <c r="S15" s="81">
        <v>5.0734281668308165</v>
      </c>
      <c r="T15" s="82"/>
      <c r="U15" s="81">
        <v>1300829</v>
      </c>
      <c r="V15" s="81">
        <v>1585</v>
      </c>
      <c r="W15" s="81">
        <v>212</v>
      </c>
      <c r="X15" s="81">
        <v>10018</v>
      </c>
      <c r="Y15" s="81">
        <v>14904</v>
      </c>
      <c r="Z15" s="81">
        <v>23190</v>
      </c>
      <c r="AA15" s="81">
        <v>6573</v>
      </c>
      <c r="AB15" s="81">
        <v>42277</v>
      </c>
      <c r="AC15" s="81">
        <v>0</v>
      </c>
      <c r="AD15" s="81">
        <v>5.0734281668308165</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8.6210000000000004</v>
      </c>
      <c r="BL15" s="81">
        <v>0</v>
      </c>
      <c r="BM15" s="82"/>
      <c r="BN15" s="81">
        <v>0</v>
      </c>
      <c r="BO15" s="81">
        <v>0</v>
      </c>
      <c r="BP15" s="81">
        <v>0</v>
      </c>
      <c r="BQ15" s="81">
        <v>0</v>
      </c>
      <c r="BR15" s="81">
        <v>1</v>
      </c>
      <c r="BS15" s="81">
        <v>0</v>
      </c>
      <c r="BT15"/>
      <c r="BU15" s="80">
        <v>8.6210000000000004</v>
      </c>
      <c r="BV15" s="80">
        <v>0</v>
      </c>
      <c r="BW15" s="80">
        <v>0</v>
      </c>
      <c r="BX15" s="80">
        <v>0</v>
      </c>
      <c r="BY15" s="80">
        <v>0</v>
      </c>
      <c r="BZ15" s="80">
        <v>0</v>
      </c>
      <c r="CA15" s="80">
        <v>0</v>
      </c>
      <c r="CB15" s="80">
        <v>0</v>
      </c>
      <c r="CC15" s="80">
        <v>0</v>
      </c>
    </row>
    <row r="16" spans="1:81">
      <c r="A16" s="80" t="s">
        <v>1736</v>
      </c>
      <c r="B16" s="80">
        <v>93</v>
      </c>
      <c r="C16" s="80">
        <v>8</v>
      </c>
      <c r="D16" s="80">
        <v>6</v>
      </c>
      <c r="E16" s="80">
        <v>2011</v>
      </c>
      <c r="F16" s="80" t="s">
        <v>87</v>
      </c>
      <c r="G16" s="80" t="s">
        <v>1728</v>
      </c>
      <c r="H16" s="80" t="s">
        <v>1729</v>
      </c>
      <c r="I16" s="177"/>
      <c r="J16" s="81">
        <v>13.080995532575983</v>
      </c>
      <c r="K16" s="81">
        <v>4.0349100671939766</v>
      </c>
      <c r="L16" s="81">
        <v>11.966866251552181</v>
      </c>
      <c r="M16" s="81">
        <v>49.210306514566291</v>
      </c>
      <c r="N16" s="81">
        <v>63.829226457547115</v>
      </c>
      <c r="O16" s="81">
        <v>44.952174138248651</v>
      </c>
      <c r="P16" s="81">
        <v>32.244148962335942</v>
      </c>
      <c r="Q16" s="81">
        <v>2.8460815960966768</v>
      </c>
      <c r="R16" s="81">
        <v>0</v>
      </c>
      <c r="S16" s="81">
        <v>4.4957090787498633</v>
      </c>
      <c r="T16" s="82"/>
      <c r="U16" s="81">
        <v>1004506</v>
      </c>
      <c r="V16" s="81">
        <v>1585</v>
      </c>
      <c r="W16" s="81">
        <v>212</v>
      </c>
      <c r="X16" s="81">
        <v>10018</v>
      </c>
      <c r="Y16" s="81">
        <v>14663</v>
      </c>
      <c r="Z16" s="81">
        <v>23326</v>
      </c>
      <c r="AA16" s="81">
        <v>6516</v>
      </c>
      <c r="AB16" s="81">
        <v>40555</v>
      </c>
      <c r="AC16" s="81">
        <v>0</v>
      </c>
      <c r="AD16" s="81">
        <v>4.4957090787498633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2.4460000000000002</v>
      </c>
      <c r="BL16" s="81">
        <v>0</v>
      </c>
      <c r="BM16" s="82"/>
      <c r="BN16" s="81">
        <v>0</v>
      </c>
      <c r="BO16" s="81">
        <v>0</v>
      </c>
      <c r="BP16" s="81">
        <v>0</v>
      </c>
      <c r="BQ16" s="81">
        <v>0</v>
      </c>
      <c r="BR16" s="81">
        <v>1</v>
      </c>
      <c r="BS16" s="81">
        <v>0</v>
      </c>
      <c r="BT16"/>
      <c r="BU16" s="80">
        <v>2.4460000000000002</v>
      </c>
      <c r="BV16" s="80">
        <v>0</v>
      </c>
      <c r="BW16" s="80">
        <v>0</v>
      </c>
      <c r="BX16" s="80">
        <v>0</v>
      </c>
      <c r="BY16" s="80">
        <v>0</v>
      </c>
      <c r="BZ16" s="80">
        <v>0</v>
      </c>
      <c r="CA16" s="80">
        <v>0</v>
      </c>
      <c r="CB16" s="80">
        <v>0</v>
      </c>
      <c r="CC16" s="80">
        <v>0</v>
      </c>
    </row>
    <row r="17" spans="1:81">
      <c r="A17" s="80" t="s">
        <v>1737</v>
      </c>
      <c r="B17" s="80">
        <v>94</v>
      </c>
      <c r="C17" s="80">
        <v>9</v>
      </c>
      <c r="D17" s="80">
        <v>6</v>
      </c>
      <c r="E17" s="80">
        <v>2012</v>
      </c>
      <c r="F17" s="80" t="s">
        <v>88</v>
      </c>
      <c r="G17" s="80" t="s">
        <v>1728</v>
      </c>
      <c r="H17" s="80" t="s">
        <v>1729</v>
      </c>
      <c r="I17" s="177"/>
      <c r="J17" s="81">
        <v>19.193790163616367</v>
      </c>
      <c r="K17" s="81">
        <v>3.7785280414847371</v>
      </c>
      <c r="L17" s="81">
        <v>11.934961206872268</v>
      </c>
      <c r="M17" s="81">
        <v>55.168697281321016</v>
      </c>
      <c r="N17" s="81">
        <v>67.418912629466661</v>
      </c>
      <c r="O17" s="81">
        <v>45.711199007985812</v>
      </c>
      <c r="P17" s="81">
        <v>33.029776167540497</v>
      </c>
      <c r="Q17" s="81">
        <v>3.0760352501033705</v>
      </c>
      <c r="R17" s="81">
        <v>0</v>
      </c>
      <c r="S17" s="81">
        <v>3.7652025326347016</v>
      </c>
      <c r="T17" s="82"/>
      <c r="U17" s="81">
        <v>1199683</v>
      </c>
      <c r="V17" s="81">
        <v>1585</v>
      </c>
      <c r="W17" s="81">
        <v>212</v>
      </c>
      <c r="X17" s="81">
        <v>10018</v>
      </c>
      <c r="Y17" s="81">
        <v>14748</v>
      </c>
      <c r="Z17" s="81">
        <v>23908</v>
      </c>
      <c r="AA17" s="81">
        <v>6637</v>
      </c>
      <c r="AB17" s="81">
        <v>40343</v>
      </c>
      <c r="AC17" s="81">
        <v>0</v>
      </c>
      <c r="AD17" s="81">
        <v>3.7652025326347016</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2.9390000000000001</v>
      </c>
      <c r="BL17" s="81">
        <v>0</v>
      </c>
      <c r="BM17" s="82"/>
      <c r="BN17" s="81">
        <v>0</v>
      </c>
      <c r="BO17" s="81">
        <v>0</v>
      </c>
      <c r="BP17" s="81">
        <v>0</v>
      </c>
      <c r="BQ17" s="81">
        <v>0</v>
      </c>
      <c r="BR17" s="81">
        <v>1</v>
      </c>
      <c r="BS17" s="81">
        <v>0</v>
      </c>
      <c r="BT17"/>
      <c r="BU17" s="80">
        <v>2.9390000000000001</v>
      </c>
      <c r="BV17" s="80">
        <v>0</v>
      </c>
      <c r="BW17" s="80">
        <v>0</v>
      </c>
      <c r="BX17" s="80">
        <v>0</v>
      </c>
      <c r="BY17" s="80">
        <v>0</v>
      </c>
      <c r="BZ17" s="80">
        <v>0</v>
      </c>
      <c r="CA17" s="80">
        <v>0</v>
      </c>
      <c r="CB17" s="80">
        <v>0</v>
      </c>
      <c r="CC17" s="80">
        <v>0</v>
      </c>
    </row>
    <row r="18" spans="1:81">
      <c r="A18" s="80" t="s">
        <v>1738</v>
      </c>
      <c r="B18" s="80">
        <v>95</v>
      </c>
      <c r="C18" s="80">
        <v>10</v>
      </c>
      <c r="D18" s="80">
        <v>6</v>
      </c>
      <c r="E18" s="80">
        <v>2013</v>
      </c>
      <c r="F18" s="80" t="s">
        <v>89</v>
      </c>
      <c r="G18" s="80" t="s">
        <v>1728</v>
      </c>
      <c r="H18" s="80" t="s">
        <v>1729</v>
      </c>
      <c r="I18" s="177"/>
      <c r="J18" s="81">
        <v>20.727931636191474</v>
      </c>
      <c r="K18" s="81">
        <v>3.4098335721524009</v>
      </c>
      <c r="L18" s="81">
        <v>8.4416006482344752</v>
      </c>
      <c r="M18" s="81">
        <v>54.097854303626484</v>
      </c>
      <c r="N18" s="81">
        <v>66.923839963246692</v>
      </c>
      <c r="O18" s="81">
        <v>44.901410171797025</v>
      </c>
      <c r="P18" s="81">
        <v>33.468936724022377</v>
      </c>
      <c r="Q18" s="81">
        <v>3.1113443488876995</v>
      </c>
      <c r="R18" s="81">
        <v>0</v>
      </c>
      <c r="S18" s="81">
        <v>5.2220324545198205</v>
      </c>
      <c r="T18" s="82"/>
      <c r="U18" s="81">
        <v>1333344</v>
      </c>
      <c r="V18" s="81">
        <v>1585</v>
      </c>
      <c r="W18" s="81">
        <v>212</v>
      </c>
      <c r="X18" s="81">
        <v>10018</v>
      </c>
      <c r="Y18" s="81">
        <v>14903</v>
      </c>
      <c r="Z18" s="81">
        <v>24533</v>
      </c>
      <c r="AA18" s="81">
        <v>6700</v>
      </c>
      <c r="AB18" s="81">
        <v>40221</v>
      </c>
      <c r="AC18" s="81">
        <v>0</v>
      </c>
      <c r="AD18" s="81">
        <v>5.2220324545198205</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6.1139999999999999</v>
      </c>
      <c r="BL18" s="81">
        <v>0</v>
      </c>
      <c r="BM18" s="82"/>
      <c r="BN18" s="81">
        <v>0</v>
      </c>
      <c r="BO18" s="81">
        <v>0</v>
      </c>
      <c r="BP18" s="81">
        <v>0</v>
      </c>
      <c r="BQ18" s="81">
        <v>0</v>
      </c>
      <c r="BR18" s="81">
        <v>1</v>
      </c>
      <c r="BS18" s="81">
        <v>0</v>
      </c>
      <c r="BT18"/>
      <c r="BU18" s="80">
        <v>6.1139999999999999</v>
      </c>
      <c r="BV18" s="80">
        <v>0</v>
      </c>
      <c r="BW18" s="80">
        <v>0</v>
      </c>
      <c r="BX18" s="80">
        <v>0</v>
      </c>
      <c r="BY18" s="80">
        <v>0</v>
      </c>
      <c r="BZ18" s="80">
        <v>0</v>
      </c>
      <c r="CA18" s="80">
        <v>0</v>
      </c>
      <c r="CB18" s="80">
        <v>0</v>
      </c>
      <c r="CC18" s="80">
        <v>0</v>
      </c>
    </row>
    <row r="19" spans="1:81">
      <c r="A19" s="80" t="s">
        <v>1739</v>
      </c>
      <c r="B19" s="80">
        <v>96</v>
      </c>
      <c r="C19" s="80">
        <v>11</v>
      </c>
      <c r="D19" s="80">
        <v>6</v>
      </c>
      <c r="E19" s="80">
        <v>2014</v>
      </c>
      <c r="F19" s="80" t="s">
        <v>90</v>
      </c>
      <c r="G19" s="80" t="s">
        <v>1728</v>
      </c>
      <c r="H19" s="80" t="s">
        <v>1729</v>
      </c>
      <c r="I19" s="177"/>
      <c r="J19" s="81">
        <v>18.133789306120505</v>
      </c>
      <c r="K19" s="81">
        <v>3.1468731982752689</v>
      </c>
      <c r="L19" s="81">
        <v>9.438734313606183</v>
      </c>
      <c r="M19" s="81">
        <v>46.554248072093692</v>
      </c>
      <c r="N19" s="81">
        <v>58.674160311850407</v>
      </c>
      <c r="O19" s="81">
        <v>43.218494034093204</v>
      </c>
      <c r="P19" s="81">
        <v>33.462243084371764</v>
      </c>
      <c r="Q19" s="81">
        <v>2.9837100117001381</v>
      </c>
      <c r="R19" s="81">
        <v>0</v>
      </c>
      <c r="S19" s="81">
        <v>5.6486644444251342</v>
      </c>
      <c r="T19" s="82"/>
      <c r="U19" s="81">
        <v>1288656</v>
      </c>
      <c r="V19" s="81">
        <v>1480</v>
      </c>
      <c r="W19" s="81">
        <v>190</v>
      </c>
      <c r="X19" s="81">
        <v>8822</v>
      </c>
      <c r="Y19" s="81">
        <v>15123</v>
      </c>
      <c r="Z19" s="81">
        <v>24870</v>
      </c>
      <c r="AA19" s="81">
        <v>6664</v>
      </c>
      <c r="AB19" s="81">
        <v>40201</v>
      </c>
      <c r="AC19" s="81">
        <v>0</v>
      </c>
      <c r="AD19" s="81">
        <v>5.6486644444251342</v>
      </c>
      <c r="AE19" s="82"/>
      <c r="AF19" s="81">
        <v>10192389.859242804</v>
      </c>
      <c r="AG19" s="81">
        <v>2599731.2460378935</v>
      </c>
      <c r="AH19" s="81">
        <v>1637826.7368752803</v>
      </c>
      <c r="AI19" s="81">
        <v>51689959.423088029</v>
      </c>
      <c r="AJ19" s="81">
        <v>68705247.256096467</v>
      </c>
      <c r="AK19" s="81">
        <v>0</v>
      </c>
      <c r="AL19" s="81">
        <v>0</v>
      </c>
      <c r="AM19" s="81">
        <v>5518996.5678150896</v>
      </c>
      <c r="AN19" s="81">
        <v>0</v>
      </c>
      <c r="AO19" s="81">
        <v>0</v>
      </c>
      <c r="AP19" s="82"/>
      <c r="AQ19" s="81">
        <v>1086</v>
      </c>
      <c r="AR19" s="81">
        <v>128</v>
      </c>
      <c r="AS19" s="81">
        <v>0</v>
      </c>
      <c r="AT19" s="81">
        <v>0</v>
      </c>
      <c r="AU19" s="81">
        <v>0</v>
      </c>
      <c r="AV19" s="81">
        <v>0</v>
      </c>
      <c r="AW19" s="81" t="s">
        <v>564</v>
      </c>
      <c r="AX19" s="82"/>
      <c r="AY19" s="81">
        <v>4443.5</v>
      </c>
      <c r="AZ19" s="81">
        <v>9796.4</v>
      </c>
      <c r="BA19" s="81">
        <v>0</v>
      </c>
      <c r="BB19" s="81">
        <v>0</v>
      </c>
      <c r="BC19" s="81">
        <v>0</v>
      </c>
      <c r="BD19" s="81">
        <v>0</v>
      </c>
      <c r="BE19" s="81" t="s">
        <v>564</v>
      </c>
      <c r="BF19" s="82"/>
      <c r="BG19" s="81">
        <v>0</v>
      </c>
      <c r="BH19" s="81">
        <v>0</v>
      </c>
      <c r="BI19" s="81">
        <v>0</v>
      </c>
      <c r="BJ19" s="81">
        <v>0</v>
      </c>
      <c r="BK19" s="81">
        <v>8.0939999999999994</v>
      </c>
      <c r="BL19" s="81">
        <v>0</v>
      </c>
      <c r="BM19" s="82"/>
      <c r="BN19" s="81">
        <v>0</v>
      </c>
      <c r="BO19" s="81">
        <v>0</v>
      </c>
      <c r="BP19" s="81">
        <v>0</v>
      </c>
      <c r="BQ19" s="81">
        <v>0</v>
      </c>
      <c r="BR19" s="81">
        <v>1</v>
      </c>
      <c r="BS19" s="81">
        <v>0</v>
      </c>
      <c r="BT19"/>
      <c r="BU19" s="80">
        <v>8.0939999999999994</v>
      </c>
      <c r="BV19" s="80">
        <v>0</v>
      </c>
      <c r="BW19" s="80">
        <v>0</v>
      </c>
      <c r="BX19" s="80">
        <v>0</v>
      </c>
      <c r="BY19" s="80">
        <v>0</v>
      </c>
      <c r="BZ19" s="80">
        <v>0</v>
      </c>
      <c r="CA19" s="80">
        <v>0</v>
      </c>
      <c r="CB19" s="80">
        <v>0</v>
      </c>
      <c r="CC19" s="80">
        <v>0</v>
      </c>
    </row>
    <row r="20" spans="1:81">
      <c r="A20" s="80" t="s">
        <v>1740</v>
      </c>
      <c r="B20" s="80">
        <v>97</v>
      </c>
      <c r="C20" s="80">
        <v>12</v>
      </c>
      <c r="D20" s="80">
        <v>6</v>
      </c>
      <c r="E20" s="80">
        <v>2015</v>
      </c>
      <c r="F20" s="80" t="s">
        <v>91</v>
      </c>
      <c r="G20" s="80" t="s">
        <v>1728</v>
      </c>
      <c r="H20" s="80" t="s">
        <v>1729</v>
      </c>
      <c r="I20" s="177"/>
      <c r="J20" s="81">
        <v>22.198087021707757</v>
      </c>
      <c r="K20" s="81">
        <v>3.5197100784736088</v>
      </c>
      <c r="L20" s="81">
        <v>12.206173545536414</v>
      </c>
      <c r="M20" s="81">
        <v>44.562227304573838</v>
      </c>
      <c r="N20" s="81">
        <v>51.212633843334189</v>
      </c>
      <c r="O20" s="81">
        <v>43.124488502657506</v>
      </c>
      <c r="P20" s="81">
        <v>33.398116412966239</v>
      </c>
      <c r="Q20" s="81">
        <v>2.9259173469745883</v>
      </c>
      <c r="R20" s="81">
        <v>0</v>
      </c>
      <c r="S20" s="81">
        <v>5.0175088692454723</v>
      </c>
      <c r="T20" s="82"/>
      <c r="U20" s="81">
        <v>1712006</v>
      </c>
      <c r="V20" s="81">
        <v>1480</v>
      </c>
      <c r="W20" s="81">
        <v>190</v>
      </c>
      <c r="X20" s="81">
        <v>8822</v>
      </c>
      <c r="Y20" s="81">
        <v>15356</v>
      </c>
      <c r="Z20" s="81">
        <v>25055</v>
      </c>
      <c r="AA20" s="81">
        <v>6646</v>
      </c>
      <c r="AB20" s="81">
        <v>40270</v>
      </c>
      <c r="AC20" s="81">
        <v>0</v>
      </c>
      <c r="AD20" s="81">
        <v>5.0175088692454723</v>
      </c>
      <c r="AE20" s="82"/>
      <c r="AF20" s="81">
        <v>12526621.769704498</v>
      </c>
      <c r="AG20" s="81">
        <v>2669502.0808635773</v>
      </c>
      <c r="AH20" s="81">
        <v>1815274.1955861107</v>
      </c>
      <c r="AI20" s="81">
        <v>54463198.995333746</v>
      </c>
      <c r="AJ20" s="81">
        <v>65701144.37384104</v>
      </c>
      <c r="AK20" s="81">
        <v>0</v>
      </c>
      <c r="AL20" s="81">
        <v>0</v>
      </c>
      <c r="AM20" s="81">
        <v>5518834.573703439</v>
      </c>
      <c r="AN20" s="81">
        <v>0</v>
      </c>
      <c r="AO20" s="81">
        <v>0</v>
      </c>
      <c r="AP20" s="82"/>
      <c r="AQ20" s="81">
        <v>1298</v>
      </c>
      <c r="AR20" s="81">
        <v>202</v>
      </c>
      <c r="AS20" s="81">
        <v>0</v>
      </c>
      <c r="AT20" s="81">
        <v>0</v>
      </c>
      <c r="AU20" s="81">
        <v>0</v>
      </c>
      <c r="AV20" s="81">
        <v>0</v>
      </c>
      <c r="AW20" s="81" t="s">
        <v>564</v>
      </c>
      <c r="AX20" s="82"/>
      <c r="AY20" s="81">
        <v>5419.9</v>
      </c>
      <c r="AZ20" s="81">
        <v>13080.7</v>
      </c>
      <c r="BA20" s="81">
        <v>0</v>
      </c>
      <c r="BB20" s="81">
        <v>0</v>
      </c>
      <c r="BC20" s="81">
        <v>0</v>
      </c>
      <c r="BD20" s="81">
        <v>0</v>
      </c>
      <c r="BE20" s="81" t="s">
        <v>564</v>
      </c>
      <c r="BF20" s="82"/>
      <c r="BG20" s="81">
        <v>0</v>
      </c>
      <c r="BH20" s="81">
        <v>0</v>
      </c>
      <c r="BI20" s="81">
        <v>0</v>
      </c>
      <c r="BJ20" s="81">
        <v>0</v>
      </c>
      <c r="BK20" s="81">
        <v>8.048</v>
      </c>
      <c r="BL20" s="81">
        <v>0</v>
      </c>
      <c r="BM20" s="82"/>
      <c r="BN20" s="81">
        <v>0</v>
      </c>
      <c r="BO20" s="81">
        <v>0</v>
      </c>
      <c r="BP20" s="81">
        <v>0</v>
      </c>
      <c r="BQ20" s="81">
        <v>0</v>
      </c>
      <c r="BR20" s="81">
        <v>1</v>
      </c>
      <c r="BS20" s="81">
        <v>0</v>
      </c>
      <c r="BT20"/>
      <c r="BU20" s="80">
        <v>8.048</v>
      </c>
      <c r="BV20" s="80">
        <v>0</v>
      </c>
      <c r="BW20" s="80">
        <v>0</v>
      </c>
      <c r="BX20" s="80">
        <v>0</v>
      </c>
      <c r="BY20" s="80">
        <v>0</v>
      </c>
      <c r="BZ20" s="80">
        <v>0</v>
      </c>
      <c r="CA20" s="80">
        <v>0</v>
      </c>
      <c r="CB20" s="80">
        <v>0</v>
      </c>
      <c r="CC20" s="80">
        <v>0</v>
      </c>
    </row>
    <row r="21" spans="1:81">
      <c r="A21" s="80" t="s">
        <v>1741</v>
      </c>
      <c r="B21" s="80">
        <v>98</v>
      </c>
      <c r="C21" s="80">
        <v>13</v>
      </c>
      <c r="D21" s="80">
        <v>6</v>
      </c>
      <c r="E21" s="80">
        <v>2016</v>
      </c>
      <c r="F21" s="80" t="s">
        <v>92</v>
      </c>
      <c r="G21" s="80" t="s">
        <v>1728</v>
      </c>
      <c r="H21" s="80" t="s">
        <v>1729</v>
      </c>
      <c r="I21" s="177"/>
      <c r="J21" s="81">
        <v>19.842926911160873</v>
      </c>
      <c r="K21" s="81">
        <v>3.5571752921704074</v>
      </c>
      <c r="L21" s="81">
        <v>10.655016057307567</v>
      </c>
      <c r="M21" s="81">
        <v>36.685492095517773</v>
      </c>
      <c r="N21" s="81">
        <v>51.572563215706829</v>
      </c>
      <c r="O21" s="81">
        <v>43.066688497620021</v>
      </c>
      <c r="P21" s="81">
        <v>32.383381690514689</v>
      </c>
      <c r="Q21" s="81">
        <v>2.8442104975163929</v>
      </c>
      <c r="R21" s="81">
        <v>0</v>
      </c>
      <c r="S21" s="81">
        <v>5.3647086170626617</v>
      </c>
      <c r="T21" s="82"/>
      <c r="U21" s="81">
        <v>1510655</v>
      </c>
      <c r="V21" s="81">
        <v>1480</v>
      </c>
      <c r="W21" s="81">
        <v>190</v>
      </c>
      <c r="X21" s="81">
        <v>8822</v>
      </c>
      <c r="Y21" s="81">
        <v>15544</v>
      </c>
      <c r="Z21" s="81">
        <v>25329</v>
      </c>
      <c r="AA21" s="81">
        <v>6665</v>
      </c>
      <c r="AB21" s="81">
        <v>40268</v>
      </c>
      <c r="AC21" s="81">
        <v>0</v>
      </c>
      <c r="AD21" s="81">
        <v>5.3647086170626617</v>
      </c>
      <c r="AE21" s="82"/>
      <c r="AF21" s="81">
        <v>11146842.86619707</v>
      </c>
      <c r="AG21" s="81">
        <v>2582617.4177045869</v>
      </c>
      <c r="AH21" s="81">
        <v>1233147.2673170341</v>
      </c>
      <c r="AI21" s="81">
        <v>51231938.359880321</v>
      </c>
      <c r="AJ21" s="81">
        <v>62058420.39426098</v>
      </c>
      <c r="AK21" s="81">
        <v>0</v>
      </c>
      <c r="AL21" s="81">
        <v>0</v>
      </c>
      <c r="AM21" s="81">
        <v>5522847.8621114092</v>
      </c>
      <c r="AN21" s="81">
        <v>0</v>
      </c>
      <c r="AO21" s="81">
        <v>0</v>
      </c>
      <c r="AP21" s="82"/>
      <c r="AQ21" s="81">
        <v>1458</v>
      </c>
      <c r="AR21" s="81">
        <v>253</v>
      </c>
      <c r="AS21" s="81">
        <v>0</v>
      </c>
      <c r="AT21" s="81">
        <v>0</v>
      </c>
      <c r="AU21" s="81">
        <v>0</v>
      </c>
      <c r="AV21" s="81">
        <v>0</v>
      </c>
      <c r="AW21" s="81" t="s">
        <v>564</v>
      </c>
      <c r="AX21" s="82"/>
      <c r="AY21" s="81">
        <v>6200.4</v>
      </c>
      <c r="AZ21" s="81">
        <v>16772.900000000001</v>
      </c>
      <c r="BA21" s="81">
        <v>0</v>
      </c>
      <c r="BB21" s="81">
        <v>0</v>
      </c>
      <c r="BC21" s="81">
        <v>0</v>
      </c>
      <c r="BD21" s="81">
        <v>0</v>
      </c>
      <c r="BE21" s="81" t="s">
        <v>564</v>
      </c>
      <c r="BF21" s="82"/>
      <c r="BG21" s="81">
        <v>0</v>
      </c>
      <c r="BH21" s="81">
        <v>0</v>
      </c>
      <c r="BI21" s="81">
        <v>0</v>
      </c>
      <c r="BJ21" s="81">
        <v>0</v>
      </c>
      <c r="BK21" s="81">
        <v>8.8789999999999996</v>
      </c>
      <c r="BL21" s="81">
        <v>0</v>
      </c>
      <c r="BM21" s="82"/>
      <c r="BN21" s="81">
        <v>0</v>
      </c>
      <c r="BO21" s="81">
        <v>0</v>
      </c>
      <c r="BP21" s="81">
        <v>0</v>
      </c>
      <c r="BQ21" s="81">
        <v>0</v>
      </c>
      <c r="BR21" s="81">
        <v>1</v>
      </c>
      <c r="BS21" s="81">
        <v>0</v>
      </c>
      <c r="BT21"/>
      <c r="BU21" s="80">
        <v>8.8789999999999996</v>
      </c>
      <c r="BV21" s="80">
        <v>0</v>
      </c>
      <c r="BW21" s="80">
        <v>0</v>
      </c>
      <c r="BX21" s="80">
        <v>0</v>
      </c>
      <c r="BY21" s="80">
        <v>0</v>
      </c>
      <c r="BZ21" s="80">
        <v>0</v>
      </c>
      <c r="CA21" s="80">
        <v>0</v>
      </c>
      <c r="CB21" s="80">
        <v>0</v>
      </c>
      <c r="CC21" s="80">
        <v>0</v>
      </c>
    </row>
    <row r="22" spans="1:81">
      <c r="A22" s="80" t="s">
        <v>1742</v>
      </c>
      <c r="B22" s="80">
        <v>99</v>
      </c>
      <c r="C22" s="80">
        <v>14</v>
      </c>
      <c r="D22" s="80">
        <v>6</v>
      </c>
      <c r="E22" s="80">
        <v>2017</v>
      </c>
      <c r="F22" s="80" t="s">
        <v>71</v>
      </c>
      <c r="G22" s="80" t="s">
        <v>1728</v>
      </c>
      <c r="H22" s="80" t="s">
        <v>1729</v>
      </c>
      <c r="I22" s="177"/>
      <c r="J22" s="81">
        <v>20.256333989895122</v>
      </c>
      <c r="K22" s="81">
        <v>3.6388390614882464</v>
      </c>
      <c r="L22" s="81">
        <v>11.347891254124463</v>
      </c>
      <c r="M22" s="81">
        <v>35.623029438411969</v>
      </c>
      <c r="N22" s="81">
        <v>56.438504480963537</v>
      </c>
      <c r="O22" s="81">
        <v>42.800477523114765</v>
      </c>
      <c r="P22" s="81">
        <v>31.796836981610952</v>
      </c>
      <c r="Q22" s="81">
        <v>2.748896617357754</v>
      </c>
      <c r="R22" s="81">
        <v>0</v>
      </c>
      <c r="S22" s="81">
        <v>6.1864171741029539</v>
      </c>
      <c r="T22" s="82"/>
      <c r="U22" s="81">
        <v>1679435</v>
      </c>
      <c r="V22" s="81">
        <v>1480</v>
      </c>
      <c r="W22" s="81">
        <v>190</v>
      </c>
      <c r="X22" s="81">
        <v>8822</v>
      </c>
      <c r="Y22" s="81">
        <v>15727</v>
      </c>
      <c r="Z22" s="81">
        <v>25590</v>
      </c>
      <c r="AA22" s="81">
        <v>6586</v>
      </c>
      <c r="AB22" s="81">
        <v>40247</v>
      </c>
      <c r="AC22" s="81">
        <v>0</v>
      </c>
      <c r="AD22" s="81">
        <v>6.1864171741029539</v>
      </c>
      <c r="AE22" s="82"/>
      <c r="AF22" s="81">
        <v>12006442.369950119</v>
      </c>
      <c r="AG22" s="81">
        <v>2621691.295096755</v>
      </c>
      <c r="AH22" s="81">
        <v>1840556.9938557169</v>
      </c>
      <c r="AI22" s="81">
        <v>52340704.67694027</v>
      </c>
      <c r="AJ22" s="81">
        <v>69334488.161565259</v>
      </c>
      <c r="AK22" s="81">
        <v>0</v>
      </c>
      <c r="AL22" s="81">
        <v>0</v>
      </c>
      <c r="AM22" s="81">
        <v>5528604.9069144949</v>
      </c>
      <c r="AN22" s="81">
        <v>0</v>
      </c>
      <c r="AO22" s="81">
        <v>0</v>
      </c>
      <c r="AP22" s="82"/>
      <c r="AQ22" s="81">
        <v>1566</v>
      </c>
      <c r="AR22" s="81">
        <v>290</v>
      </c>
      <c r="AS22" s="81">
        <v>1</v>
      </c>
      <c r="AT22" s="81">
        <v>0</v>
      </c>
      <c r="AU22" s="81">
        <v>0</v>
      </c>
      <c r="AV22" s="81">
        <v>0</v>
      </c>
      <c r="AW22" s="81" t="s">
        <v>564</v>
      </c>
      <c r="AX22" s="82"/>
      <c r="AY22" s="81">
        <v>6754.4000000000005</v>
      </c>
      <c r="AZ22" s="81">
        <v>19385</v>
      </c>
      <c r="BA22" s="81">
        <v>19.8</v>
      </c>
      <c r="BB22" s="81">
        <v>0</v>
      </c>
      <c r="BC22" s="81">
        <v>0</v>
      </c>
      <c r="BD22" s="81">
        <v>0</v>
      </c>
      <c r="BE22" s="81" t="s">
        <v>564</v>
      </c>
      <c r="BF22" s="82"/>
      <c r="BG22" s="81">
        <v>0</v>
      </c>
      <c r="BH22" s="81">
        <v>0</v>
      </c>
      <c r="BI22" s="81">
        <v>0</v>
      </c>
      <c r="BJ22" s="81">
        <v>0</v>
      </c>
      <c r="BK22" s="81">
        <v>7.4119999999999999</v>
      </c>
      <c r="BL22" s="81">
        <v>0</v>
      </c>
      <c r="BM22" s="82"/>
      <c r="BN22" s="81">
        <v>0</v>
      </c>
      <c r="BO22" s="81">
        <v>0</v>
      </c>
      <c r="BP22" s="81">
        <v>0</v>
      </c>
      <c r="BQ22" s="81">
        <v>0</v>
      </c>
      <c r="BR22" s="81">
        <v>1</v>
      </c>
      <c r="BS22" s="81">
        <v>0</v>
      </c>
      <c r="BT22"/>
      <c r="BU22" s="80">
        <v>7.4119999999999999</v>
      </c>
      <c r="BV22" s="80">
        <v>0</v>
      </c>
      <c r="BW22" s="80">
        <v>0</v>
      </c>
      <c r="BX22" s="80">
        <v>0</v>
      </c>
      <c r="BY22" s="80">
        <v>0</v>
      </c>
      <c r="BZ22" s="80">
        <v>0</v>
      </c>
      <c r="CA22" s="80">
        <v>0</v>
      </c>
      <c r="CB22" s="80">
        <v>0</v>
      </c>
      <c r="CC22" s="80">
        <v>0</v>
      </c>
    </row>
    <row r="23" spans="1:81">
      <c r="A23" s="80" t="s">
        <v>1743</v>
      </c>
      <c r="B23" s="80">
        <v>100</v>
      </c>
      <c r="C23" s="80">
        <v>15</v>
      </c>
      <c r="D23" s="80">
        <v>6</v>
      </c>
      <c r="E23" s="80">
        <v>2018</v>
      </c>
      <c r="F23" s="80" t="s">
        <v>93</v>
      </c>
      <c r="G23" s="80" t="s">
        <v>1728</v>
      </c>
      <c r="H23" s="80" t="s">
        <v>1729</v>
      </c>
      <c r="I23" s="177"/>
      <c r="J23" s="81">
        <v>20.133293092677476</v>
      </c>
      <c r="K23" s="81">
        <v>3.3759658078535097</v>
      </c>
      <c r="L23" s="81">
        <v>10.511698323473825</v>
      </c>
      <c r="M23" s="81">
        <v>37.984825133398992</v>
      </c>
      <c r="N23" s="81">
        <v>53.185030954932152</v>
      </c>
      <c r="O23" s="81">
        <v>42.306522298587289</v>
      </c>
      <c r="P23" s="81">
        <v>30.949756465404771</v>
      </c>
      <c r="Q23" s="81">
        <v>2.54253461246013</v>
      </c>
      <c r="R23" s="81">
        <v>0</v>
      </c>
      <c r="S23" s="81">
        <v>5.6233052909952264</v>
      </c>
      <c r="T23" s="82"/>
      <c r="U23" s="81">
        <v>1776433</v>
      </c>
      <c r="V23" s="81">
        <v>1480</v>
      </c>
      <c r="W23" s="81">
        <v>190</v>
      </c>
      <c r="X23" s="81">
        <v>8822</v>
      </c>
      <c r="Y23" s="81">
        <v>15881</v>
      </c>
      <c r="Z23" s="81">
        <v>25779</v>
      </c>
      <c r="AA23" s="81">
        <v>6475</v>
      </c>
      <c r="AB23" s="81">
        <v>40116</v>
      </c>
      <c r="AC23" s="81">
        <v>0</v>
      </c>
      <c r="AD23" s="81">
        <v>5.6233052909952264</v>
      </c>
      <c r="AE23" s="82"/>
      <c r="AF23" s="81">
        <v>11429078.77961378</v>
      </c>
      <c r="AG23" s="81">
        <v>2314048.0332622281</v>
      </c>
      <c r="AH23" s="81">
        <v>1728945.9142265359</v>
      </c>
      <c r="AI23" s="81">
        <v>49809055.844348073</v>
      </c>
      <c r="AJ23" s="81">
        <v>69738245.83001399</v>
      </c>
      <c r="AK23" s="81">
        <v>0</v>
      </c>
      <c r="AL23" s="81">
        <v>0</v>
      </c>
      <c r="AM23" s="81">
        <v>5522011.9573085057</v>
      </c>
      <c r="AN23" s="81">
        <v>0</v>
      </c>
      <c r="AO23" s="81">
        <v>0</v>
      </c>
      <c r="AP23" s="82"/>
      <c r="AQ23" s="81">
        <v>1677</v>
      </c>
      <c r="AR23" s="81">
        <v>318</v>
      </c>
      <c r="AS23" s="81">
        <v>1</v>
      </c>
      <c r="AT23" s="81">
        <v>0</v>
      </c>
      <c r="AU23" s="81">
        <v>0</v>
      </c>
      <c r="AV23" s="81">
        <v>0</v>
      </c>
      <c r="AW23" s="81" t="s">
        <v>564</v>
      </c>
      <c r="AX23" s="82"/>
      <c r="AY23" s="81">
        <v>7308.4999999999991</v>
      </c>
      <c r="AZ23" s="81">
        <v>26028</v>
      </c>
      <c r="BA23" s="81">
        <v>20</v>
      </c>
      <c r="BB23" s="81">
        <v>0</v>
      </c>
      <c r="BC23" s="81">
        <v>0</v>
      </c>
      <c r="BD23" s="81">
        <v>0</v>
      </c>
      <c r="BE23" s="81" t="s">
        <v>564</v>
      </c>
      <c r="BF23" s="82"/>
      <c r="BG23" s="81">
        <v>0</v>
      </c>
      <c r="BH23" s="81">
        <v>0</v>
      </c>
      <c r="BI23" s="81">
        <v>0</v>
      </c>
      <c r="BJ23" s="81">
        <v>0</v>
      </c>
      <c r="BK23" s="81">
        <v>8.5350000000000001</v>
      </c>
      <c r="BL23" s="81">
        <v>0</v>
      </c>
      <c r="BM23" s="82"/>
      <c r="BN23" s="81">
        <v>0</v>
      </c>
      <c r="BO23" s="81">
        <v>0</v>
      </c>
      <c r="BP23" s="81">
        <v>0</v>
      </c>
      <c r="BQ23" s="81">
        <v>0</v>
      </c>
      <c r="BR23" s="81">
        <v>1</v>
      </c>
      <c r="BS23" s="81">
        <v>0</v>
      </c>
      <c r="BT23"/>
      <c r="BU23" s="80">
        <v>8.5350000000000001</v>
      </c>
      <c r="BV23" s="80">
        <v>0</v>
      </c>
      <c r="BW23" s="80">
        <v>0</v>
      </c>
      <c r="BX23" s="80">
        <v>0</v>
      </c>
      <c r="BY23" s="80">
        <v>0</v>
      </c>
      <c r="BZ23" s="80">
        <v>0</v>
      </c>
      <c r="CA23" s="80">
        <v>0</v>
      </c>
      <c r="CB23" s="80">
        <v>0</v>
      </c>
      <c r="CC23" s="80">
        <v>0</v>
      </c>
    </row>
    <row r="24" spans="1:81">
      <c r="A24" s="80" t="s">
        <v>1744</v>
      </c>
      <c r="B24" s="80">
        <v>101</v>
      </c>
      <c r="C24" s="80">
        <v>16</v>
      </c>
      <c r="D24" s="80">
        <v>6</v>
      </c>
      <c r="E24" s="80">
        <v>2019</v>
      </c>
      <c r="F24" s="80" t="s">
        <v>73</v>
      </c>
      <c r="G24" s="80" t="s">
        <v>1728</v>
      </c>
      <c r="H24" s="80" t="s">
        <v>1729</v>
      </c>
      <c r="I24" s="177"/>
      <c r="J24" s="81">
        <v>19.351961399955485</v>
      </c>
      <c r="K24" s="81">
        <v>3.1436562784624509</v>
      </c>
      <c r="L24" s="81">
        <v>10.625952281029855</v>
      </c>
      <c r="M24" s="81">
        <v>36.319013997282156</v>
      </c>
      <c r="N24" s="81">
        <v>46.826547347305358</v>
      </c>
      <c r="O24" s="81">
        <v>41.310174659769132</v>
      </c>
      <c r="P24" s="81">
        <v>30.658208763314569</v>
      </c>
      <c r="Q24" s="81">
        <v>2.4544671190994878</v>
      </c>
      <c r="R24" s="81">
        <v>0</v>
      </c>
      <c r="S24" s="81">
        <v>5.8314625851433464</v>
      </c>
      <c r="T24" s="82"/>
      <c r="U24" s="81">
        <v>1756542</v>
      </c>
      <c r="V24" s="81">
        <v>1480</v>
      </c>
      <c r="W24" s="81">
        <v>190</v>
      </c>
      <c r="X24" s="81">
        <v>8822</v>
      </c>
      <c r="Y24" s="81">
        <v>16014</v>
      </c>
      <c r="Z24" s="81">
        <v>25863</v>
      </c>
      <c r="AA24" s="81">
        <v>6366</v>
      </c>
      <c r="AB24" s="81">
        <v>39775</v>
      </c>
      <c r="AC24" s="81">
        <v>0</v>
      </c>
      <c r="AD24" s="81">
        <v>5.8314625851433464</v>
      </c>
      <c r="AE24" s="82"/>
      <c r="AF24" s="81">
        <v>11436308.01421069</v>
      </c>
      <c r="AG24" s="81">
        <v>2257105.2739905892</v>
      </c>
      <c r="AH24" s="81">
        <v>1875842.184274297</v>
      </c>
      <c r="AI24" s="81">
        <v>49730746.337321833</v>
      </c>
      <c r="AJ24" s="81">
        <v>61062321.837962136</v>
      </c>
      <c r="AK24" s="81">
        <v>0</v>
      </c>
      <c r="AL24" s="81">
        <v>0</v>
      </c>
      <c r="AM24" s="81">
        <v>5417055.5739603117</v>
      </c>
      <c r="AN24" s="81">
        <v>0</v>
      </c>
      <c r="AO24" s="81">
        <v>0</v>
      </c>
      <c r="AP24" s="82"/>
      <c r="AQ24" s="81">
        <v>1779</v>
      </c>
      <c r="AR24" s="81">
        <v>341</v>
      </c>
      <c r="AS24" s="81">
        <v>1</v>
      </c>
      <c r="AT24" s="81">
        <v>0</v>
      </c>
      <c r="AU24" s="81">
        <v>0</v>
      </c>
      <c r="AV24" s="81">
        <v>0</v>
      </c>
      <c r="AW24" s="81" t="s">
        <v>564</v>
      </c>
      <c r="AX24" s="82"/>
      <c r="AY24" s="81">
        <v>7810.4000000000005</v>
      </c>
      <c r="AZ24" s="81">
        <v>32844.100000000013</v>
      </c>
      <c r="BA24" s="81">
        <v>19.8</v>
      </c>
      <c r="BB24" s="81">
        <v>0</v>
      </c>
      <c r="BC24" s="81">
        <v>0</v>
      </c>
      <c r="BD24" s="81">
        <v>0</v>
      </c>
      <c r="BE24" s="81" t="s">
        <v>564</v>
      </c>
      <c r="BF24" s="82"/>
      <c r="BG24" s="81">
        <v>0</v>
      </c>
      <c r="BH24" s="81">
        <v>0</v>
      </c>
      <c r="BI24" s="81">
        <v>0</v>
      </c>
      <c r="BJ24" s="81">
        <v>0</v>
      </c>
      <c r="BK24" s="81">
        <v>8.702</v>
      </c>
      <c r="BL24" s="81">
        <v>0</v>
      </c>
      <c r="BM24" s="82"/>
      <c r="BN24" s="81">
        <v>0</v>
      </c>
      <c r="BO24" s="81">
        <v>0</v>
      </c>
      <c r="BP24" s="81">
        <v>0</v>
      </c>
      <c r="BQ24" s="81">
        <v>0</v>
      </c>
      <c r="BR24" s="81">
        <v>1</v>
      </c>
      <c r="BS24" s="81">
        <v>0</v>
      </c>
      <c r="BT24"/>
      <c r="BU24" s="80">
        <v>8.702</v>
      </c>
      <c r="BV24" s="80">
        <v>0</v>
      </c>
      <c r="BW24" s="80">
        <v>0</v>
      </c>
      <c r="BX24" s="80">
        <v>0</v>
      </c>
      <c r="BY24" s="80">
        <v>0</v>
      </c>
      <c r="BZ24" s="80">
        <v>0</v>
      </c>
      <c r="CA24" s="80">
        <v>0</v>
      </c>
      <c r="CB24" s="80">
        <v>0</v>
      </c>
      <c r="CC24" s="80">
        <v>0</v>
      </c>
    </row>
    <row r="25" spans="1:81">
      <c r="A25" s="80" t="s">
        <v>1745</v>
      </c>
      <c r="B25" s="80">
        <v>102</v>
      </c>
      <c r="C25" s="80">
        <v>17</v>
      </c>
      <c r="D25" s="80">
        <v>6</v>
      </c>
      <c r="E25" s="80">
        <v>2020</v>
      </c>
      <c r="F25" s="80" t="s">
        <v>218</v>
      </c>
      <c r="G25" s="80" t="s">
        <v>1728</v>
      </c>
      <c r="H25" s="80" t="s">
        <v>1729</v>
      </c>
      <c r="I25" s="177"/>
      <c r="J25" s="81">
        <v>17.908822036558981</v>
      </c>
      <c r="K25" s="81">
        <v>3.3335553024557143</v>
      </c>
      <c r="L25" s="81">
        <v>18.298907353900081</v>
      </c>
      <c r="M25" s="81">
        <v>32.386222113247662</v>
      </c>
      <c r="N25" s="81">
        <v>48.931082690034494</v>
      </c>
      <c r="O25" s="81">
        <v>36.431462213970015</v>
      </c>
      <c r="P25" s="81">
        <v>28.590179875811288</v>
      </c>
      <c r="Q25" s="81">
        <v>2.3342340156144159</v>
      </c>
      <c r="R25" s="81">
        <v>0</v>
      </c>
      <c r="S25" s="81">
        <v>5.3333759600882651</v>
      </c>
      <c r="T25" s="82"/>
      <c r="U25" s="81">
        <v>1747177</v>
      </c>
      <c r="V25" s="81">
        <v>1507</v>
      </c>
      <c r="W25" s="81">
        <v>450</v>
      </c>
      <c r="X25" s="81">
        <v>9233</v>
      </c>
      <c r="Y25" s="81">
        <v>16262</v>
      </c>
      <c r="Z25" s="81">
        <v>26033</v>
      </c>
      <c r="AA25" s="81">
        <v>6450</v>
      </c>
      <c r="AB25" s="81">
        <v>39588</v>
      </c>
      <c r="AC25" s="81">
        <v>0</v>
      </c>
      <c r="AD25" s="81">
        <v>5.3333759600882651</v>
      </c>
      <c r="AE25" s="82"/>
      <c r="AF25" s="81">
        <v>10981961.520023329</v>
      </c>
      <c r="AG25" s="81">
        <v>2330069.3522115238</v>
      </c>
      <c r="AH25" s="81">
        <v>3483280.846163108</v>
      </c>
      <c r="AI25" s="81">
        <v>46828080.236122631</v>
      </c>
      <c r="AJ25" s="81">
        <v>63939222.614244506</v>
      </c>
      <c r="AK25" s="81"/>
      <c r="AL25" s="81"/>
      <c r="AM25" s="81">
        <v>5166673.8318535937</v>
      </c>
      <c r="AN25" s="81"/>
      <c r="AO25" s="81"/>
      <c r="AP25" s="82"/>
      <c r="AQ25" s="81">
        <v>1841</v>
      </c>
      <c r="AR25" s="81">
        <v>370</v>
      </c>
      <c r="AS25" s="81">
        <v>1</v>
      </c>
      <c r="AT25" s="81">
        <v>0</v>
      </c>
      <c r="AU25" s="81">
        <v>0</v>
      </c>
      <c r="AV25" s="81">
        <v>0</v>
      </c>
      <c r="AW25" s="81">
        <v>1</v>
      </c>
      <c r="AX25" s="82"/>
      <c r="AY25" s="81">
        <v>8130.7999999999975</v>
      </c>
      <c r="AZ25" s="81">
        <v>36125.100000000013</v>
      </c>
      <c r="BA25" s="81">
        <v>19.8</v>
      </c>
      <c r="BB25" s="81">
        <v>0</v>
      </c>
      <c r="BC25" s="81">
        <v>0</v>
      </c>
      <c r="BD25" s="81">
        <v>0</v>
      </c>
      <c r="BE25" s="81">
        <v>19.8</v>
      </c>
      <c r="BF25" s="82"/>
      <c r="BG25" s="81">
        <v>0</v>
      </c>
      <c r="BH25" s="81">
        <v>0</v>
      </c>
      <c r="BI25" s="81">
        <v>0</v>
      </c>
      <c r="BJ25" s="81">
        <v>0</v>
      </c>
      <c r="BK25" s="81">
        <v>9.1159999999999997</v>
      </c>
      <c r="BL25" s="81">
        <v>0</v>
      </c>
      <c r="BM25" s="82"/>
      <c r="BN25" s="81">
        <v>0</v>
      </c>
      <c r="BO25" s="81">
        <v>0</v>
      </c>
      <c r="BP25" s="81">
        <v>0</v>
      </c>
      <c r="BQ25" s="81">
        <v>0</v>
      </c>
      <c r="BR25" s="81">
        <v>1</v>
      </c>
      <c r="BS25" s="81">
        <v>0</v>
      </c>
      <c r="BT25"/>
      <c r="BU25" s="80">
        <v>9.1159999999999997</v>
      </c>
      <c r="BV25" s="80">
        <v>0</v>
      </c>
      <c r="BW25" s="80">
        <v>0</v>
      </c>
      <c r="BX25" s="80">
        <v>0</v>
      </c>
      <c r="BY25" s="80">
        <v>0</v>
      </c>
      <c r="BZ25" s="80">
        <v>0</v>
      </c>
      <c r="CA25" s="80">
        <v>0</v>
      </c>
      <c r="CB25" s="80">
        <v>0</v>
      </c>
      <c r="CC25" s="80">
        <v>0</v>
      </c>
    </row>
    <row r="26" spans="1:81">
      <c r="A26" s="80" t="s">
        <v>1746</v>
      </c>
      <c r="B26" s="80">
        <v>102</v>
      </c>
      <c r="C26" s="80">
        <v>18</v>
      </c>
      <c r="D26" s="80">
        <v>6</v>
      </c>
      <c r="E26" s="80">
        <v>2021</v>
      </c>
      <c r="F26" s="80" t="s">
        <v>75</v>
      </c>
      <c r="G26" s="174" t="s">
        <v>1728</v>
      </c>
      <c r="H26" s="80" t="s">
        <v>1729</v>
      </c>
      <c r="I26" s="177"/>
      <c r="J26" s="81">
        <v>19.89769006407224</v>
      </c>
      <c r="K26" s="81">
        <v>3.5665531801095622</v>
      </c>
      <c r="L26" s="81">
        <v>18.249739484989487</v>
      </c>
      <c r="M26" s="81">
        <v>36.533416785732292</v>
      </c>
      <c r="N26" s="81">
        <v>44.819284752537399</v>
      </c>
      <c r="O26" s="81">
        <v>35.411061870184504</v>
      </c>
      <c r="P26" s="81">
        <v>29.203500533190454</v>
      </c>
      <c r="Q26" s="81">
        <v>2.3453002159821383</v>
      </c>
      <c r="R26" s="81">
        <v>0</v>
      </c>
      <c r="S26" s="81">
        <v>5.6356716925602059</v>
      </c>
      <c r="T26" s="82"/>
      <c r="U26" s="81">
        <v>2046222</v>
      </c>
      <c r="V26" s="81">
        <v>1507</v>
      </c>
      <c r="W26" s="81">
        <v>450</v>
      </c>
      <c r="X26" s="81">
        <v>9233</v>
      </c>
      <c r="Y26" s="81">
        <v>16413</v>
      </c>
      <c r="Z26" s="81">
        <v>26055</v>
      </c>
      <c r="AA26" s="81">
        <v>6425</v>
      </c>
      <c r="AB26" s="81">
        <v>39304</v>
      </c>
      <c r="AC26" s="81">
        <v>0</v>
      </c>
      <c r="AD26" s="81">
        <v>5.6356716925602059</v>
      </c>
      <c r="AE26" s="82"/>
      <c r="AF26" s="81">
        <v>12791521.140386188</v>
      </c>
      <c r="AG26" s="81">
        <v>2478339.3919598991</v>
      </c>
      <c r="AH26" s="81">
        <v>2919587.8244226808</v>
      </c>
      <c r="AI26" s="81">
        <v>53739997.595859222</v>
      </c>
      <c r="AJ26" s="81">
        <v>58172100.990597539</v>
      </c>
      <c r="AK26" s="81">
        <v>0</v>
      </c>
      <c r="AL26" s="81">
        <v>0</v>
      </c>
      <c r="AM26" s="81">
        <v>5159195.8463978861</v>
      </c>
      <c r="AN26" s="81">
        <v>0</v>
      </c>
      <c r="AO26" s="81">
        <v>0</v>
      </c>
      <c r="AP26" s="82"/>
      <c r="AQ26" s="81">
        <v>1887</v>
      </c>
      <c r="AR26" s="81">
        <v>384</v>
      </c>
      <c r="AS26" s="81">
        <v>1</v>
      </c>
      <c r="AT26" s="81">
        <v>0</v>
      </c>
      <c r="AU26" s="81">
        <v>0</v>
      </c>
      <c r="AV26" s="81">
        <v>0</v>
      </c>
      <c r="AW26" s="81"/>
      <c r="AX26" s="82"/>
      <c r="AY26" s="81">
        <v>8389.5999999999949</v>
      </c>
      <c r="AZ26" s="81">
        <v>38243.600000000013</v>
      </c>
      <c r="BA26" s="81">
        <v>19.8</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1747</v>
      </c>
      <c r="B27" s="80">
        <v>102</v>
      </c>
      <c r="C27" s="80">
        <v>19</v>
      </c>
      <c r="D27" s="80">
        <v>6</v>
      </c>
      <c r="E27" s="80">
        <v>2022</v>
      </c>
      <c r="F27" s="80" t="s">
        <v>568</v>
      </c>
      <c r="G27" s="174" t="s">
        <v>1728</v>
      </c>
      <c r="H27" s="80" t="s">
        <v>1729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1965</v>
      </c>
      <c r="AR27" s="81">
        <v>387</v>
      </c>
      <c r="AS27" s="81">
        <v>1</v>
      </c>
      <c r="AT27" s="81">
        <v>0</v>
      </c>
      <c r="AU27" s="81">
        <v>0</v>
      </c>
      <c r="AV27" s="81">
        <v>0</v>
      </c>
      <c r="AW27" s="81"/>
      <c r="AX27" s="82"/>
      <c r="AY27" s="81">
        <v>8834.8999999999942</v>
      </c>
      <c r="AZ27" s="81">
        <v>38392.100000000006</v>
      </c>
      <c r="BA27" s="81">
        <v>19.8</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1748</v>
      </c>
      <c r="B28" s="80">
        <v>426</v>
      </c>
      <c r="C28" s="80">
        <v>1</v>
      </c>
      <c r="D28" s="80">
        <v>26</v>
      </c>
      <c r="E28" s="80">
        <v>1990</v>
      </c>
      <c r="F28" s="80" t="s">
        <v>562</v>
      </c>
      <c r="G28" s="80" t="s">
        <v>1749</v>
      </c>
      <c r="H28" s="80" t="s">
        <v>1750</v>
      </c>
      <c r="I28" s="177"/>
      <c r="J28" s="81">
        <v>108.25255470080752</v>
      </c>
      <c r="K28" s="81">
        <v>4.9653974826186751</v>
      </c>
      <c r="L28" s="81">
        <v>5.923560373881422</v>
      </c>
      <c r="M28" s="81">
        <v>25.478983405349553</v>
      </c>
      <c r="N28" s="81">
        <v>37.351962814050935</v>
      </c>
      <c r="O28" s="81">
        <v>34.569889979645382</v>
      </c>
      <c r="P28" s="81">
        <v>52.547022545378148</v>
      </c>
      <c r="Q28" s="81">
        <v>3.0140540727169012</v>
      </c>
      <c r="R28" s="81">
        <v>0</v>
      </c>
      <c r="S28" s="81">
        <v>2.4191101403081778</v>
      </c>
      <c r="T28" s="82"/>
      <c r="U28" s="81">
        <v>4991238</v>
      </c>
      <c r="V28" s="81">
        <v>1705</v>
      </c>
      <c r="W28" s="81">
        <v>62</v>
      </c>
      <c r="X28" s="81">
        <v>10835</v>
      </c>
      <c r="Y28" s="81">
        <v>14166</v>
      </c>
      <c r="Z28" s="81">
        <v>14219</v>
      </c>
      <c r="AA28" s="81">
        <v>12759</v>
      </c>
      <c r="AB28" s="81">
        <v>48938</v>
      </c>
      <c r="AC28" s="81">
        <v>0</v>
      </c>
      <c r="AD28" s="81">
        <v>2.4191101403081778</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1751</v>
      </c>
      <c r="B29" s="80">
        <v>427</v>
      </c>
      <c r="C29" s="80">
        <v>2</v>
      </c>
      <c r="D29" s="80">
        <v>26</v>
      </c>
      <c r="E29" s="80">
        <v>2005</v>
      </c>
      <c r="F29" s="80" t="s">
        <v>565</v>
      </c>
      <c r="G29" s="80" t="s">
        <v>1749</v>
      </c>
      <c r="H29" s="80" t="s">
        <v>1750</v>
      </c>
      <c r="I29" s="177"/>
      <c r="J29" s="81">
        <v>51.458010748915392</v>
      </c>
      <c r="K29" s="81">
        <v>3.0412651092336409</v>
      </c>
      <c r="L29" s="81">
        <v>8.6352028389458724</v>
      </c>
      <c r="M29" s="81">
        <v>41.299213825073707</v>
      </c>
      <c r="N29" s="81">
        <v>62.119104661370507</v>
      </c>
      <c r="O29" s="81">
        <v>51.858740270215364</v>
      </c>
      <c r="P29" s="81">
        <v>50.593383554332299</v>
      </c>
      <c r="Q29" s="81">
        <v>2.7532654836249955</v>
      </c>
      <c r="R29" s="81">
        <v>0</v>
      </c>
      <c r="S29" s="81">
        <v>4.069663772838938</v>
      </c>
      <c r="T29" s="82"/>
      <c r="U29" s="81">
        <v>3410219</v>
      </c>
      <c r="V29" s="81">
        <v>1318</v>
      </c>
      <c r="W29" s="81">
        <v>103</v>
      </c>
      <c r="X29" s="81">
        <v>8786</v>
      </c>
      <c r="Y29" s="81">
        <v>16884</v>
      </c>
      <c r="Z29" s="81">
        <v>24683</v>
      </c>
      <c r="AA29" s="81">
        <v>10061</v>
      </c>
      <c r="AB29" s="81">
        <v>46733</v>
      </c>
      <c r="AC29" s="81">
        <v>0</v>
      </c>
      <c r="AD29" s="81">
        <v>4.069663772838938</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1752</v>
      </c>
      <c r="B30" s="80">
        <v>428</v>
      </c>
      <c r="C30" s="80">
        <v>3</v>
      </c>
      <c r="D30" s="80">
        <v>26</v>
      </c>
      <c r="E30" s="80">
        <v>2006</v>
      </c>
      <c r="F30" s="80" t="s">
        <v>566</v>
      </c>
      <c r="G30" s="80" t="s">
        <v>1749</v>
      </c>
      <c r="H30" s="80" t="s">
        <v>1750</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1753</v>
      </c>
      <c r="B31" s="80">
        <v>429</v>
      </c>
      <c r="C31" s="80">
        <v>4</v>
      </c>
      <c r="D31" s="80">
        <v>26</v>
      </c>
      <c r="E31" s="80">
        <v>2007</v>
      </c>
      <c r="F31" s="80" t="s">
        <v>567</v>
      </c>
      <c r="G31" s="80" t="s">
        <v>1749</v>
      </c>
      <c r="H31" s="80" t="s">
        <v>1750</v>
      </c>
      <c r="I31" s="177"/>
      <c r="J31" s="81">
        <v>48.77136085579518</v>
      </c>
      <c r="K31" s="81">
        <v>3.0428422036885774</v>
      </c>
      <c r="L31" s="81">
        <v>8.7086070933885242</v>
      </c>
      <c r="M31" s="81">
        <v>44.219247916010033</v>
      </c>
      <c r="N31" s="81">
        <v>60.388940705919794</v>
      </c>
      <c r="O31" s="81">
        <v>49.899828476730121</v>
      </c>
      <c r="P31" s="81">
        <v>50.140737348597654</v>
      </c>
      <c r="Q31" s="81">
        <v>2.8556222866997798</v>
      </c>
      <c r="R31" s="81">
        <v>0</v>
      </c>
      <c r="S31" s="81">
        <v>4.118229225299558</v>
      </c>
      <c r="T31" s="82"/>
      <c r="U31" s="81">
        <v>3498904</v>
      </c>
      <c r="V31" s="81">
        <v>1336</v>
      </c>
      <c r="W31" s="81">
        <v>113</v>
      </c>
      <c r="X31" s="81">
        <v>11317</v>
      </c>
      <c r="Y31" s="81">
        <v>17434</v>
      </c>
      <c r="Z31" s="81">
        <v>24690</v>
      </c>
      <c r="AA31" s="81">
        <v>9819</v>
      </c>
      <c r="AB31" s="81">
        <v>45907</v>
      </c>
      <c r="AC31" s="81">
        <v>0</v>
      </c>
      <c r="AD31" s="81">
        <v>4.118229225299558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1754</v>
      </c>
      <c r="B32" s="80">
        <v>430</v>
      </c>
      <c r="C32" s="80">
        <v>5</v>
      </c>
      <c r="D32" s="80">
        <v>26</v>
      </c>
      <c r="E32" s="80">
        <v>2008</v>
      </c>
      <c r="F32" s="80" t="s">
        <v>84</v>
      </c>
      <c r="G32" s="80" t="s">
        <v>1749</v>
      </c>
      <c r="H32" s="80" t="s">
        <v>1750</v>
      </c>
      <c r="I32" s="177"/>
      <c r="J32" s="81">
        <v>40.626120305988856</v>
      </c>
      <c r="K32" s="81">
        <v>2.252410696082674</v>
      </c>
      <c r="L32" s="81">
        <v>7.4696131163383246</v>
      </c>
      <c r="M32" s="81">
        <v>48.305545827396536</v>
      </c>
      <c r="N32" s="81">
        <v>59.59673145823092</v>
      </c>
      <c r="O32" s="81">
        <v>48.29177706338524</v>
      </c>
      <c r="P32" s="81">
        <v>48.726813198731719</v>
      </c>
      <c r="Q32" s="81">
        <v>2.7904239784280205</v>
      </c>
      <c r="R32" s="81">
        <v>0</v>
      </c>
      <c r="S32" s="81">
        <v>4.675886841451053</v>
      </c>
      <c r="T32" s="82"/>
      <c r="U32" s="81">
        <v>3304810</v>
      </c>
      <c r="V32" s="81">
        <v>1336</v>
      </c>
      <c r="W32" s="81">
        <v>113</v>
      </c>
      <c r="X32" s="81">
        <v>11317</v>
      </c>
      <c r="Y32" s="81">
        <v>17284</v>
      </c>
      <c r="Z32" s="81">
        <v>24733</v>
      </c>
      <c r="AA32" s="81">
        <v>9553</v>
      </c>
      <c r="AB32" s="81">
        <v>45596</v>
      </c>
      <c r="AC32" s="81">
        <v>0</v>
      </c>
      <c r="AD32" s="81">
        <v>4.675886841451053</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1755</v>
      </c>
      <c r="B33" s="80">
        <v>431</v>
      </c>
      <c r="C33" s="80">
        <v>6</v>
      </c>
      <c r="D33" s="80">
        <v>26</v>
      </c>
      <c r="E33" s="80">
        <v>2009</v>
      </c>
      <c r="F33" s="80" t="s">
        <v>85</v>
      </c>
      <c r="G33" s="80" t="s">
        <v>1749</v>
      </c>
      <c r="H33" s="80" t="s">
        <v>1750</v>
      </c>
      <c r="I33" s="177"/>
      <c r="J33" s="81">
        <v>31.149275869229836</v>
      </c>
      <c r="K33" s="81">
        <v>2.4670064888559802</v>
      </c>
      <c r="L33" s="81">
        <v>6.9482239237426047</v>
      </c>
      <c r="M33" s="81">
        <v>50.319756357340282</v>
      </c>
      <c r="N33" s="81">
        <v>59.877086036438904</v>
      </c>
      <c r="O33" s="81">
        <v>49.214239341427309</v>
      </c>
      <c r="P33" s="81">
        <v>46.474945640356907</v>
      </c>
      <c r="Q33" s="81">
        <v>2.6364785953538288</v>
      </c>
      <c r="R33" s="81">
        <v>0</v>
      </c>
      <c r="S33" s="81">
        <v>4.6444702698099922</v>
      </c>
      <c r="T33" s="82"/>
      <c r="U33" s="81">
        <v>2657064</v>
      </c>
      <c r="V33" s="81">
        <v>1246</v>
      </c>
      <c r="W33" s="81">
        <v>184</v>
      </c>
      <c r="X33" s="81">
        <v>12011</v>
      </c>
      <c r="Y33" s="81">
        <v>17443</v>
      </c>
      <c r="Z33" s="81">
        <v>24879</v>
      </c>
      <c r="AA33" s="81">
        <v>9354</v>
      </c>
      <c r="AB33" s="81">
        <v>45224</v>
      </c>
      <c r="AC33" s="81">
        <v>0</v>
      </c>
      <c r="AD33" s="81">
        <v>4.6444702698099922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16.667000000000002</v>
      </c>
      <c r="BJ33" s="81">
        <v>0</v>
      </c>
      <c r="BK33" s="81">
        <v>0</v>
      </c>
      <c r="BL33" s="81">
        <v>0</v>
      </c>
      <c r="BM33" s="82"/>
      <c r="BN33" s="81">
        <v>0</v>
      </c>
      <c r="BO33" s="81">
        <v>0</v>
      </c>
      <c r="BP33" s="81">
        <v>2</v>
      </c>
      <c r="BQ33" s="81">
        <v>0</v>
      </c>
      <c r="BR33" s="81">
        <v>0</v>
      </c>
      <c r="BS33" s="81">
        <v>0</v>
      </c>
      <c r="BT33"/>
      <c r="BU33" s="80"/>
      <c r="BV33" s="80"/>
      <c r="BW33" s="80"/>
      <c r="BX33" s="80"/>
      <c r="BY33" s="80"/>
      <c r="BZ33" s="80"/>
      <c r="CA33" s="80"/>
      <c r="CB33" s="80"/>
      <c r="CC33" s="80"/>
    </row>
    <row r="34" spans="1:81">
      <c r="A34" s="80" t="s">
        <v>1756</v>
      </c>
      <c r="B34" s="80">
        <v>432</v>
      </c>
      <c r="C34" s="80">
        <v>7</v>
      </c>
      <c r="D34" s="80">
        <v>26</v>
      </c>
      <c r="E34" s="80">
        <v>2010</v>
      </c>
      <c r="F34" s="80" t="s">
        <v>86</v>
      </c>
      <c r="G34" s="80" t="s">
        <v>1749</v>
      </c>
      <c r="H34" s="80" t="s">
        <v>1750</v>
      </c>
      <c r="I34" s="177"/>
      <c r="J34" s="81">
        <v>27.045584270129115</v>
      </c>
      <c r="K34" s="81">
        <v>2.4130044123906531</v>
      </c>
      <c r="L34" s="81">
        <v>5.9447083396472706</v>
      </c>
      <c r="M34" s="81">
        <v>47.009742810920649</v>
      </c>
      <c r="N34" s="81">
        <v>50.12405550339399</v>
      </c>
      <c r="O34" s="81">
        <v>49.209104744707176</v>
      </c>
      <c r="P34" s="81">
        <v>46.666564381357006</v>
      </c>
      <c r="Q34" s="81">
        <v>2.7261149453215969</v>
      </c>
      <c r="R34" s="81">
        <v>0</v>
      </c>
      <c r="S34" s="81">
        <v>6.4824052086910573</v>
      </c>
      <c r="T34" s="82"/>
      <c r="U34" s="81">
        <v>2687404</v>
      </c>
      <c r="V34" s="81">
        <v>1246</v>
      </c>
      <c r="W34" s="81">
        <v>184</v>
      </c>
      <c r="X34" s="81">
        <v>12011</v>
      </c>
      <c r="Y34" s="81">
        <v>17555</v>
      </c>
      <c r="Z34" s="81">
        <v>24992</v>
      </c>
      <c r="AA34" s="81">
        <v>9158</v>
      </c>
      <c r="AB34" s="81">
        <v>44807</v>
      </c>
      <c r="AC34" s="81">
        <v>0</v>
      </c>
      <c r="AD34" s="81">
        <v>6.4824052086910573</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18.766999999999999</v>
      </c>
      <c r="BJ34" s="81">
        <v>0</v>
      </c>
      <c r="BK34" s="81">
        <v>0</v>
      </c>
      <c r="BL34" s="81">
        <v>0</v>
      </c>
      <c r="BM34" s="82"/>
      <c r="BN34" s="81">
        <v>0</v>
      </c>
      <c r="BO34" s="81">
        <v>0</v>
      </c>
      <c r="BP34" s="81">
        <v>2</v>
      </c>
      <c r="BQ34" s="81">
        <v>0</v>
      </c>
      <c r="BR34" s="81">
        <v>0</v>
      </c>
      <c r="BS34" s="81">
        <v>0</v>
      </c>
      <c r="BT34"/>
      <c r="BU34" s="80">
        <v>18.766999999999999</v>
      </c>
      <c r="BV34" s="80">
        <v>0</v>
      </c>
      <c r="BW34" s="80">
        <v>0</v>
      </c>
      <c r="BX34" s="80">
        <v>0</v>
      </c>
      <c r="BY34" s="80">
        <v>0</v>
      </c>
      <c r="BZ34" s="80">
        <v>0</v>
      </c>
      <c r="CA34" s="80">
        <v>0</v>
      </c>
      <c r="CB34" s="80">
        <v>0</v>
      </c>
      <c r="CC34" s="80">
        <v>0</v>
      </c>
    </row>
    <row r="35" spans="1:81">
      <c r="A35" s="80" t="s">
        <v>1757</v>
      </c>
      <c r="B35" s="80">
        <v>433</v>
      </c>
      <c r="C35" s="80">
        <v>8</v>
      </c>
      <c r="D35" s="80">
        <v>26</v>
      </c>
      <c r="E35" s="80">
        <v>2011</v>
      </c>
      <c r="F35" s="80" t="s">
        <v>87</v>
      </c>
      <c r="G35" s="80" t="s">
        <v>1749</v>
      </c>
      <c r="H35" s="80" t="s">
        <v>1750</v>
      </c>
      <c r="I35" s="177"/>
      <c r="J35" s="81">
        <v>33.049150732704476</v>
      </c>
      <c r="K35" s="81">
        <v>3.4374156735057517</v>
      </c>
      <c r="L35" s="81">
        <v>8.2431695825921825</v>
      </c>
      <c r="M35" s="81">
        <v>64.262498117022659</v>
      </c>
      <c r="N35" s="81">
        <v>75.679625836006167</v>
      </c>
      <c r="O35" s="81">
        <v>48.735125258602849</v>
      </c>
      <c r="P35" s="81">
        <v>44.427251286656244</v>
      </c>
      <c r="Q35" s="81">
        <v>3.1168295383415536</v>
      </c>
      <c r="R35" s="81">
        <v>0</v>
      </c>
      <c r="S35" s="81">
        <v>6.7239147262985677</v>
      </c>
      <c r="T35" s="82"/>
      <c r="U35" s="81">
        <v>2591748</v>
      </c>
      <c r="V35" s="81">
        <v>1246</v>
      </c>
      <c r="W35" s="81">
        <v>184</v>
      </c>
      <c r="X35" s="81">
        <v>12011</v>
      </c>
      <c r="Y35" s="81">
        <v>17574</v>
      </c>
      <c r="Z35" s="81">
        <v>25289</v>
      </c>
      <c r="AA35" s="81">
        <v>8978</v>
      </c>
      <c r="AB35" s="81">
        <v>44413</v>
      </c>
      <c r="AC35" s="81">
        <v>0</v>
      </c>
      <c r="AD35" s="81">
        <v>6.7239147262985677</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13.452</v>
      </c>
      <c r="BJ35" s="81">
        <v>0</v>
      </c>
      <c r="BK35" s="81">
        <v>0</v>
      </c>
      <c r="BL35" s="81">
        <v>0</v>
      </c>
      <c r="BM35" s="82"/>
      <c r="BN35" s="81">
        <v>0</v>
      </c>
      <c r="BO35" s="81">
        <v>0</v>
      </c>
      <c r="BP35" s="81">
        <v>2</v>
      </c>
      <c r="BQ35" s="81">
        <v>0</v>
      </c>
      <c r="BR35" s="81">
        <v>0</v>
      </c>
      <c r="BS35" s="81">
        <v>0</v>
      </c>
      <c r="BT35"/>
      <c r="BU35" s="80">
        <v>13.452</v>
      </c>
      <c r="BV35" s="80">
        <v>0</v>
      </c>
      <c r="BW35" s="80">
        <v>0</v>
      </c>
      <c r="BX35" s="80">
        <v>0</v>
      </c>
      <c r="BY35" s="80">
        <v>0</v>
      </c>
      <c r="BZ35" s="80">
        <v>0</v>
      </c>
      <c r="CA35" s="80">
        <v>0</v>
      </c>
      <c r="CB35" s="80">
        <v>0</v>
      </c>
      <c r="CC35" s="80">
        <v>0</v>
      </c>
    </row>
    <row r="36" spans="1:81">
      <c r="A36" s="80" t="s">
        <v>1758</v>
      </c>
      <c r="B36" s="80">
        <v>434</v>
      </c>
      <c r="C36" s="80">
        <v>9</v>
      </c>
      <c r="D36" s="80">
        <v>26</v>
      </c>
      <c r="E36" s="80">
        <v>2012</v>
      </c>
      <c r="F36" s="80" t="s">
        <v>88</v>
      </c>
      <c r="G36" s="80" t="s">
        <v>1749</v>
      </c>
      <c r="H36" s="80" t="s">
        <v>1750</v>
      </c>
      <c r="I36" s="177"/>
      <c r="J36" s="81">
        <v>41.212245491699953</v>
      </c>
      <c r="K36" s="81">
        <v>3.5214055815498919</v>
      </c>
      <c r="L36" s="81">
        <v>8.2387219686107898</v>
      </c>
      <c r="M36" s="81">
        <v>74.723277816192422</v>
      </c>
      <c r="N36" s="81">
        <v>92.497122894136311</v>
      </c>
      <c r="O36" s="81">
        <v>48.999774476186232</v>
      </c>
      <c r="P36" s="81">
        <v>43.873814478384368</v>
      </c>
      <c r="Q36" s="81">
        <v>3.3756099594124493</v>
      </c>
      <c r="R36" s="81">
        <v>0</v>
      </c>
      <c r="S36" s="81">
        <v>7.6838645059355954</v>
      </c>
      <c r="T36" s="82"/>
      <c r="U36" s="81">
        <v>2953755</v>
      </c>
      <c r="V36" s="81">
        <v>1246</v>
      </c>
      <c r="W36" s="81">
        <v>184</v>
      </c>
      <c r="X36" s="81">
        <v>12011</v>
      </c>
      <c r="Y36" s="81">
        <v>17940</v>
      </c>
      <c r="Z36" s="81">
        <v>25628</v>
      </c>
      <c r="AA36" s="81">
        <v>8816</v>
      </c>
      <c r="AB36" s="81">
        <v>44272</v>
      </c>
      <c r="AC36" s="81">
        <v>0</v>
      </c>
      <c r="AD36" s="81">
        <v>7.6838645059355954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16.077999999999999</v>
      </c>
      <c r="BJ36" s="81">
        <v>0</v>
      </c>
      <c r="BK36" s="81">
        <v>0</v>
      </c>
      <c r="BL36" s="81">
        <v>0</v>
      </c>
      <c r="BM36" s="82"/>
      <c r="BN36" s="81">
        <v>0</v>
      </c>
      <c r="BO36" s="81">
        <v>0</v>
      </c>
      <c r="BP36" s="81">
        <v>2</v>
      </c>
      <c r="BQ36" s="81">
        <v>0</v>
      </c>
      <c r="BR36" s="81">
        <v>0</v>
      </c>
      <c r="BS36" s="81">
        <v>0</v>
      </c>
      <c r="BT36"/>
      <c r="BU36" s="80">
        <v>16.077999999999999</v>
      </c>
      <c r="BV36" s="80">
        <v>0</v>
      </c>
      <c r="BW36" s="80">
        <v>0</v>
      </c>
      <c r="BX36" s="80">
        <v>0</v>
      </c>
      <c r="BY36" s="80">
        <v>0</v>
      </c>
      <c r="BZ36" s="80">
        <v>0</v>
      </c>
      <c r="CA36" s="80">
        <v>0</v>
      </c>
      <c r="CB36" s="80">
        <v>0</v>
      </c>
      <c r="CC36" s="80">
        <v>0</v>
      </c>
    </row>
    <row r="37" spans="1:81">
      <c r="A37" s="80" t="s">
        <v>1759</v>
      </c>
      <c r="B37" s="80">
        <v>435</v>
      </c>
      <c r="C37" s="80">
        <v>10</v>
      </c>
      <c r="D37" s="80">
        <v>26</v>
      </c>
      <c r="E37" s="80">
        <v>2013</v>
      </c>
      <c r="F37" s="80" t="s">
        <v>89</v>
      </c>
      <c r="G37" s="80" t="s">
        <v>1749</v>
      </c>
      <c r="H37" s="80" t="s">
        <v>1750</v>
      </c>
      <c r="I37" s="177"/>
      <c r="J37" s="81">
        <v>44.436396552022714</v>
      </c>
      <c r="K37" s="81">
        <v>2.9851856406564323</v>
      </c>
      <c r="L37" s="81">
        <v>7.3941097684635499</v>
      </c>
      <c r="M37" s="81">
        <v>69.967548676275598</v>
      </c>
      <c r="N37" s="81">
        <v>93.218842782756596</v>
      </c>
      <c r="O37" s="81">
        <v>47.300861879098449</v>
      </c>
      <c r="P37" s="81">
        <v>43.319793921003303</v>
      </c>
      <c r="Q37" s="81">
        <v>3.4025131445221519</v>
      </c>
      <c r="R37" s="81">
        <v>0</v>
      </c>
      <c r="S37" s="81">
        <v>4.9925287138400787</v>
      </c>
      <c r="T37" s="82"/>
      <c r="U37" s="81">
        <v>3173463</v>
      </c>
      <c r="V37" s="81">
        <v>1246</v>
      </c>
      <c r="W37" s="81">
        <v>184</v>
      </c>
      <c r="X37" s="81">
        <v>12011</v>
      </c>
      <c r="Y37" s="81">
        <v>17960</v>
      </c>
      <c r="Z37" s="81">
        <v>25844</v>
      </c>
      <c r="AA37" s="81">
        <v>8672</v>
      </c>
      <c r="AB37" s="81">
        <v>43985</v>
      </c>
      <c r="AC37" s="81">
        <v>0</v>
      </c>
      <c r="AD37" s="81">
        <v>4.9925287138400787</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16.03</v>
      </c>
      <c r="BJ37" s="81">
        <v>0</v>
      </c>
      <c r="BK37" s="81">
        <v>0</v>
      </c>
      <c r="BL37" s="81">
        <v>0</v>
      </c>
      <c r="BM37" s="82"/>
      <c r="BN37" s="81">
        <v>0</v>
      </c>
      <c r="BO37" s="81">
        <v>0</v>
      </c>
      <c r="BP37" s="81">
        <v>2</v>
      </c>
      <c r="BQ37" s="81">
        <v>0</v>
      </c>
      <c r="BR37" s="81">
        <v>0</v>
      </c>
      <c r="BS37" s="81">
        <v>0</v>
      </c>
      <c r="BT37"/>
      <c r="BU37" s="80">
        <v>16.03</v>
      </c>
      <c r="BV37" s="80">
        <v>0</v>
      </c>
      <c r="BW37" s="80">
        <v>0</v>
      </c>
      <c r="BX37" s="80">
        <v>0</v>
      </c>
      <c r="BY37" s="80">
        <v>0</v>
      </c>
      <c r="BZ37" s="80">
        <v>0</v>
      </c>
      <c r="CA37" s="80">
        <v>0</v>
      </c>
      <c r="CB37" s="80">
        <v>0</v>
      </c>
      <c r="CC37" s="80">
        <v>0</v>
      </c>
    </row>
    <row r="38" spans="1:81">
      <c r="A38" s="80" t="s">
        <v>1760</v>
      </c>
      <c r="B38" s="80">
        <v>436</v>
      </c>
      <c r="C38" s="80">
        <v>11</v>
      </c>
      <c r="D38" s="80">
        <v>26</v>
      </c>
      <c r="E38" s="80">
        <v>2014</v>
      </c>
      <c r="F38" s="80" t="s">
        <v>90</v>
      </c>
      <c r="G38" s="80" t="s">
        <v>1749</v>
      </c>
      <c r="H38" s="80" t="s">
        <v>1750</v>
      </c>
      <c r="I38" s="177"/>
      <c r="J38" s="81">
        <v>44.636781440218996</v>
      </c>
      <c r="K38" s="81">
        <v>2.9363813963395891</v>
      </c>
      <c r="L38" s="81">
        <v>6.2955773572578586</v>
      </c>
      <c r="M38" s="81">
        <v>72.492421477401635</v>
      </c>
      <c r="N38" s="81">
        <v>83.243861654954998</v>
      </c>
      <c r="O38" s="81">
        <v>45.387238728687031</v>
      </c>
      <c r="P38" s="81">
        <v>43.20867373064511</v>
      </c>
      <c r="Q38" s="81">
        <v>3.2288579972886944</v>
      </c>
      <c r="R38" s="81">
        <v>0</v>
      </c>
      <c r="S38" s="81">
        <v>6.9345601612591308</v>
      </c>
      <c r="T38" s="82"/>
      <c r="U38" s="81">
        <v>3302994</v>
      </c>
      <c r="V38" s="81">
        <v>1034</v>
      </c>
      <c r="W38" s="81">
        <v>142</v>
      </c>
      <c r="X38" s="81">
        <v>11607</v>
      </c>
      <c r="Y38" s="81">
        <v>17993</v>
      </c>
      <c r="Z38" s="81">
        <v>26118</v>
      </c>
      <c r="AA38" s="81">
        <v>8605</v>
      </c>
      <c r="AB38" s="81">
        <v>43504</v>
      </c>
      <c r="AC38" s="81">
        <v>0</v>
      </c>
      <c r="AD38" s="81">
        <v>6.9345601612591308</v>
      </c>
      <c r="AE38" s="82"/>
      <c r="AF38" s="81">
        <v>38580240.700578243</v>
      </c>
      <c r="AG38" s="81">
        <v>2091989.2767517206</v>
      </c>
      <c r="AH38" s="81">
        <v>1422832.1222925652</v>
      </c>
      <c r="AI38" s="81">
        <v>74618153.330413043</v>
      </c>
      <c r="AJ38" s="81">
        <v>105784591.30254215</v>
      </c>
      <c r="AK38" s="81">
        <v>0</v>
      </c>
      <c r="AL38" s="81">
        <v>0</v>
      </c>
      <c r="AM38" s="81">
        <v>5972449.1103760526</v>
      </c>
      <c r="AN38" s="81">
        <v>0</v>
      </c>
      <c r="AO38" s="81">
        <v>0</v>
      </c>
      <c r="AP38" s="82"/>
      <c r="AQ38" s="81">
        <v>738</v>
      </c>
      <c r="AR38" s="81">
        <v>284</v>
      </c>
      <c r="AS38" s="81">
        <v>0</v>
      </c>
      <c r="AT38" s="81">
        <v>0</v>
      </c>
      <c r="AU38" s="81">
        <v>0</v>
      </c>
      <c r="AV38" s="81">
        <v>0</v>
      </c>
      <c r="AW38" s="81" t="s">
        <v>564</v>
      </c>
      <c r="AX38" s="82"/>
      <c r="AY38" s="81">
        <v>3413.971</v>
      </c>
      <c r="AZ38" s="81">
        <v>13414.9</v>
      </c>
      <c r="BA38" s="81">
        <v>0</v>
      </c>
      <c r="BB38" s="81">
        <v>0</v>
      </c>
      <c r="BC38" s="81">
        <v>0</v>
      </c>
      <c r="BD38" s="81">
        <v>0</v>
      </c>
      <c r="BE38" s="81" t="s">
        <v>564</v>
      </c>
      <c r="BF38" s="82"/>
      <c r="BG38" s="81">
        <v>0</v>
      </c>
      <c r="BH38" s="81">
        <v>0</v>
      </c>
      <c r="BI38" s="81">
        <v>9.32</v>
      </c>
      <c r="BJ38" s="81">
        <v>0</v>
      </c>
      <c r="BK38" s="81">
        <v>0</v>
      </c>
      <c r="BL38" s="81">
        <v>0</v>
      </c>
      <c r="BM38" s="82"/>
      <c r="BN38" s="81">
        <v>0</v>
      </c>
      <c r="BO38" s="81">
        <v>0</v>
      </c>
      <c r="BP38" s="81">
        <v>1</v>
      </c>
      <c r="BQ38" s="81">
        <v>0</v>
      </c>
      <c r="BR38" s="81">
        <v>0</v>
      </c>
      <c r="BS38" s="81">
        <v>0</v>
      </c>
      <c r="BT38"/>
      <c r="BU38" s="80">
        <v>9.32</v>
      </c>
      <c r="BV38" s="80">
        <v>0</v>
      </c>
      <c r="BW38" s="80">
        <v>0</v>
      </c>
      <c r="BX38" s="80">
        <v>0</v>
      </c>
      <c r="BY38" s="80">
        <v>0</v>
      </c>
      <c r="BZ38" s="80">
        <v>0</v>
      </c>
      <c r="CA38" s="80">
        <v>0</v>
      </c>
      <c r="CB38" s="80">
        <v>0</v>
      </c>
      <c r="CC38" s="80">
        <v>0</v>
      </c>
    </row>
    <row r="39" spans="1:81">
      <c r="A39" s="80" t="s">
        <v>1761</v>
      </c>
      <c r="B39" s="80">
        <v>437</v>
      </c>
      <c r="C39" s="80">
        <v>12</v>
      </c>
      <c r="D39" s="80">
        <v>26</v>
      </c>
      <c r="E39" s="80">
        <v>2015</v>
      </c>
      <c r="F39" s="80" t="s">
        <v>91</v>
      </c>
      <c r="G39" s="80" t="s">
        <v>1749</v>
      </c>
      <c r="H39" s="80" t="s">
        <v>1750</v>
      </c>
      <c r="I39" s="177"/>
      <c r="J39" s="81">
        <v>42.896453390019779</v>
      </c>
      <c r="K39" s="81">
        <v>2.620950090372685</v>
      </c>
      <c r="L39" s="81">
        <v>6.0798411735600126</v>
      </c>
      <c r="M39" s="81">
        <v>66.003311274804929</v>
      </c>
      <c r="N39" s="81">
        <v>74.075078934087301</v>
      </c>
      <c r="O39" s="81">
        <v>44.978213272857545</v>
      </c>
      <c r="P39" s="81">
        <v>42.574306688331333</v>
      </c>
      <c r="Q39" s="81">
        <v>3.1201308326578037</v>
      </c>
      <c r="R39" s="81">
        <v>0</v>
      </c>
      <c r="S39" s="81">
        <v>8.2188891159743989</v>
      </c>
      <c r="T39" s="82"/>
      <c r="U39" s="81">
        <v>3261166</v>
      </c>
      <c r="V39" s="81">
        <v>1034</v>
      </c>
      <c r="W39" s="81">
        <v>142</v>
      </c>
      <c r="X39" s="81">
        <v>11607</v>
      </c>
      <c r="Y39" s="81">
        <v>18025</v>
      </c>
      <c r="Z39" s="81">
        <v>26132</v>
      </c>
      <c r="AA39" s="81">
        <v>8472</v>
      </c>
      <c r="AB39" s="81">
        <v>42943</v>
      </c>
      <c r="AC39" s="81">
        <v>0</v>
      </c>
      <c r="AD39" s="81">
        <v>8.2188891159743989</v>
      </c>
      <c r="AE39" s="82"/>
      <c r="AF39" s="81">
        <v>38250557.988515608</v>
      </c>
      <c r="AG39" s="81">
        <v>1774001.4443650017</v>
      </c>
      <c r="AH39" s="81">
        <v>1113154.0658133996</v>
      </c>
      <c r="AI39" s="81">
        <v>70946343.480387747</v>
      </c>
      <c r="AJ39" s="81">
        <v>95238157.120623767</v>
      </c>
      <c r="AK39" s="81">
        <v>0</v>
      </c>
      <c r="AL39" s="81">
        <v>0</v>
      </c>
      <c r="AM39" s="81">
        <v>5885158.0108901607</v>
      </c>
      <c r="AN39" s="81">
        <v>0</v>
      </c>
      <c r="AO39" s="81">
        <v>0</v>
      </c>
      <c r="AP39" s="82"/>
      <c r="AQ39" s="81">
        <v>777</v>
      </c>
      <c r="AR39" s="81">
        <v>419</v>
      </c>
      <c r="AS39" s="81">
        <v>0</v>
      </c>
      <c r="AT39" s="81">
        <v>0</v>
      </c>
      <c r="AU39" s="81">
        <v>0</v>
      </c>
      <c r="AV39" s="81">
        <v>0</v>
      </c>
      <c r="AW39" s="81" t="s">
        <v>564</v>
      </c>
      <c r="AX39" s="82"/>
      <c r="AY39" s="81">
        <v>3636.0860000000002</v>
      </c>
      <c r="AZ39" s="81">
        <v>22499.4</v>
      </c>
      <c r="BA39" s="81">
        <v>0</v>
      </c>
      <c r="BB39" s="81">
        <v>0</v>
      </c>
      <c r="BC39" s="81">
        <v>0</v>
      </c>
      <c r="BD39" s="81">
        <v>0</v>
      </c>
      <c r="BE39" s="81" t="s">
        <v>564</v>
      </c>
      <c r="BF39" s="82"/>
      <c r="BG39" s="81">
        <v>0</v>
      </c>
      <c r="BH39" s="81">
        <v>0</v>
      </c>
      <c r="BI39" s="81">
        <v>8.202</v>
      </c>
      <c r="BJ39" s="81">
        <v>0</v>
      </c>
      <c r="BK39" s="81">
        <v>0</v>
      </c>
      <c r="BL39" s="81">
        <v>0</v>
      </c>
      <c r="BM39" s="82"/>
      <c r="BN39" s="81">
        <v>0</v>
      </c>
      <c r="BO39" s="81">
        <v>0</v>
      </c>
      <c r="BP39" s="81">
        <v>1</v>
      </c>
      <c r="BQ39" s="81">
        <v>0</v>
      </c>
      <c r="BR39" s="81">
        <v>0</v>
      </c>
      <c r="BS39" s="81">
        <v>0</v>
      </c>
      <c r="BT39"/>
      <c r="BU39" s="80">
        <v>8.202</v>
      </c>
      <c r="BV39" s="80">
        <v>0</v>
      </c>
      <c r="BW39" s="80">
        <v>0</v>
      </c>
      <c r="BX39" s="80">
        <v>0</v>
      </c>
      <c r="BY39" s="80">
        <v>0</v>
      </c>
      <c r="BZ39" s="80">
        <v>0</v>
      </c>
      <c r="CA39" s="80">
        <v>0</v>
      </c>
      <c r="CB39" s="80">
        <v>0</v>
      </c>
      <c r="CC39" s="80">
        <v>0</v>
      </c>
    </row>
    <row r="40" spans="1:81">
      <c r="A40" s="80" t="s">
        <v>1762</v>
      </c>
      <c r="B40" s="80">
        <v>438</v>
      </c>
      <c r="C40" s="80">
        <v>13</v>
      </c>
      <c r="D40" s="80">
        <v>26</v>
      </c>
      <c r="E40" s="80">
        <v>2016</v>
      </c>
      <c r="F40" s="80" t="s">
        <v>92</v>
      </c>
      <c r="G40" s="80" t="s">
        <v>1749</v>
      </c>
      <c r="H40" s="80" t="s">
        <v>1750</v>
      </c>
      <c r="I40" s="177"/>
      <c r="J40" s="81">
        <v>39.65313913254456</v>
      </c>
      <c r="K40" s="81">
        <v>2.4862707435892211</v>
      </c>
      <c r="L40" s="81">
        <v>6.5594276039844024</v>
      </c>
      <c r="M40" s="81">
        <v>46.989396066377012</v>
      </c>
      <c r="N40" s="81">
        <v>61.97741336072157</v>
      </c>
      <c r="O40" s="81">
        <v>44.494933526559223</v>
      </c>
      <c r="P40" s="81">
        <v>40.881286353186887</v>
      </c>
      <c r="Q40" s="81">
        <v>2.9989652705386045</v>
      </c>
      <c r="R40" s="81">
        <v>0</v>
      </c>
      <c r="S40" s="81">
        <v>8.1737404194210814</v>
      </c>
      <c r="T40" s="82"/>
      <c r="U40" s="81">
        <v>3557746</v>
      </c>
      <c r="V40" s="81">
        <v>1034</v>
      </c>
      <c r="W40" s="81">
        <v>142</v>
      </c>
      <c r="X40" s="81">
        <v>11607</v>
      </c>
      <c r="Y40" s="81">
        <v>18052</v>
      </c>
      <c r="Z40" s="81">
        <v>26169</v>
      </c>
      <c r="AA40" s="81">
        <v>8414</v>
      </c>
      <c r="AB40" s="81">
        <v>42459</v>
      </c>
      <c r="AC40" s="81">
        <v>0</v>
      </c>
      <c r="AD40" s="81">
        <v>8.1737404194210814</v>
      </c>
      <c r="AE40" s="82"/>
      <c r="AF40" s="81">
        <v>39312238.041130118</v>
      </c>
      <c r="AG40" s="81">
        <v>1768481.895904724</v>
      </c>
      <c r="AH40" s="81">
        <v>1035657.143121992</v>
      </c>
      <c r="AI40" s="81">
        <v>68350235.419263676</v>
      </c>
      <c r="AJ40" s="81">
        <v>103143610.1168582</v>
      </c>
      <c r="AK40" s="81">
        <v>0</v>
      </c>
      <c r="AL40" s="81">
        <v>0</v>
      </c>
      <c r="AM40" s="81">
        <v>5823348.4994881377</v>
      </c>
      <c r="AN40" s="81">
        <v>0</v>
      </c>
      <c r="AO40" s="81">
        <v>0</v>
      </c>
      <c r="AP40" s="82"/>
      <c r="AQ40" s="81">
        <v>819</v>
      </c>
      <c r="AR40" s="81">
        <v>494</v>
      </c>
      <c r="AS40" s="81">
        <v>0</v>
      </c>
      <c r="AT40" s="81">
        <v>0</v>
      </c>
      <c r="AU40" s="81">
        <v>0</v>
      </c>
      <c r="AV40" s="81">
        <v>0</v>
      </c>
      <c r="AW40" s="81" t="s">
        <v>564</v>
      </c>
      <c r="AX40" s="82"/>
      <c r="AY40" s="81">
        <v>3859.6390000000001</v>
      </c>
      <c r="AZ40" s="81">
        <v>26317</v>
      </c>
      <c r="BA40" s="81">
        <v>0</v>
      </c>
      <c r="BB40" s="81">
        <v>0</v>
      </c>
      <c r="BC40" s="81">
        <v>0</v>
      </c>
      <c r="BD40" s="81">
        <v>0</v>
      </c>
      <c r="BE40" s="81" t="s">
        <v>564</v>
      </c>
      <c r="BF40" s="82"/>
      <c r="BG40" s="81">
        <v>0</v>
      </c>
      <c r="BH40" s="81">
        <v>0</v>
      </c>
      <c r="BI40" s="81">
        <v>14.842000000000001</v>
      </c>
      <c r="BJ40" s="81">
        <v>0</v>
      </c>
      <c r="BK40" s="81">
        <v>4.085</v>
      </c>
      <c r="BL40" s="81">
        <v>0</v>
      </c>
      <c r="BM40" s="82"/>
      <c r="BN40" s="81">
        <v>0</v>
      </c>
      <c r="BO40" s="81">
        <v>0</v>
      </c>
      <c r="BP40" s="81">
        <v>2</v>
      </c>
      <c r="BQ40" s="81">
        <v>0</v>
      </c>
      <c r="BR40" s="81">
        <v>1</v>
      </c>
      <c r="BS40" s="81">
        <v>0</v>
      </c>
      <c r="BT40"/>
      <c r="BU40" s="80">
        <v>18.927</v>
      </c>
      <c r="BV40" s="80">
        <v>0</v>
      </c>
      <c r="BW40" s="80">
        <v>0</v>
      </c>
      <c r="BX40" s="80">
        <v>0</v>
      </c>
      <c r="BY40" s="80">
        <v>0</v>
      </c>
      <c r="BZ40" s="80">
        <v>0</v>
      </c>
      <c r="CA40" s="80">
        <v>0</v>
      </c>
      <c r="CB40" s="80">
        <v>0</v>
      </c>
      <c r="CC40" s="80">
        <v>0</v>
      </c>
    </row>
    <row r="41" spans="1:81">
      <c r="A41" s="80" t="s">
        <v>1763</v>
      </c>
      <c r="B41" s="80">
        <v>439</v>
      </c>
      <c r="C41" s="80">
        <v>14</v>
      </c>
      <c r="D41" s="80">
        <v>26</v>
      </c>
      <c r="E41" s="80">
        <v>2017</v>
      </c>
      <c r="F41" s="80" t="s">
        <v>71</v>
      </c>
      <c r="G41" s="80" t="s">
        <v>1749</v>
      </c>
      <c r="H41" s="80" t="s">
        <v>1750</v>
      </c>
      <c r="I41" s="177"/>
      <c r="J41" s="81">
        <v>39.939357374975081</v>
      </c>
      <c r="K41" s="81">
        <v>2.5195356739447954</v>
      </c>
      <c r="L41" s="81">
        <v>6.2006329695632507</v>
      </c>
      <c r="M41" s="81">
        <v>47.533766962087654</v>
      </c>
      <c r="N41" s="81">
        <v>61.696234333395232</v>
      </c>
      <c r="O41" s="81">
        <v>43.807350812247826</v>
      </c>
      <c r="P41" s="81">
        <v>40.187803072415669</v>
      </c>
      <c r="Q41" s="81">
        <v>2.8582459722013387</v>
      </c>
      <c r="R41" s="81">
        <v>0</v>
      </c>
      <c r="S41" s="81">
        <v>6.7823752961284702</v>
      </c>
      <c r="T41" s="82"/>
      <c r="U41" s="81">
        <v>3596032</v>
      </c>
      <c r="V41" s="81">
        <v>1034</v>
      </c>
      <c r="W41" s="81">
        <v>142</v>
      </c>
      <c r="X41" s="81">
        <v>11607</v>
      </c>
      <c r="Y41" s="81">
        <v>18027</v>
      </c>
      <c r="Z41" s="81">
        <v>26192</v>
      </c>
      <c r="AA41" s="81">
        <v>8324</v>
      </c>
      <c r="AB41" s="81">
        <v>41848</v>
      </c>
      <c r="AC41" s="81">
        <v>0</v>
      </c>
      <c r="AD41" s="81">
        <v>6.7823752961284702</v>
      </c>
      <c r="AE41" s="82"/>
      <c r="AF41" s="81">
        <v>40922633.606861062</v>
      </c>
      <c r="AG41" s="81">
        <v>1802037.9931434451</v>
      </c>
      <c r="AH41" s="81">
        <v>1294031.7036294439</v>
      </c>
      <c r="AI41" s="81">
        <v>71042470.935414076</v>
      </c>
      <c r="AJ41" s="81">
        <v>97409869.816844255</v>
      </c>
      <c r="AK41" s="81">
        <v>0</v>
      </c>
      <c r="AL41" s="81">
        <v>0</v>
      </c>
      <c r="AM41" s="81">
        <v>5748529.2852773564</v>
      </c>
      <c r="AN41" s="81">
        <v>0</v>
      </c>
      <c r="AO41" s="81">
        <v>0</v>
      </c>
      <c r="AP41" s="82"/>
      <c r="AQ41" s="81">
        <v>868</v>
      </c>
      <c r="AR41" s="81">
        <v>566</v>
      </c>
      <c r="AS41" s="81">
        <v>0</v>
      </c>
      <c r="AT41" s="81">
        <v>0</v>
      </c>
      <c r="AU41" s="81">
        <v>0</v>
      </c>
      <c r="AV41" s="81">
        <v>0</v>
      </c>
      <c r="AW41" s="81" t="s">
        <v>564</v>
      </c>
      <c r="AX41" s="82"/>
      <c r="AY41" s="81">
        <v>4138.8389999999999</v>
      </c>
      <c r="AZ41" s="81">
        <v>30573.200000000019</v>
      </c>
      <c r="BA41" s="81">
        <v>0</v>
      </c>
      <c r="BB41" s="81">
        <v>0</v>
      </c>
      <c r="BC41" s="81">
        <v>0</v>
      </c>
      <c r="BD41" s="81">
        <v>0</v>
      </c>
      <c r="BE41" s="81" t="s">
        <v>564</v>
      </c>
      <c r="BF41" s="82"/>
      <c r="BG41" s="81">
        <v>0</v>
      </c>
      <c r="BH41" s="81">
        <v>0</v>
      </c>
      <c r="BI41" s="81">
        <v>9.7650000000000006</v>
      </c>
      <c r="BJ41" s="81">
        <v>0</v>
      </c>
      <c r="BK41" s="81">
        <v>3.5619999999999998</v>
      </c>
      <c r="BL41" s="81">
        <v>0</v>
      </c>
      <c r="BM41" s="82"/>
      <c r="BN41" s="81">
        <v>0</v>
      </c>
      <c r="BO41" s="81">
        <v>0</v>
      </c>
      <c r="BP41" s="81">
        <v>2</v>
      </c>
      <c r="BQ41" s="81">
        <v>0</v>
      </c>
      <c r="BR41" s="81">
        <v>1</v>
      </c>
      <c r="BS41" s="81">
        <v>0</v>
      </c>
      <c r="BT41"/>
      <c r="BU41" s="80">
        <v>13.327</v>
      </c>
      <c r="BV41" s="80">
        <v>0</v>
      </c>
      <c r="BW41" s="80">
        <v>0</v>
      </c>
      <c r="BX41" s="80">
        <v>0</v>
      </c>
      <c r="BY41" s="80">
        <v>0</v>
      </c>
      <c r="BZ41" s="80">
        <v>0</v>
      </c>
      <c r="CA41" s="80">
        <v>0</v>
      </c>
      <c r="CB41" s="80">
        <v>0</v>
      </c>
      <c r="CC41" s="80">
        <v>0</v>
      </c>
    </row>
    <row r="42" spans="1:81">
      <c r="A42" s="80" t="s">
        <v>1764</v>
      </c>
      <c r="B42" s="80">
        <v>440</v>
      </c>
      <c r="C42" s="80">
        <v>15</v>
      </c>
      <c r="D42" s="80">
        <v>26</v>
      </c>
      <c r="E42" s="80">
        <v>2018</v>
      </c>
      <c r="F42" s="80" t="s">
        <v>93</v>
      </c>
      <c r="G42" s="80" t="s">
        <v>1749</v>
      </c>
      <c r="H42" s="80" t="s">
        <v>1750</v>
      </c>
      <c r="I42" s="177"/>
      <c r="J42" s="81">
        <v>38.171708289198719</v>
      </c>
      <c r="K42" s="81">
        <v>2.3869549447823117</v>
      </c>
      <c r="L42" s="81">
        <v>5.6642117115766402</v>
      </c>
      <c r="M42" s="81">
        <v>47.022898703379916</v>
      </c>
      <c r="N42" s="81">
        <v>59.291400873360693</v>
      </c>
      <c r="O42" s="81">
        <v>42.930149222574379</v>
      </c>
      <c r="P42" s="81">
        <v>39.328895165613972</v>
      </c>
      <c r="Q42" s="81">
        <v>2.6199844403698491</v>
      </c>
      <c r="R42" s="81">
        <v>0</v>
      </c>
      <c r="S42" s="81">
        <v>5.6199653000648704</v>
      </c>
      <c r="T42" s="82"/>
      <c r="U42" s="81">
        <v>3694214</v>
      </c>
      <c r="V42" s="81">
        <v>1034</v>
      </c>
      <c r="W42" s="81">
        <v>142</v>
      </c>
      <c r="X42" s="81">
        <v>11607</v>
      </c>
      <c r="Y42" s="81">
        <v>18034</v>
      </c>
      <c r="Z42" s="81">
        <v>26159</v>
      </c>
      <c r="AA42" s="81">
        <v>8228</v>
      </c>
      <c r="AB42" s="81">
        <v>41338</v>
      </c>
      <c r="AC42" s="81">
        <v>0</v>
      </c>
      <c r="AD42" s="81">
        <v>5.6199653000648704</v>
      </c>
      <c r="AE42" s="82"/>
      <c r="AF42" s="81">
        <v>41177551.341575362</v>
      </c>
      <c r="AG42" s="81">
        <v>1606773.9229611829</v>
      </c>
      <c r="AH42" s="81">
        <v>1192143.6547206501</v>
      </c>
      <c r="AI42" s="81">
        <v>67473213.807544589</v>
      </c>
      <c r="AJ42" s="81">
        <v>95852173.357063457</v>
      </c>
      <c r="AK42" s="81">
        <v>0</v>
      </c>
      <c r="AL42" s="81">
        <v>0</v>
      </c>
      <c r="AM42" s="81">
        <v>5690221.6145981411</v>
      </c>
      <c r="AN42" s="81">
        <v>0</v>
      </c>
      <c r="AO42" s="81">
        <v>0</v>
      </c>
      <c r="AP42" s="82"/>
      <c r="AQ42" s="81">
        <v>907</v>
      </c>
      <c r="AR42" s="81">
        <v>670</v>
      </c>
      <c r="AS42" s="81">
        <v>0</v>
      </c>
      <c r="AT42" s="81">
        <v>0</v>
      </c>
      <c r="AU42" s="81">
        <v>0</v>
      </c>
      <c r="AV42" s="81">
        <v>0</v>
      </c>
      <c r="AW42" s="81" t="s">
        <v>564</v>
      </c>
      <c r="AX42" s="82"/>
      <c r="AY42" s="81">
        <v>4352.3550000000014</v>
      </c>
      <c r="AZ42" s="81">
        <v>35806</v>
      </c>
      <c r="BA42" s="81">
        <v>0</v>
      </c>
      <c r="BB42" s="81">
        <v>0</v>
      </c>
      <c r="BC42" s="81">
        <v>0</v>
      </c>
      <c r="BD42" s="81">
        <v>0</v>
      </c>
      <c r="BE42" s="81" t="s">
        <v>564</v>
      </c>
      <c r="BF42" s="82"/>
      <c r="BG42" s="81">
        <v>0</v>
      </c>
      <c r="BH42" s="81">
        <v>0</v>
      </c>
      <c r="BI42" s="81">
        <v>8.907</v>
      </c>
      <c r="BJ42" s="81">
        <v>0</v>
      </c>
      <c r="BK42" s="81">
        <v>3.536</v>
      </c>
      <c r="BL42" s="81">
        <v>0</v>
      </c>
      <c r="BM42" s="82"/>
      <c r="BN42" s="81">
        <v>0</v>
      </c>
      <c r="BO42" s="81">
        <v>0</v>
      </c>
      <c r="BP42" s="81">
        <v>2</v>
      </c>
      <c r="BQ42" s="81">
        <v>0</v>
      </c>
      <c r="BR42" s="81">
        <v>1</v>
      </c>
      <c r="BS42" s="81">
        <v>0</v>
      </c>
      <c r="BT42"/>
      <c r="BU42" s="80">
        <v>12.443</v>
      </c>
      <c r="BV42" s="80">
        <v>0</v>
      </c>
      <c r="BW42" s="80">
        <v>0</v>
      </c>
      <c r="BX42" s="80">
        <v>0</v>
      </c>
      <c r="BY42" s="80">
        <v>0</v>
      </c>
      <c r="BZ42" s="80">
        <v>0</v>
      </c>
      <c r="CA42" s="80">
        <v>0</v>
      </c>
      <c r="CB42" s="80">
        <v>0</v>
      </c>
      <c r="CC42" s="80">
        <v>0</v>
      </c>
    </row>
    <row r="43" spans="1:81">
      <c r="A43" s="80" t="s">
        <v>1765</v>
      </c>
      <c r="B43" s="80">
        <v>441</v>
      </c>
      <c r="C43" s="80">
        <v>16</v>
      </c>
      <c r="D43" s="80">
        <v>26</v>
      </c>
      <c r="E43" s="80">
        <v>2019</v>
      </c>
      <c r="F43" s="80" t="s">
        <v>73</v>
      </c>
      <c r="G43" s="80" t="s">
        <v>1749</v>
      </c>
      <c r="H43" s="80" t="s">
        <v>1750</v>
      </c>
      <c r="I43" s="177"/>
      <c r="J43" s="81">
        <v>31.899910140018065</v>
      </c>
      <c r="K43" s="81">
        <v>2.0405641865762063</v>
      </c>
      <c r="L43" s="81">
        <v>5.5761374891981541</v>
      </c>
      <c r="M43" s="81">
        <v>39.711340703950711</v>
      </c>
      <c r="N43" s="81">
        <v>46.639484420994393</v>
      </c>
      <c r="O43" s="81">
        <v>41.704700164968187</v>
      </c>
      <c r="P43" s="81">
        <v>38.643020282255122</v>
      </c>
      <c r="Q43" s="81">
        <v>2.5161759090202795</v>
      </c>
      <c r="R43" s="81">
        <v>0</v>
      </c>
      <c r="S43" s="81">
        <v>6.4522019126347452</v>
      </c>
      <c r="T43" s="82"/>
      <c r="U43" s="81">
        <v>3769034</v>
      </c>
      <c r="V43" s="81">
        <v>1034</v>
      </c>
      <c r="W43" s="81">
        <v>142</v>
      </c>
      <c r="X43" s="81">
        <v>11607</v>
      </c>
      <c r="Y43" s="81">
        <v>18038</v>
      </c>
      <c r="Z43" s="81">
        <v>26110</v>
      </c>
      <c r="AA43" s="81">
        <v>8024</v>
      </c>
      <c r="AB43" s="81">
        <v>40775</v>
      </c>
      <c r="AC43" s="81">
        <v>0</v>
      </c>
      <c r="AD43" s="81">
        <v>6.4522019126347452</v>
      </c>
      <c r="AE43" s="82"/>
      <c r="AF43" s="81">
        <v>41275808.240697108</v>
      </c>
      <c r="AG43" s="81">
        <v>1561377.7064821969</v>
      </c>
      <c r="AH43" s="81">
        <v>1310548.496117668</v>
      </c>
      <c r="AI43" s="81">
        <v>71232667.454236969</v>
      </c>
      <c r="AJ43" s="81">
        <v>88506797.351034969</v>
      </c>
      <c r="AK43" s="81">
        <v>0</v>
      </c>
      <c r="AL43" s="81">
        <v>0</v>
      </c>
      <c r="AM43" s="81">
        <v>5553248.0459643425</v>
      </c>
      <c r="AN43" s="81">
        <v>0</v>
      </c>
      <c r="AO43" s="81">
        <v>0</v>
      </c>
      <c r="AP43" s="82"/>
      <c r="AQ43" s="81">
        <v>959</v>
      </c>
      <c r="AR43" s="81">
        <v>814</v>
      </c>
      <c r="AS43" s="81">
        <v>0</v>
      </c>
      <c r="AT43" s="81">
        <v>0</v>
      </c>
      <c r="AU43" s="81">
        <v>0</v>
      </c>
      <c r="AV43" s="81">
        <v>0</v>
      </c>
      <c r="AW43" s="81" t="s">
        <v>564</v>
      </c>
      <c r="AX43" s="82"/>
      <c r="AY43" s="81">
        <v>4690.6060000000016</v>
      </c>
      <c r="AZ43" s="81">
        <v>43891.5</v>
      </c>
      <c r="BA43" s="81">
        <v>0</v>
      </c>
      <c r="BB43" s="81">
        <v>0</v>
      </c>
      <c r="BC43" s="81">
        <v>0</v>
      </c>
      <c r="BD43" s="81">
        <v>0</v>
      </c>
      <c r="BE43" s="81" t="s">
        <v>564</v>
      </c>
      <c r="BF43" s="82"/>
      <c r="BG43" s="81">
        <v>0</v>
      </c>
      <c r="BH43" s="81">
        <v>0</v>
      </c>
      <c r="BI43" s="81">
        <v>7.4219999999999997</v>
      </c>
      <c r="BJ43" s="81">
        <v>0</v>
      </c>
      <c r="BK43" s="81">
        <v>3.54</v>
      </c>
      <c r="BL43" s="81">
        <v>0</v>
      </c>
      <c r="BM43" s="82"/>
      <c r="BN43" s="81">
        <v>0</v>
      </c>
      <c r="BO43" s="81">
        <v>0</v>
      </c>
      <c r="BP43" s="81">
        <v>2</v>
      </c>
      <c r="BQ43" s="81">
        <v>0</v>
      </c>
      <c r="BR43" s="81">
        <v>1</v>
      </c>
      <c r="BS43" s="81">
        <v>0</v>
      </c>
      <c r="BT43"/>
      <c r="BU43" s="80">
        <v>10.962</v>
      </c>
      <c r="BV43" s="80">
        <v>0</v>
      </c>
      <c r="BW43" s="80">
        <v>0</v>
      </c>
      <c r="BX43" s="80">
        <v>0</v>
      </c>
      <c r="BY43" s="80">
        <v>0</v>
      </c>
      <c r="BZ43" s="80">
        <v>0</v>
      </c>
      <c r="CA43" s="80">
        <v>0</v>
      </c>
      <c r="CB43" s="80">
        <v>0</v>
      </c>
      <c r="CC43" s="80">
        <v>0</v>
      </c>
    </row>
    <row r="44" spans="1:81">
      <c r="A44" s="80" t="s">
        <v>1766</v>
      </c>
      <c r="B44" s="80">
        <v>442</v>
      </c>
      <c r="C44" s="80">
        <v>17</v>
      </c>
      <c r="D44" s="80">
        <v>26</v>
      </c>
      <c r="E44" s="80">
        <v>2020</v>
      </c>
      <c r="F44" s="80" t="s">
        <v>218</v>
      </c>
      <c r="G44" s="80" t="s">
        <v>1749</v>
      </c>
      <c r="H44" s="80" t="s">
        <v>1750</v>
      </c>
      <c r="I44" s="177"/>
      <c r="J44" s="81">
        <v>36.887769645515881</v>
      </c>
      <c r="K44" s="81">
        <v>2.4239549445818604</v>
      </c>
      <c r="L44" s="81">
        <v>4.9185081029835409</v>
      </c>
      <c r="M44" s="81">
        <v>48.364534268452033</v>
      </c>
      <c r="N44" s="81">
        <v>68.08021872409914</v>
      </c>
      <c r="O44" s="81">
        <v>36.59659541188222</v>
      </c>
      <c r="P44" s="81">
        <v>35.615828729014524</v>
      </c>
      <c r="Q44" s="81">
        <v>2.3693760655615264</v>
      </c>
      <c r="R44" s="81">
        <v>0</v>
      </c>
      <c r="S44" s="81">
        <v>6.3846047975342692</v>
      </c>
      <c r="T44" s="82"/>
      <c r="U44" s="81">
        <v>3483027</v>
      </c>
      <c r="V44" s="81">
        <v>973</v>
      </c>
      <c r="W44" s="81">
        <v>121</v>
      </c>
      <c r="X44" s="81">
        <v>12168</v>
      </c>
      <c r="Y44" s="81">
        <v>18008</v>
      </c>
      <c r="Z44" s="81">
        <v>26151</v>
      </c>
      <c r="AA44" s="81">
        <v>8035</v>
      </c>
      <c r="AB44" s="81">
        <v>40184</v>
      </c>
      <c r="AC44" s="81">
        <v>0</v>
      </c>
      <c r="AD44" s="81">
        <v>6.3846047975342692</v>
      </c>
      <c r="AE44" s="82"/>
      <c r="AF44" s="81">
        <v>36776221.383328713</v>
      </c>
      <c r="AG44" s="81">
        <v>1559429.769803962</v>
      </c>
      <c r="AH44" s="81">
        <v>1230955.0888408828</v>
      </c>
      <c r="AI44" s="81">
        <v>66718630.941027202</v>
      </c>
      <c r="AJ44" s="81">
        <v>105875031.42732237</v>
      </c>
      <c r="AK44" s="81"/>
      <c r="AL44" s="81"/>
      <c r="AM44" s="81">
        <v>5244458.4535517031</v>
      </c>
      <c r="AN44" s="81"/>
      <c r="AO44" s="81"/>
      <c r="AP44" s="82"/>
      <c r="AQ44" s="81">
        <v>1028</v>
      </c>
      <c r="AR44" s="81">
        <v>948</v>
      </c>
      <c r="AS44" s="81">
        <v>0</v>
      </c>
      <c r="AT44" s="81">
        <v>0</v>
      </c>
      <c r="AU44" s="81">
        <v>0</v>
      </c>
      <c r="AV44" s="81">
        <v>0</v>
      </c>
      <c r="AW44" s="81">
        <v>0</v>
      </c>
      <c r="AX44" s="82"/>
      <c r="AY44" s="81">
        <v>5107.4480000000058</v>
      </c>
      <c r="AZ44" s="81">
        <v>52215.299999999988</v>
      </c>
      <c r="BA44" s="81">
        <v>0</v>
      </c>
      <c r="BB44" s="81">
        <v>0</v>
      </c>
      <c r="BC44" s="81">
        <v>0</v>
      </c>
      <c r="BD44" s="81">
        <v>0</v>
      </c>
      <c r="BE44" s="81">
        <v>0</v>
      </c>
      <c r="BF44" s="82"/>
      <c r="BG44" s="81">
        <v>0</v>
      </c>
      <c r="BH44" s="81">
        <v>0</v>
      </c>
      <c r="BI44" s="81">
        <v>5.2370000000000001</v>
      </c>
      <c r="BJ44" s="81">
        <v>0</v>
      </c>
      <c r="BK44" s="81">
        <v>3.0760000000000001</v>
      </c>
      <c r="BL44" s="81">
        <v>0</v>
      </c>
      <c r="BM44" s="82"/>
      <c r="BN44" s="81">
        <v>0</v>
      </c>
      <c r="BO44" s="81">
        <v>0</v>
      </c>
      <c r="BP44" s="81">
        <v>2</v>
      </c>
      <c r="BQ44" s="81">
        <v>0</v>
      </c>
      <c r="BR44" s="81">
        <v>1</v>
      </c>
      <c r="BS44" s="81">
        <v>0</v>
      </c>
      <c r="BT44"/>
      <c r="BU44" s="80">
        <v>8.3130000000000006</v>
      </c>
      <c r="BV44" s="80">
        <v>0</v>
      </c>
      <c r="BW44" s="80">
        <v>0</v>
      </c>
      <c r="BX44" s="80">
        <v>0</v>
      </c>
      <c r="BY44" s="80">
        <v>0</v>
      </c>
      <c r="BZ44" s="80">
        <v>0</v>
      </c>
      <c r="CA44" s="80">
        <v>0</v>
      </c>
      <c r="CB44" s="80">
        <v>0</v>
      </c>
      <c r="CC44" s="80">
        <v>0</v>
      </c>
    </row>
    <row r="45" spans="1:81">
      <c r="A45" s="80" t="s">
        <v>1767</v>
      </c>
      <c r="B45" s="80">
        <v>442</v>
      </c>
      <c r="C45" s="80">
        <v>18</v>
      </c>
      <c r="D45" s="80">
        <v>26</v>
      </c>
      <c r="E45" s="80">
        <v>2021</v>
      </c>
      <c r="F45" s="80" t="s">
        <v>75</v>
      </c>
      <c r="G45" s="174" t="s">
        <v>1749</v>
      </c>
      <c r="H45" s="80" t="s">
        <v>1750</v>
      </c>
      <c r="I45" s="177"/>
      <c r="J45" s="81">
        <v>37.134029281558149</v>
      </c>
      <c r="K45" s="81">
        <v>2.4022034586037297</v>
      </c>
      <c r="L45" s="81">
        <v>5.0603126698012613</v>
      </c>
      <c r="M45" s="81">
        <v>51.260358252966668</v>
      </c>
      <c r="N45" s="81">
        <v>57.177437129060046</v>
      </c>
      <c r="O45" s="81">
        <v>35.266998444422093</v>
      </c>
      <c r="P45" s="81">
        <v>36.225976536891508</v>
      </c>
      <c r="Q45" s="81">
        <v>2.359561531665523</v>
      </c>
      <c r="R45" s="81">
        <v>0</v>
      </c>
      <c r="S45" s="81">
        <v>6.6376686683376969</v>
      </c>
      <c r="T45" s="82"/>
      <c r="U45" s="81">
        <v>4119175</v>
      </c>
      <c r="V45" s="81">
        <v>973</v>
      </c>
      <c r="W45" s="81">
        <v>121</v>
      </c>
      <c r="X45" s="81">
        <v>12168</v>
      </c>
      <c r="Y45" s="81">
        <v>17940</v>
      </c>
      <c r="Z45" s="81">
        <v>25949</v>
      </c>
      <c r="AA45" s="81">
        <v>7970</v>
      </c>
      <c r="AB45" s="81">
        <v>39543</v>
      </c>
      <c r="AC45" s="81">
        <v>0</v>
      </c>
      <c r="AD45" s="81">
        <v>6.6376686683376969</v>
      </c>
      <c r="AE45" s="82"/>
      <c r="AF45" s="81">
        <v>39737375.881951325</v>
      </c>
      <c r="AG45" s="81">
        <v>1591221.3604953436</v>
      </c>
      <c r="AH45" s="81">
        <v>1306307.5108960059</v>
      </c>
      <c r="AI45" s="81">
        <v>77832357.736672267</v>
      </c>
      <c r="AJ45" s="81">
        <v>96817288.32520707</v>
      </c>
      <c r="AK45" s="81">
        <v>0</v>
      </c>
      <c r="AL45" s="81">
        <v>0</v>
      </c>
      <c r="AM45" s="81">
        <v>5190567.9155839505</v>
      </c>
      <c r="AN45" s="81">
        <v>0</v>
      </c>
      <c r="AO45" s="81">
        <v>0</v>
      </c>
      <c r="AP45" s="82"/>
      <c r="AQ45" s="81">
        <v>1076</v>
      </c>
      <c r="AR45" s="81">
        <v>1057</v>
      </c>
      <c r="AS45" s="81">
        <v>0</v>
      </c>
      <c r="AT45" s="81">
        <v>0</v>
      </c>
      <c r="AU45" s="81">
        <v>0</v>
      </c>
      <c r="AV45" s="81">
        <v>0</v>
      </c>
      <c r="AW45" s="81"/>
      <c r="AX45" s="82"/>
      <c r="AY45" s="81">
        <v>5392.3680000000058</v>
      </c>
      <c r="AZ45" s="81">
        <v>59486.599999999977</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1768</v>
      </c>
      <c r="B46" s="80">
        <v>442</v>
      </c>
      <c r="C46" s="80">
        <v>19</v>
      </c>
      <c r="D46" s="80">
        <v>26</v>
      </c>
      <c r="E46" s="80">
        <v>2022</v>
      </c>
      <c r="F46" s="80" t="s">
        <v>568</v>
      </c>
      <c r="G46" s="174" t="s">
        <v>1749</v>
      </c>
      <c r="H46" s="80" t="s">
        <v>1750</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1145</v>
      </c>
      <c r="AR46" s="81">
        <v>1120</v>
      </c>
      <c r="AS46" s="81">
        <v>0</v>
      </c>
      <c r="AT46" s="81">
        <v>0</v>
      </c>
      <c r="AU46" s="81">
        <v>0</v>
      </c>
      <c r="AV46" s="81">
        <v>0</v>
      </c>
      <c r="AW46" s="81"/>
      <c r="AX46" s="82"/>
      <c r="AY46" s="81">
        <v>5883.4620000000086</v>
      </c>
      <c r="AZ46" s="81">
        <v>63784.099999999984</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1769</v>
      </c>
      <c r="B47" s="80">
        <v>477</v>
      </c>
      <c r="C47" s="80">
        <v>1</v>
      </c>
      <c r="D47" s="80">
        <v>29</v>
      </c>
      <c r="E47" s="80">
        <v>1990</v>
      </c>
      <c r="F47" s="80" t="s">
        <v>562</v>
      </c>
      <c r="G47" s="80" t="s">
        <v>1770</v>
      </c>
      <c r="H47" s="80" t="s">
        <v>1771</v>
      </c>
      <c r="I47" s="177"/>
      <c r="J47" s="81">
        <v>195.52075733972512</v>
      </c>
      <c r="K47" s="81">
        <v>2.7460521526598156</v>
      </c>
      <c r="L47" s="81">
        <v>1.8172879279270104</v>
      </c>
      <c r="M47" s="81">
        <v>35.10134576135161</v>
      </c>
      <c r="N47" s="81">
        <v>30.219366005843444</v>
      </c>
      <c r="O47" s="81">
        <v>40.117993850068807</v>
      </c>
      <c r="P47" s="81">
        <v>50.566058688937446</v>
      </c>
      <c r="Q47" s="81">
        <v>2.8466545269723973</v>
      </c>
      <c r="R47" s="81">
        <v>0</v>
      </c>
      <c r="S47" s="81">
        <v>3.5925593497180413</v>
      </c>
      <c r="T47" s="82"/>
      <c r="U47" s="81">
        <v>8204265</v>
      </c>
      <c r="V47" s="81">
        <v>1216</v>
      </c>
      <c r="W47" s="81">
        <v>19</v>
      </c>
      <c r="X47" s="81">
        <v>13070</v>
      </c>
      <c r="Y47" s="81">
        <v>13007</v>
      </c>
      <c r="Z47" s="81">
        <v>16501</v>
      </c>
      <c r="AA47" s="81">
        <v>12278</v>
      </c>
      <c r="AB47" s="81">
        <v>46220</v>
      </c>
      <c r="AC47" s="81">
        <v>0</v>
      </c>
      <c r="AD47" s="81">
        <v>3.5925593497180413</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1772</v>
      </c>
      <c r="B48" s="80">
        <v>478</v>
      </c>
      <c r="C48" s="80">
        <v>2</v>
      </c>
      <c r="D48" s="80">
        <v>29</v>
      </c>
      <c r="E48" s="80">
        <v>2005</v>
      </c>
      <c r="F48" s="80" t="s">
        <v>565</v>
      </c>
      <c r="G48" s="80" t="s">
        <v>1770</v>
      </c>
      <c r="H48" s="80" t="s">
        <v>1771</v>
      </c>
      <c r="I48" s="177"/>
      <c r="J48" s="81">
        <v>255.93187703522779</v>
      </c>
      <c r="K48" s="81">
        <v>2.7221396294900218</v>
      </c>
      <c r="L48" s="81">
        <v>3.0180001456723131</v>
      </c>
      <c r="M48" s="81">
        <v>59.595309848737244</v>
      </c>
      <c r="N48" s="81">
        <v>41.763721624859379</v>
      </c>
      <c r="O48" s="81">
        <v>57.056589941183759</v>
      </c>
      <c r="P48" s="81">
        <v>48.98421123176135</v>
      </c>
      <c r="Q48" s="81">
        <v>2.6661894049483057</v>
      </c>
      <c r="R48" s="81">
        <v>0</v>
      </c>
      <c r="S48" s="81">
        <v>0</v>
      </c>
      <c r="T48" s="82"/>
      <c r="U48" s="81">
        <v>11349111</v>
      </c>
      <c r="V48" s="81">
        <v>1328</v>
      </c>
      <c r="W48" s="81">
        <v>27</v>
      </c>
      <c r="X48" s="81">
        <v>12120</v>
      </c>
      <c r="Y48" s="81">
        <v>15546</v>
      </c>
      <c r="Z48" s="81">
        <v>27157</v>
      </c>
      <c r="AA48" s="81">
        <v>9741</v>
      </c>
      <c r="AB48" s="81">
        <v>45255</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1773</v>
      </c>
      <c r="B49" s="80">
        <v>479</v>
      </c>
      <c r="C49" s="80">
        <v>3</v>
      </c>
      <c r="D49" s="80">
        <v>29</v>
      </c>
      <c r="E49" s="80">
        <v>2006</v>
      </c>
      <c r="F49" s="80" t="s">
        <v>566</v>
      </c>
      <c r="G49" s="80" t="s">
        <v>1770</v>
      </c>
      <c r="H49" s="80" t="s">
        <v>1771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1774</v>
      </c>
      <c r="B50" s="80">
        <v>480</v>
      </c>
      <c r="C50" s="80">
        <v>4</v>
      </c>
      <c r="D50" s="80">
        <v>29</v>
      </c>
      <c r="E50" s="80">
        <v>2007</v>
      </c>
      <c r="F50" s="80" t="s">
        <v>567</v>
      </c>
      <c r="G50" s="80" t="s">
        <v>1770</v>
      </c>
      <c r="H50" s="80" t="s">
        <v>1771</v>
      </c>
      <c r="I50" s="177"/>
      <c r="J50" s="81">
        <v>362.25591311176254</v>
      </c>
      <c r="K50" s="81">
        <v>3.5209168034492899</v>
      </c>
      <c r="L50" s="81">
        <v>1.2746293817420309</v>
      </c>
      <c r="M50" s="81">
        <v>56.002674677178163</v>
      </c>
      <c r="N50" s="81">
        <v>45.065261279224345</v>
      </c>
      <c r="O50" s="81">
        <v>54.435074126863071</v>
      </c>
      <c r="P50" s="81">
        <v>48.251331826754175</v>
      </c>
      <c r="Q50" s="81">
        <v>2.7658611836063995</v>
      </c>
      <c r="R50" s="81">
        <v>0</v>
      </c>
      <c r="S50" s="81">
        <v>3.5186473336668289</v>
      </c>
      <c r="T50" s="82"/>
      <c r="U50" s="81">
        <v>17153447</v>
      </c>
      <c r="V50" s="81">
        <v>1295</v>
      </c>
      <c r="W50" s="81">
        <v>15</v>
      </c>
      <c r="X50" s="81">
        <v>14555</v>
      </c>
      <c r="Y50" s="81">
        <v>15787</v>
      </c>
      <c r="Z50" s="81">
        <v>26934</v>
      </c>
      <c r="AA50" s="81">
        <v>9449</v>
      </c>
      <c r="AB50" s="81">
        <v>44464</v>
      </c>
      <c r="AC50" s="81">
        <v>0</v>
      </c>
      <c r="AD50" s="81">
        <v>3.5186473336668289</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1775</v>
      </c>
      <c r="B51" s="80">
        <v>481</v>
      </c>
      <c r="C51" s="80">
        <v>5</v>
      </c>
      <c r="D51" s="80">
        <v>29</v>
      </c>
      <c r="E51" s="80">
        <v>2008</v>
      </c>
      <c r="F51" s="80" t="s">
        <v>84</v>
      </c>
      <c r="G51" s="80" t="s">
        <v>1770</v>
      </c>
      <c r="H51" s="80" t="s">
        <v>1771</v>
      </c>
      <c r="I51" s="177"/>
      <c r="J51" s="81">
        <v>302.6012687272621</v>
      </c>
      <c r="K51" s="81">
        <v>2.7623971198132842</v>
      </c>
      <c r="L51" s="81">
        <v>1.1498950909190944</v>
      </c>
      <c r="M51" s="81">
        <v>61.32831098012668</v>
      </c>
      <c r="N51" s="81">
        <v>40.841829524078186</v>
      </c>
      <c r="O51" s="81">
        <v>52.848968171052775</v>
      </c>
      <c r="P51" s="81">
        <v>46.441707754051322</v>
      </c>
      <c r="Q51" s="81">
        <v>2.7054799376775578</v>
      </c>
      <c r="R51" s="81">
        <v>0</v>
      </c>
      <c r="S51" s="81">
        <v>2.4837253745498264</v>
      </c>
      <c r="T51" s="82"/>
      <c r="U51" s="81">
        <v>16163694</v>
      </c>
      <c r="V51" s="81">
        <v>1295</v>
      </c>
      <c r="W51" s="81">
        <v>15</v>
      </c>
      <c r="X51" s="81">
        <v>14555</v>
      </c>
      <c r="Y51" s="81">
        <v>15977</v>
      </c>
      <c r="Z51" s="81">
        <v>27067</v>
      </c>
      <c r="AA51" s="81">
        <v>9105</v>
      </c>
      <c r="AB51" s="81">
        <v>44208</v>
      </c>
      <c r="AC51" s="81">
        <v>0</v>
      </c>
      <c r="AD51" s="81">
        <v>2.4837253745498264</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1776</v>
      </c>
      <c r="B52" s="80">
        <v>482</v>
      </c>
      <c r="C52" s="80">
        <v>6</v>
      </c>
      <c r="D52" s="80">
        <v>29</v>
      </c>
      <c r="E52" s="80">
        <v>2009</v>
      </c>
      <c r="F52" s="80" t="s">
        <v>85</v>
      </c>
      <c r="G52" s="80" t="s">
        <v>1770</v>
      </c>
      <c r="H52" s="80" t="s">
        <v>1771</v>
      </c>
      <c r="I52" s="177"/>
      <c r="J52" s="81">
        <v>247.39578135696874</v>
      </c>
      <c r="K52" s="81">
        <v>1.7259137482954028</v>
      </c>
      <c r="L52" s="81">
        <v>3.7756983868921128</v>
      </c>
      <c r="M52" s="81">
        <v>47.823757545712269</v>
      </c>
      <c r="N52" s="81">
        <v>36.098117972328488</v>
      </c>
      <c r="O52" s="81">
        <v>52.96875625408574</v>
      </c>
      <c r="P52" s="81">
        <v>43.324943979464642</v>
      </c>
      <c r="Q52" s="81">
        <v>2.5647717876348035</v>
      </c>
      <c r="R52" s="81">
        <v>0</v>
      </c>
      <c r="S52" s="81">
        <v>2.9834980667567539</v>
      </c>
      <c r="T52" s="82"/>
      <c r="U52" s="81">
        <v>11679531</v>
      </c>
      <c r="V52" s="81">
        <v>1105</v>
      </c>
      <c r="W52" s="81">
        <v>59</v>
      </c>
      <c r="X52" s="81">
        <v>14006</v>
      </c>
      <c r="Y52" s="81">
        <v>16151</v>
      </c>
      <c r="Z52" s="81">
        <v>26777</v>
      </c>
      <c r="AA52" s="81">
        <v>8720</v>
      </c>
      <c r="AB52" s="81">
        <v>43994</v>
      </c>
      <c r="AC52" s="81">
        <v>0</v>
      </c>
      <c r="AD52" s="81">
        <v>2.9834980667567539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122.96100000000001</v>
      </c>
      <c r="BJ52" s="81">
        <v>0</v>
      </c>
      <c r="BK52" s="81">
        <v>6.23</v>
      </c>
      <c r="BL52" s="81">
        <v>0</v>
      </c>
      <c r="BM52" s="82"/>
      <c r="BN52" s="81">
        <v>0</v>
      </c>
      <c r="BO52" s="81">
        <v>0</v>
      </c>
      <c r="BP52" s="81">
        <v>7</v>
      </c>
      <c r="BQ52" s="81">
        <v>0</v>
      </c>
      <c r="BR52" s="81">
        <v>2</v>
      </c>
      <c r="BS52" s="81">
        <v>0</v>
      </c>
      <c r="BT52"/>
      <c r="BU52" s="80"/>
      <c r="BV52" s="80"/>
      <c r="BW52" s="80"/>
      <c r="BX52" s="80"/>
      <c r="BY52" s="80"/>
      <c r="BZ52" s="80"/>
      <c r="CA52" s="80"/>
      <c r="CB52" s="80"/>
      <c r="CC52" s="80"/>
    </row>
    <row r="53" spans="1:81">
      <c r="A53" s="80" t="s">
        <v>1777</v>
      </c>
      <c r="B53" s="80">
        <v>483</v>
      </c>
      <c r="C53" s="80">
        <v>7</v>
      </c>
      <c r="D53" s="80">
        <v>29</v>
      </c>
      <c r="E53" s="80">
        <v>2010</v>
      </c>
      <c r="F53" s="80" t="s">
        <v>86</v>
      </c>
      <c r="G53" s="80" t="s">
        <v>1770</v>
      </c>
      <c r="H53" s="80" t="s">
        <v>1771</v>
      </c>
      <c r="I53" s="177"/>
      <c r="J53" s="81">
        <v>274.50820051433601</v>
      </c>
      <c r="K53" s="81">
        <v>2.4188201609438793</v>
      </c>
      <c r="L53" s="81">
        <v>3.5119814527801019</v>
      </c>
      <c r="M53" s="81">
        <v>52.520732737175912</v>
      </c>
      <c r="N53" s="81">
        <v>39.474513187387508</v>
      </c>
      <c r="O53" s="81">
        <v>52.973821785035284</v>
      </c>
      <c r="P53" s="81">
        <v>43.257530578001706</v>
      </c>
      <c r="Q53" s="81">
        <v>2.6548089726852475</v>
      </c>
      <c r="R53" s="81">
        <v>0</v>
      </c>
      <c r="S53" s="81">
        <v>4.3130446835540326</v>
      </c>
      <c r="T53" s="82"/>
      <c r="U53" s="81">
        <v>12650390</v>
      </c>
      <c r="V53" s="81">
        <v>1105</v>
      </c>
      <c r="W53" s="81">
        <v>59</v>
      </c>
      <c r="X53" s="81">
        <v>14006</v>
      </c>
      <c r="Y53" s="81">
        <v>16296</v>
      </c>
      <c r="Z53" s="81">
        <v>26904</v>
      </c>
      <c r="AA53" s="81">
        <v>8489</v>
      </c>
      <c r="AB53" s="81">
        <v>43635</v>
      </c>
      <c r="AC53" s="81">
        <v>0</v>
      </c>
      <c r="AD53" s="81">
        <v>4.3130446835540326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107.72499999999999</v>
      </c>
      <c r="BJ53" s="81">
        <v>0</v>
      </c>
      <c r="BK53" s="81">
        <v>5.9989999999999997</v>
      </c>
      <c r="BL53" s="81">
        <v>0</v>
      </c>
      <c r="BM53" s="82"/>
      <c r="BN53" s="81">
        <v>0</v>
      </c>
      <c r="BO53" s="81">
        <v>0</v>
      </c>
      <c r="BP53" s="81">
        <v>7</v>
      </c>
      <c r="BQ53" s="81">
        <v>0</v>
      </c>
      <c r="BR53" s="81">
        <v>2</v>
      </c>
      <c r="BS53" s="81">
        <v>0</v>
      </c>
      <c r="BT53"/>
      <c r="BU53" s="80">
        <v>113.724</v>
      </c>
      <c r="BV53" s="80">
        <v>0</v>
      </c>
      <c r="BW53" s="80">
        <v>0</v>
      </c>
      <c r="BX53" s="80">
        <v>0</v>
      </c>
      <c r="BY53" s="80">
        <v>0</v>
      </c>
      <c r="BZ53" s="80">
        <v>0</v>
      </c>
      <c r="CA53" s="80">
        <v>0</v>
      </c>
      <c r="CB53" s="80">
        <v>0</v>
      </c>
      <c r="CC53" s="80">
        <v>0</v>
      </c>
    </row>
    <row r="54" spans="1:81">
      <c r="A54" s="80" t="s">
        <v>1778</v>
      </c>
      <c r="B54" s="80">
        <v>484</v>
      </c>
      <c r="C54" s="80">
        <v>8</v>
      </c>
      <c r="D54" s="80">
        <v>29</v>
      </c>
      <c r="E54" s="80">
        <v>2011</v>
      </c>
      <c r="F54" s="80" t="s">
        <v>87</v>
      </c>
      <c r="G54" s="80" t="s">
        <v>1770</v>
      </c>
      <c r="H54" s="80" t="s">
        <v>1771</v>
      </c>
      <c r="I54" s="177"/>
      <c r="J54" s="81">
        <v>146.35346444927285</v>
      </c>
      <c r="K54" s="81">
        <v>2.5475685820887812</v>
      </c>
      <c r="L54" s="81">
        <v>2.6744981768339628</v>
      </c>
      <c r="M54" s="81">
        <v>65.865072086787237</v>
      </c>
      <c r="N54" s="81">
        <v>48.118093947442567</v>
      </c>
      <c r="O54" s="81">
        <v>52.111452493885864</v>
      </c>
      <c r="P54" s="81">
        <v>41.012815623057136</v>
      </c>
      <c r="Q54" s="81">
        <v>3.0394930343618092</v>
      </c>
      <c r="R54" s="81">
        <v>0</v>
      </c>
      <c r="S54" s="81">
        <v>4.0605206433519605</v>
      </c>
      <c r="T54" s="82"/>
      <c r="U54" s="81">
        <v>6571916</v>
      </c>
      <c r="V54" s="81">
        <v>1105</v>
      </c>
      <c r="W54" s="81">
        <v>59</v>
      </c>
      <c r="X54" s="81">
        <v>14006</v>
      </c>
      <c r="Y54" s="81">
        <v>16429</v>
      </c>
      <c r="Z54" s="81">
        <v>27041</v>
      </c>
      <c r="AA54" s="81">
        <v>8288</v>
      </c>
      <c r="AB54" s="81">
        <v>43311</v>
      </c>
      <c r="AC54" s="81">
        <v>0</v>
      </c>
      <c r="AD54" s="81">
        <v>4.0605206433519605</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105.501</v>
      </c>
      <c r="BJ54" s="81">
        <v>0</v>
      </c>
      <c r="BK54" s="81">
        <v>5.875</v>
      </c>
      <c r="BL54" s="81">
        <v>0</v>
      </c>
      <c r="BM54" s="82"/>
      <c r="BN54" s="81">
        <v>0</v>
      </c>
      <c r="BO54" s="81">
        <v>0</v>
      </c>
      <c r="BP54" s="81">
        <v>7</v>
      </c>
      <c r="BQ54" s="81">
        <v>0</v>
      </c>
      <c r="BR54" s="81">
        <v>2</v>
      </c>
      <c r="BS54" s="81">
        <v>0</v>
      </c>
      <c r="BT54"/>
      <c r="BU54" s="80">
        <v>111.376</v>
      </c>
      <c r="BV54" s="80">
        <v>0</v>
      </c>
      <c r="BW54" s="80">
        <v>0</v>
      </c>
      <c r="BX54" s="80">
        <v>0</v>
      </c>
      <c r="BY54" s="80">
        <v>0</v>
      </c>
      <c r="BZ54" s="80">
        <v>0</v>
      </c>
      <c r="CA54" s="80">
        <v>0</v>
      </c>
      <c r="CB54" s="80">
        <v>0</v>
      </c>
      <c r="CC54" s="80">
        <v>0</v>
      </c>
    </row>
    <row r="55" spans="1:81">
      <c r="A55" s="80" t="s">
        <v>1779</v>
      </c>
      <c r="B55" s="80">
        <v>485</v>
      </c>
      <c r="C55" s="80">
        <v>9</v>
      </c>
      <c r="D55" s="80">
        <v>29</v>
      </c>
      <c r="E55" s="80">
        <v>2012</v>
      </c>
      <c r="F55" s="80" t="s">
        <v>88</v>
      </c>
      <c r="G55" s="80" t="s">
        <v>1770</v>
      </c>
      <c r="H55" s="80" t="s">
        <v>1771</v>
      </c>
      <c r="I55" s="177"/>
      <c r="J55" s="81">
        <v>136.38271292597207</v>
      </c>
      <c r="K55" s="81">
        <v>2.4011177967229882</v>
      </c>
      <c r="L55" s="81">
        <v>2.6230106966134286</v>
      </c>
      <c r="M55" s="81">
        <v>70.016373931186052</v>
      </c>
      <c r="N55" s="81">
        <v>48.822784445752909</v>
      </c>
      <c r="O55" s="81">
        <v>52.278790131979086</v>
      </c>
      <c r="P55" s="81">
        <v>40.52953097912458</v>
      </c>
      <c r="Q55" s="81">
        <v>3.2979142025313211</v>
      </c>
      <c r="R55" s="81">
        <v>0</v>
      </c>
      <c r="S55" s="81">
        <v>4.2441799465313972</v>
      </c>
      <c r="T55" s="82"/>
      <c r="U55" s="81">
        <v>5987867</v>
      </c>
      <c r="V55" s="81">
        <v>1105</v>
      </c>
      <c r="W55" s="81">
        <v>59</v>
      </c>
      <c r="X55" s="81">
        <v>14006</v>
      </c>
      <c r="Y55" s="81">
        <v>16608</v>
      </c>
      <c r="Z55" s="81">
        <v>27343</v>
      </c>
      <c r="AA55" s="81">
        <v>8144</v>
      </c>
      <c r="AB55" s="81">
        <v>43253</v>
      </c>
      <c r="AC55" s="81">
        <v>0</v>
      </c>
      <c r="AD55" s="81">
        <v>4.2441799465313972</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127.523</v>
      </c>
      <c r="BJ55" s="81">
        <v>0</v>
      </c>
      <c r="BK55" s="81">
        <v>6.8230000000000004</v>
      </c>
      <c r="BL55" s="81">
        <v>0</v>
      </c>
      <c r="BM55" s="82"/>
      <c r="BN55" s="81">
        <v>0</v>
      </c>
      <c r="BO55" s="81">
        <v>0</v>
      </c>
      <c r="BP55" s="81">
        <v>8</v>
      </c>
      <c r="BQ55" s="81">
        <v>0</v>
      </c>
      <c r="BR55" s="81">
        <v>2</v>
      </c>
      <c r="BS55" s="81">
        <v>0</v>
      </c>
      <c r="BT55"/>
      <c r="BU55" s="80">
        <v>134.346</v>
      </c>
      <c r="BV55" s="80">
        <v>0</v>
      </c>
      <c r="BW55" s="80">
        <v>0</v>
      </c>
      <c r="BX55" s="80">
        <v>0</v>
      </c>
      <c r="BY55" s="80">
        <v>0</v>
      </c>
      <c r="BZ55" s="80">
        <v>0</v>
      </c>
      <c r="CA55" s="80">
        <v>0</v>
      </c>
      <c r="CB55" s="80">
        <v>0</v>
      </c>
      <c r="CC55" s="80">
        <v>0</v>
      </c>
    </row>
    <row r="56" spans="1:81">
      <c r="A56" s="80" t="s">
        <v>1780</v>
      </c>
      <c r="B56" s="80">
        <v>486</v>
      </c>
      <c r="C56" s="80">
        <v>10</v>
      </c>
      <c r="D56" s="80">
        <v>29</v>
      </c>
      <c r="E56" s="80">
        <v>2013</v>
      </c>
      <c r="F56" s="80" t="s">
        <v>89</v>
      </c>
      <c r="G56" s="80" t="s">
        <v>1770</v>
      </c>
      <c r="H56" s="80" t="s">
        <v>1771</v>
      </c>
      <c r="I56" s="177"/>
      <c r="J56" s="81">
        <v>201.3512449058444</v>
      </c>
      <c r="K56" s="81">
        <v>2.0546748376853521</v>
      </c>
      <c r="L56" s="81">
        <v>2.6198844741670899</v>
      </c>
      <c r="M56" s="81">
        <v>68.439310647037459</v>
      </c>
      <c r="N56" s="81">
        <v>52.982554707621837</v>
      </c>
      <c r="O56" s="81">
        <v>50.432411742708474</v>
      </c>
      <c r="P56" s="81">
        <v>39.7580996099245</v>
      </c>
      <c r="Q56" s="81">
        <v>3.3300303704760621</v>
      </c>
      <c r="R56" s="81">
        <v>0</v>
      </c>
      <c r="S56" s="81">
        <v>3.7566644143823207</v>
      </c>
      <c r="T56" s="82"/>
      <c r="U56" s="81">
        <v>8233293</v>
      </c>
      <c r="V56" s="81">
        <v>1105</v>
      </c>
      <c r="W56" s="81">
        <v>59</v>
      </c>
      <c r="X56" s="81">
        <v>14006</v>
      </c>
      <c r="Y56" s="81">
        <v>16681</v>
      </c>
      <c r="Z56" s="81">
        <v>27555</v>
      </c>
      <c r="AA56" s="81">
        <v>7959</v>
      </c>
      <c r="AB56" s="81">
        <v>43048</v>
      </c>
      <c r="AC56" s="81">
        <v>0</v>
      </c>
      <c r="AD56" s="81">
        <v>3.7566644143823207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127.779</v>
      </c>
      <c r="BJ56" s="81">
        <v>0</v>
      </c>
      <c r="BK56" s="81">
        <v>5.7480000000000002</v>
      </c>
      <c r="BL56" s="81">
        <v>0</v>
      </c>
      <c r="BM56" s="82"/>
      <c r="BN56" s="81">
        <v>0</v>
      </c>
      <c r="BO56" s="81">
        <v>0</v>
      </c>
      <c r="BP56" s="81">
        <v>8</v>
      </c>
      <c r="BQ56" s="81">
        <v>0</v>
      </c>
      <c r="BR56" s="81">
        <v>2</v>
      </c>
      <c r="BS56" s="81">
        <v>0</v>
      </c>
      <c r="BT56"/>
      <c r="BU56" s="80">
        <v>133.52699999999999</v>
      </c>
      <c r="BV56" s="80">
        <v>0</v>
      </c>
      <c r="BW56" s="80">
        <v>0</v>
      </c>
      <c r="BX56" s="80">
        <v>0</v>
      </c>
      <c r="BY56" s="80">
        <v>0</v>
      </c>
      <c r="BZ56" s="80">
        <v>0</v>
      </c>
      <c r="CA56" s="80">
        <v>0</v>
      </c>
      <c r="CB56" s="80">
        <v>0</v>
      </c>
      <c r="CC56" s="80">
        <v>0</v>
      </c>
    </row>
    <row r="57" spans="1:81">
      <c r="A57" s="80" t="s">
        <v>1781</v>
      </c>
      <c r="B57" s="80">
        <v>487</v>
      </c>
      <c r="C57" s="80">
        <v>11</v>
      </c>
      <c r="D57" s="80">
        <v>29</v>
      </c>
      <c r="E57" s="80">
        <v>2014</v>
      </c>
      <c r="F57" s="80" t="s">
        <v>90</v>
      </c>
      <c r="G57" s="80" t="s">
        <v>1770</v>
      </c>
      <c r="H57" s="80" t="s">
        <v>1771</v>
      </c>
      <c r="I57" s="177"/>
      <c r="J57" s="81">
        <v>161.46130159917078</v>
      </c>
      <c r="K57" s="81">
        <v>1.8682182264363136</v>
      </c>
      <c r="L57" s="81">
        <v>0.69117773747412603</v>
      </c>
      <c r="M57" s="81">
        <v>67.557168864252588</v>
      </c>
      <c r="N57" s="81">
        <v>47.491124566818968</v>
      </c>
      <c r="O57" s="81">
        <v>48.697702385098268</v>
      </c>
      <c r="P57" s="81">
        <v>39.583262640171462</v>
      </c>
      <c r="Q57" s="81">
        <v>3.1558257182032752</v>
      </c>
      <c r="R57" s="81">
        <v>0</v>
      </c>
      <c r="S57" s="81">
        <v>4.6317968474167914</v>
      </c>
      <c r="T57" s="82"/>
      <c r="U57" s="81">
        <v>7133148</v>
      </c>
      <c r="V57" s="81">
        <v>821</v>
      </c>
      <c r="W57" s="81">
        <v>15</v>
      </c>
      <c r="X57" s="81">
        <v>12823</v>
      </c>
      <c r="Y57" s="81">
        <v>16715</v>
      </c>
      <c r="Z57" s="81">
        <v>28023</v>
      </c>
      <c r="AA57" s="81">
        <v>7883</v>
      </c>
      <c r="AB57" s="81">
        <v>42520</v>
      </c>
      <c r="AC57" s="81">
        <v>0</v>
      </c>
      <c r="AD57" s="81">
        <v>4.6317968474167914</v>
      </c>
      <c r="AE57" s="82"/>
      <c r="AF57" s="81">
        <v>63952569.66660808</v>
      </c>
      <c r="AG57" s="81">
        <v>1593916.8088198651</v>
      </c>
      <c r="AH57" s="81">
        <v>149472.62397976025</v>
      </c>
      <c r="AI57" s="81">
        <v>90536802.51091139</v>
      </c>
      <c r="AJ57" s="81">
        <v>65599598.345682286</v>
      </c>
      <c r="AK57" s="81">
        <v>0</v>
      </c>
      <c r="AL57" s="81">
        <v>0</v>
      </c>
      <c r="AM57" s="81">
        <v>5837360.6144995801</v>
      </c>
      <c r="AN57" s="81">
        <v>0</v>
      </c>
      <c r="AO57" s="81">
        <v>0</v>
      </c>
      <c r="AP57" s="82"/>
      <c r="AQ57" s="81">
        <v>803</v>
      </c>
      <c r="AR57" s="81">
        <v>228</v>
      </c>
      <c r="AS57" s="81">
        <v>0</v>
      </c>
      <c r="AT57" s="81">
        <v>0</v>
      </c>
      <c r="AU57" s="81">
        <v>0</v>
      </c>
      <c r="AV57" s="81">
        <v>0</v>
      </c>
      <c r="AW57" s="81" t="s">
        <v>564</v>
      </c>
      <c r="AX57" s="82"/>
      <c r="AY57" s="81">
        <v>3292.3999999999996</v>
      </c>
      <c r="AZ57" s="81">
        <v>9729.7000000000007</v>
      </c>
      <c r="BA57" s="81">
        <v>0</v>
      </c>
      <c r="BB57" s="81">
        <v>0</v>
      </c>
      <c r="BC57" s="81">
        <v>0</v>
      </c>
      <c r="BD57" s="81">
        <v>0</v>
      </c>
      <c r="BE57" s="81" t="s">
        <v>564</v>
      </c>
      <c r="BF57" s="82"/>
      <c r="BG57" s="81">
        <v>0</v>
      </c>
      <c r="BH57" s="81">
        <v>0</v>
      </c>
      <c r="BI57" s="81">
        <v>40.567999999999998</v>
      </c>
      <c r="BJ57" s="81">
        <v>0</v>
      </c>
      <c r="BK57" s="81">
        <v>4.7190000000000003</v>
      </c>
      <c r="BL57" s="81">
        <v>0</v>
      </c>
      <c r="BM57" s="82"/>
      <c r="BN57" s="81">
        <v>0</v>
      </c>
      <c r="BO57" s="81">
        <v>0</v>
      </c>
      <c r="BP57" s="81">
        <v>6</v>
      </c>
      <c r="BQ57" s="81">
        <v>0</v>
      </c>
      <c r="BR57" s="81">
        <v>1</v>
      </c>
      <c r="BS57" s="81">
        <v>0</v>
      </c>
      <c r="BT57"/>
      <c r="BU57" s="80">
        <v>45.286999999999999</v>
      </c>
      <c r="BV57" s="80">
        <v>0</v>
      </c>
      <c r="BW57" s="80">
        <v>0</v>
      </c>
      <c r="BX57" s="80">
        <v>0</v>
      </c>
      <c r="BY57" s="80">
        <v>0</v>
      </c>
      <c r="BZ57" s="80">
        <v>0</v>
      </c>
      <c r="CA57" s="80">
        <v>0</v>
      </c>
      <c r="CB57" s="80">
        <v>0</v>
      </c>
      <c r="CC57" s="80">
        <v>0</v>
      </c>
    </row>
    <row r="58" spans="1:81">
      <c r="A58" s="80" t="s">
        <v>1782</v>
      </c>
      <c r="B58" s="80">
        <v>488</v>
      </c>
      <c r="C58" s="80">
        <v>12</v>
      </c>
      <c r="D58" s="80">
        <v>29</v>
      </c>
      <c r="E58" s="80">
        <v>2015</v>
      </c>
      <c r="F58" s="80" t="s">
        <v>91</v>
      </c>
      <c r="G58" s="80" t="s">
        <v>1770</v>
      </c>
      <c r="H58" s="80" t="s">
        <v>1771</v>
      </c>
      <c r="I58" s="177"/>
      <c r="J58" s="81">
        <v>189.75337307891891</v>
      </c>
      <c r="K58" s="81">
        <v>1.7985825902894133</v>
      </c>
      <c r="L58" s="81">
        <v>0.80925812362409699</v>
      </c>
      <c r="M58" s="81">
        <v>62.704919426345235</v>
      </c>
      <c r="N58" s="81">
        <v>43.485151589798861</v>
      </c>
      <c r="O58" s="81">
        <v>47.893914072039422</v>
      </c>
      <c r="P58" s="81">
        <v>38.689752973732638</v>
      </c>
      <c r="Q58" s="81">
        <v>3.0575727289641081</v>
      </c>
      <c r="R58" s="81">
        <v>0</v>
      </c>
      <c r="S58" s="81">
        <v>4.404191542072649</v>
      </c>
      <c r="T58" s="82"/>
      <c r="U58" s="81">
        <v>8979772</v>
      </c>
      <c r="V58" s="81">
        <v>821</v>
      </c>
      <c r="W58" s="81">
        <v>15</v>
      </c>
      <c r="X58" s="81">
        <v>12823</v>
      </c>
      <c r="Y58" s="81">
        <v>16766</v>
      </c>
      <c r="Z58" s="81">
        <v>27826</v>
      </c>
      <c r="AA58" s="81">
        <v>7699</v>
      </c>
      <c r="AB58" s="81">
        <v>42082</v>
      </c>
      <c r="AC58" s="81">
        <v>0</v>
      </c>
      <c r="AD58" s="81">
        <v>4.404191542072649</v>
      </c>
      <c r="AE58" s="82"/>
      <c r="AF58" s="81">
        <v>75497112.784791619</v>
      </c>
      <c r="AG58" s="81">
        <v>1427265.2574825068</v>
      </c>
      <c r="AH58" s="81">
        <v>155844.81945165913</v>
      </c>
      <c r="AI58" s="81">
        <v>85678998.750817463</v>
      </c>
      <c r="AJ58" s="81">
        <v>61372951.490498424</v>
      </c>
      <c r="AK58" s="81">
        <v>0</v>
      </c>
      <c r="AL58" s="81">
        <v>0</v>
      </c>
      <c r="AM58" s="81">
        <v>5767161.5726493206</v>
      </c>
      <c r="AN58" s="81">
        <v>0</v>
      </c>
      <c r="AO58" s="81">
        <v>0</v>
      </c>
      <c r="AP58" s="82"/>
      <c r="AQ58" s="81">
        <v>859</v>
      </c>
      <c r="AR58" s="81">
        <v>331</v>
      </c>
      <c r="AS58" s="81">
        <v>0</v>
      </c>
      <c r="AT58" s="81">
        <v>0</v>
      </c>
      <c r="AU58" s="81">
        <v>0</v>
      </c>
      <c r="AV58" s="81">
        <v>0</v>
      </c>
      <c r="AW58" s="81" t="s">
        <v>564</v>
      </c>
      <c r="AX58" s="82"/>
      <c r="AY58" s="81">
        <v>3584.8999999999996</v>
      </c>
      <c r="AZ58" s="81">
        <v>16521.5</v>
      </c>
      <c r="BA58" s="81">
        <v>0</v>
      </c>
      <c r="BB58" s="81">
        <v>0</v>
      </c>
      <c r="BC58" s="81">
        <v>0</v>
      </c>
      <c r="BD58" s="81">
        <v>0</v>
      </c>
      <c r="BE58" s="81" t="s">
        <v>564</v>
      </c>
      <c r="BF58" s="82"/>
      <c r="BG58" s="81">
        <v>0</v>
      </c>
      <c r="BH58" s="81">
        <v>0</v>
      </c>
      <c r="BI58" s="81">
        <v>40.639000000000003</v>
      </c>
      <c r="BJ58" s="81">
        <v>0</v>
      </c>
      <c r="BK58" s="81">
        <v>4.6029999999999998</v>
      </c>
      <c r="BL58" s="81">
        <v>0</v>
      </c>
      <c r="BM58" s="82"/>
      <c r="BN58" s="81">
        <v>0</v>
      </c>
      <c r="BO58" s="81">
        <v>0</v>
      </c>
      <c r="BP58" s="81">
        <v>6</v>
      </c>
      <c r="BQ58" s="81">
        <v>0</v>
      </c>
      <c r="BR58" s="81">
        <v>1</v>
      </c>
      <c r="BS58" s="81">
        <v>0</v>
      </c>
      <c r="BT58"/>
      <c r="BU58" s="80">
        <v>45.241999999999997</v>
      </c>
      <c r="BV58" s="80">
        <v>0</v>
      </c>
      <c r="BW58" s="80">
        <v>0</v>
      </c>
      <c r="BX58" s="80">
        <v>0</v>
      </c>
      <c r="BY58" s="80">
        <v>0</v>
      </c>
      <c r="BZ58" s="80">
        <v>0</v>
      </c>
      <c r="CA58" s="80">
        <v>0</v>
      </c>
      <c r="CB58" s="80">
        <v>0</v>
      </c>
      <c r="CC58" s="80">
        <v>0</v>
      </c>
    </row>
    <row r="59" spans="1:81">
      <c r="A59" s="80" t="s">
        <v>1783</v>
      </c>
      <c r="B59" s="80">
        <v>489</v>
      </c>
      <c r="C59" s="80">
        <v>13</v>
      </c>
      <c r="D59" s="80">
        <v>29</v>
      </c>
      <c r="E59" s="80">
        <v>2016</v>
      </c>
      <c r="F59" s="80" t="s">
        <v>92</v>
      </c>
      <c r="G59" s="80" t="s">
        <v>1770</v>
      </c>
      <c r="H59" s="80" t="s">
        <v>1771</v>
      </c>
      <c r="I59" s="177"/>
      <c r="J59" s="81">
        <v>171.06008527872115</v>
      </c>
      <c r="K59" s="81">
        <v>1.7104230544749037</v>
      </c>
      <c r="L59" s="81">
        <v>0.79840789571503645</v>
      </c>
      <c r="M59" s="81">
        <v>56.61489699943531</v>
      </c>
      <c r="N59" s="81">
        <v>39.978082364707603</v>
      </c>
      <c r="O59" s="81">
        <v>47.438138461194626</v>
      </c>
      <c r="P59" s="81">
        <v>37.975770636618577</v>
      </c>
      <c r="Q59" s="81">
        <v>2.9421064881183034</v>
      </c>
      <c r="R59" s="81">
        <v>0</v>
      </c>
      <c r="S59" s="81">
        <v>4.7964529619685372</v>
      </c>
      <c r="T59" s="82"/>
      <c r="U59" s="81">
        <v>8111117.9999999991</v>
      </c>
      <c r="V59" s="81">
        <v>821</v>
      </c>
      <c r="W59" s="81">
        <v>15</v>
      </c>
      <c r="X59" s="81">
        <v>12823</v>
      </c>
      <c r="Y59" s="81">
        <v>16840</v>
      </c>
      <c r="Z59" s="81">
        <v>27900</v>
      </c>
      <c r="AA59" s="81">
        <v>7816</v>
      </c>
      <c r="AB59" s="81">
        <v>41654</v>
      </c>
      <c r="AC59" s="81">
        <v>0</v>
      </c>
      <c r="AD59" s="81">
        <v>4.7964529619685372</v>
      </c>
      <c r="AE59" s="82"/>
      <c r="AF59" s="81">
        <v>68004990.493858546</v>
      </c>
      <c r="AG59" s="81">
        <v>1289392.826983501</v>
      </c>
      <c r="AH59" s="81">
        <v>112350.5388535907</v>
      </c>
      <c r="AI59" s="81">
        <v>85034537.900091335</v>
      </c>
      <c r="AJ59" s="81">
        <v>54515592.709278002</v>
      </c>
      <c r="AK59" s="81">
        <v>0</v>
      </c>
      <c r="AL59" s="81">
        <v>0</v>
      </c>
      <c r="AM59" s="81">
        <v>5712940.9170653783</v>
      </c>
      <c r="AN59" s="81">
        <v>0</v>
      </c>
      <c r="AO59" s="81">
        <v>0</v>
      </c>
      <c r="AP59" s="82"/>
      <c r="AQ59" s="81">
        <v>918</v>
      </c>
      <c r="AR59" s="81">
        <v>381</v>
      </c>
      <c r="AS59" s="81">
        <v>0</v>
      </c>
      <c r="AT59" s="81">
        <v>0</v>
      </c>
      <c r="AU59" s="81">
        <v>0</v>
      </c>
      <c r="AV59" s="81">
        <v>0</v>
      </c>
      <c r="AW59" s="81" t="s">
        <v>564</v>
      </c>
      <c r="AX59" s="82"/>
      <c r="AY59" s="81">
        <v>3890.1</v>
      </c>
      <c r="AZ59" s="81">
        <v>19452.599999999999</v>
      </c>
      <c r="BA59" s="81">
        <v>0</v>
      </c>
      <c r="BB59" s="81">
        <v>0</v>
      </c>
      <c r="BC59" s="81">
        <v>0</v>
      </c>
      <c r="BD59" s="81">
        <v>0</v>
      </c>
      <c r="BE59" s="81" t="s">
        <v>564</v>
      </c>
      <c r="BF59" s="82"/>
      <c r="BG59" s="81">
        <v>0</v>
      </c>
      <c r="BH59" s="81">
        <v>0</v>
      </c>
      <c r="BI59" s="81">
        <v>35.948</v>
      </c>
      <c r="BJ59" s="81">
        <v>0</v>
      </c>
      <c r="BK59" s="81">
        <v>4.5789999999999997</v>
      </c>
      <c r="BL59" s="81">
        <v>0</v>
      </c>
      <c r="BM59" s="82"/>
      <c r="BN59" s="81">
        <v>0</v>
      </c>
      <c r="BO59" s="81">
        <v>0</v>
      </c>
      <c r="BP59" s="81">
        <v>5</v>
      </c>
      <c r="BQ59" s="81">
        <v>0</v>
      </c>
      <c r="BR59" s="81">
        <v>1</v>
      </c>
      <c r="BS59" s="81">
        <v>0</v>
      </c>
      <c r="BT59"/>
      <c r="BU59" s="80">
        <v>40.527000000000001</v>
      </c>
      <c r="BV59" s="80">
        <v>0</v>
      </c>
      <c r="BW59" s="80">
        <v>0</v>
      </c>
      <c r="BX59" s="80">
        <v>0</v>
      </c>
      <c r="BY59" s="80">
        <v>0</v>
      </c>
      <c r="BZ59" s="80">
        <v>0</v>
      </c>
      <c r="CA59" s="80">
        <v>0</v>
      </c>
      <c r="CB59" s="80">
        <v>0</v>
      </c>
      <c r="CC59" s="80">
        <v>0</v>
      </c>
    </row>
    <row r="60" spans="1:81">
      <c r="A60" s="80" t="s">
        <v>1784</v>
      </c>
      <c r="B60" s="80">
        <v>490</v>
      </c>
      <c r="C60" s="80">
        <v>14</v>
      </c>
      <c r="D60" s="80">
        <v>29</v>
      </c>
      <c r="E60" s="80">
        <v>2017</v>
      </c>
      <c r="F60" s="80" t="s">
        <v>71</v>
      </c>
      <c r="G60" s="80" t="s">
        <v>1770</v>
      </c>
      <c r="H60" s="80" t="s">
        <v>1771</v>
      </c>
      <c r="I60" s="177"/>
      <c r="J60" s="81">
        <v>159.21804773292149</v>
      </c>
      <c r="K60" s="81">
        <v>1.6843908956400917</v>
      </c>
      <c r="L60" s="81">
        <v>0.64184921670741446</v>
      </c>
      <c r="M60" s="81">
        <v>49.31068052421795</v>
      </c>
      <c r="N60" s="81">
        <v>39.2127536712592</v>
      </c>
      <c r="O60" s="81">
        <v>46.894872559323638</v>
      </c>
      <c r="P60" s="81">
        <v>37.291036873058452</v>
      </c>
      <c r="Q60" s="81">
        <v>2.8124162301026221</v>
      </c>
      <c r="R60" s="81">
        <v>0</v>
      </c>
      <c r="S60" s="81">
        <v>3.5625870824456278</v>
      </c>
      <c r="T60" s="82"/>
      <c r="U60" s="81">
        <v>8045167</v>
      </c>
      <c r="V60" s="81">
        <v>821</v>
      </c>
      <c r="W60" s="81">
        <v>15</v>
      </c>
      <c r="X60" s="81">
        <v>12823</v>
      </c>
      <c r="Y60" s="81">
        <v>16927</v>
      </c>
      <c r="Z60" s="81">
        <v>28038</v>
      </c>
      <c r="AA60" s="81">
        <v>7724</v>
      </c>
      <c r="AB60" s="81">
        <v>41177</v>
      </c>
      <c r="AC60" s="81">
        <v>0</v>
      </c>
      <c r="AD60" s="81">
        <v>3.5625870824456278</v>
      </c>
      <c r="AE60" s="82"/>
      <c r="AF60" s="81">
        <v>65391704.714390993</v>
      </c>
      <c r="AG60" s="81">
        <v>1363272.7843039031</v>
      </c>
      <c r="AH60" s="81">
        <v>124035.46355835311</v>
      </c>
      <c r="AI60" s="81">
        <v>86065509.446069896</v>
      </c>
      <c r="AJ60" s="81">
        <v>60845216.020958178</v>
      </c>
      <c r="AK60" s="81">
        <v>0</v>
      </c>
      <c r="AL60" s="81">
        <v>0</v>
      </c>
      <c r="AM60" s="81">
        <v>5656356.1073376443</v>
      </c>
      <c r="AN60" s="81">
        <v>0</v>
      </c>
      <c r="AO60" s="81">
        <v>0</v>
      </c>
      <c r="AP60" s="82"/>
      <c r="AQ60" s="81">
        <v>963</v>
      </c>
      <c r="AR60" s="81">
        <v>432</v>
      </c>
      <c r="AS60" s="81">
        <v>0</v>
      </c>
      <c r="AT60" s="81">
        <v>0</v>
      </c>
      <c r="AU60" s="81">
        <v>0</v>
      </c>
      <c r="AV60" s="81">
        <v>1</v>
      </c>
      <c r="AW60" s="81" t="s">
        <v>564</v>
      </c>
      <c r="AX60" s="82"/>
      <c r="AY60" s="81">
        <v>4142.3</v>
      </c>
      <c r="AZ60" s="81">
        <v>22592.400000000009</v>
      </c>
      <c r="BA60" s="81">
        <v>0</v>
      </c>
      <c r="BB60" s="81">
        <v>0</v>
      </c>
      <c r="BC60" s="81">
        <v>0</v>
      </c>
      <c r="BD60" s="81">
        <v>49</v>
      </c>
      <c r="BE60" s="81" t="s">
        <v>564</v>
      </c>
      <c r="BF60" s="82"/>
      <c r="BG60" s="81">
        <v>0</v>
      </c>
      <c r="BH60" s="81">
        <v>0</v>
      </c>
      <c r="BI60" s="81">
        <v>28.283000000000001</v>
      </c>
      <c r="BJ60" s="81">
        <v>0</v>
      </c>
      <c r="BK60" s="81">
        <v>4.3280000000000003</v>
      </c>
      <c r="BL60" s="81">
        <v>0</v>
      </c>
      <c r="BM60" s="82"/>
      <c r="BN60" s="81">
        <v>0</v>
      </c>
      <c r="BO60" s="81">
        <v>0</v>
      </c>
      <c r="BP60" s="81">
        <v>4</v>
      </c>
      <c r="BQ60" s="81">
        <v>0</v>
      </c>
      <c r="BR60" s="81">
        <v>1</v>
      </c>
      <c r="BS60" s="81">
        <v>0</v>
      </c>
      <c r="BT60"/>
      <c r="BU60" s="80">
        <v>32.610999999999997</v>
      </c>
      <c r="BV60" s="80">
        <v>0</v>
      </c>
      <c r="BW60" s="80">
        <v>0</v>
      </c>
      <c r="BX60" s="80">
        <v>0</v>
      </c>
      <c r="BY60" s="80">
        <v>0</v>
      </c>
      <c r="BZ60" s="80">
        <v>0</v>
      </c>
      <c r="CA60" s="80">
        <v>0</v>
      </c>
      <c r="CB60" s="80">
        <v>0</v>
      </c>
      <c r="CC60" s="80">
        <v>0</v>
      </c>
    </row>
    <row r="61" spans="1:81">
      <c r="A61" s="80" t="s">
        <v>1785</v>
      </c>
      <c r="B61" s="80">
        <v>491</v>
      </c>
      <c r="C61" s="80">
        <v>15</v>
      </c>
      <c r="D61" s="80">
        <v>29</v>
      </c>
      <c r="E61" s="80">
        <v>2018</v>
      </c>
      <c r="F61" s="80" t="s">
        <v>93</v>
      </c>
      <c r="G61" s="80" t="s">
        <v>1770</v>
      </c>
      <c r="H61" s="80" t="s">
        <v>1771</v>
      </c>
      <c r="I61" s="177"/>
      <c r="J61" s="81">
        <v>142.18089220572563</v>
      </c>
      <c r="K61" s="81">
        <v>1.4683754949890937</v>
      </c>
      <c r="L61" s="81">
        <v>0.57934018489834715</v>
      </c>
      <c r="M61" s="81">
        <v>41.175717488738371</v>
      </c>
      <c r="N61" s="81">
        <v>32.353267390084561</v>
      </c>
      <c r="O61" s="81">
        <v>46.086029682645879</v>
      </c>
      <c r="P61" s="81">
        <v>36.962852007254845</v>
      </c>
      <c r="Q61" s="81">
        <v>2.5901326654553829</v>
      </c>
      <c r="R61" s="81">
        <v>0</v>
      </c>
      <c r="S61" s="81">
        <v>2.4799477194263386</v>
      </c>
      <c r="T61" s="82"/>
      <c r="U61" s="81">
        <v>8102792</v>
      </c>
      <c r="V61" s="81">
        <v>821</v>
      </c>
      <c r="W61" s="81">
        <v>15</v>
      </c>
      <c r="X61" s="81">
        <v>12823</v>
      </c>
      <c r="Y61" s="81">
        <v>17087</v>
      </c>
      <c r="Z61" s="81">
        <v>28082</v>
      </c>
      <c r="AA61" s="81">
        <v>7733</v>
      </c>
      <c r="AB61" s="81">
        <v>40867</v>
      </c>
      <c r="AC61" s="81">
        <v>0</v>
      </c>
      <c r="AD61" s="81">
        <v>2.4799477194263391</v>
      </c>
      <c r="AE61" s="82"/>
      <c r="AF61" s="81">
        <v>63175426.895006724</v>
      </c>
      <c r="AG61" s="81">
        <v>1176137.14760116</v>
      </c>
      <c r="AH61" s="81">
        <v>116684.3554019326</v>
      </c>
      <c r="AI61" s="81">
        <v>80211109.332483277</v>
      </c>
      <c r="AJ61" s="81">
        <v>58612972.357053898</v>
      </c>
      <c r="AK61" s="81">
        <v>0</v>
      </c>
      <c r="AL61" s="81">
        <v>0</v>
      </c>
      <c r="AM61" s="81">
        <v>5625387.941452954</v>
      </c>
      <c r="AN61" s="81">
        <v>0</v>
      </c>
      <c r="AO61" s="81">
        <v>0</v>
      </c>
      <c r="AP61" s="82"/>
      <c r="AQ61" s="81">
        <v>1019</v>
      </c>
      <c r="AR61" s="81">
        <v>468</v>
      </c>
      <c r="AS61" s="81">
        <v>0</v>
      </c>
      <c r="AT61" s="81">
        <v>0</v>
      </c>
      <c r="AU61" s="81">
        <v>0</v>
      </c>
      <c r="AV61" s="81">
        <v>1</v>
      </c>
      <c r="AW61" s="81" t="s">
        <v>564</v>
      </c>
      <c r="AX61" s="82"/>
      <c r="AY61" s="81">
        <v>4436.0000000000009</v>
      </c>
      <c r="AZ61" s="81">
        <v>23517.9</v>
      </c>
      <c r="BA61" s="81">
        <v>0</v>
      </c>
      <c r="BB61" s="81">
        <v>0</v>
      </c>
      <c r="BC61" s="81">
        <v>0</v>
      </c>
      <c r="BD61" s="81">
        <v>49</v>
      </c>
      <c r="BE61" s="81" t="s">
        <v>564</v>
      </c>
      <c r="BF61" s="82"/>
      <c r="BG61" s="81">
        <v>0</v>
      </c>
      <c r="BH61" s="81">
        <v>0</v>
      </c>
      <c r="BI61" s="81">
        <v>24.713000000000001</v>
      </c>
      <c r="BJ61" s="81">
        <v>0</v>
      </c>
      <c r="BK61" s="81">
        <v>3.6760000000000002</v>
      </c>
      <c r="BL61" s="81">
        <v>0</v>
      </c>
      <c r="BM61" s="82"/>
      <c r="BN61" s="81">
        <v>0</v>
      </c>
      <c r="BO61" s="81">
        <v>0</v>
      </c>
      <c r="BP61" s="81">
        <v>3</v>
      </c>
      <c r="BQ61" s="81">
        <v>0</v>
      </c>
      <c r="BR61" s="81">
        <v>1</v>
      </c>
      <c r="BS61" s="81">
        <v>0</v>
      </c>
      <c r="BT61"/>
      <c r="BU61" s="80">
        <v>28.388999999999999</v>
      </c>
      <c r="BV61" s="80">
        <v>0</v>
      </c>
      <c r="BW61" s="80">
        <v>0</v>
      </c>
      <c r="BX61" s="80">
        <v>0</v>
      </c>
      <c r="BY61" s="80">
        <v>0</v>
      </c>
      <c r="BZ61" s="80">
        <v>0</v>
      </c>
      <c r="CA61" s="80">
        <v>0</v>
      </c>
      <c r="CB61" s="80">
        <v>0</v>
      </c>
      <c r="CC61" s="80">
        <v>0</v>
      </c>
    </row>
    <row r="62" spans="1:81">
      <c r="A62" s="80" t="s">
        <v>1786</v>
      </c>
      <c r="B62" s="80">
        <v>492</v>
      </c>
      <c r="C62" s="80">
        <v>16</v>
      </c>
      <c r="D62" s="80">
        <v>29</v>
      </c>
      <c r="E62" s="80">
        <v>2019</v>
      </c>
      <c r="F62" s="80" t="s">
        <v>73</v>
      </c>
      <c r="G62" s="80" t="s">
        <v>1770</v>
      </c>
      <c r="H62" s="80" t="s">
        <v>1771</v>
      </c>
      <c r="I62" s="177"/>
      <c r="J62" s="81">
        <v>139.22486125336138</v>
      </c>
      <c r="K62" s="81">
        <v>1.3699222136448528</v>
      </c>
      <c r="L62" s="81">
        <v>0.58444201958294584</v>
      </c>
      <c r="M62" s="81">
        <v>39.779753205845218</v>
      </c>
      <c r="N62" s="81">
        <v>34.015767240376306</v>
      </c>
      <c r="O62" s="81">
        <v>45.645163409203207</v>
      </c>
      <c r="P62" s="81">
        <v>36.418060739582913</v>
      </c>
      <c r="Q62" s="81">
        <v>2.4937756182790318</v>
      </c>
      <c r="R62" s="81">
        <v>0</v>
      </c>
      <c r="S62" s="81">
        <v>3.5975832770368661</v>
      </c>
      <c r="T62" s="82"/>
      <c r="U62" s="81">
        <v>8308573</v>
      </c>
      <c r="V62" s="81">
        <v>821</v>
      </c>
      <c r="W62" s="81">
        <v>15</v>
      </c>
      <c r="X62" s="81">
        <v>12823</v>
      </c>
      <c r="Y62" s="81">
        <v>17239</v>
      </c>
      <c r="Z62" s="81">
        <v>28577</v>
      </c>
      <c r="AA62" s="81">
        <v>7562</v>
      </c>
      <c r="AB62" s="81">
        <v>40412</v>
      </c>
      <c r="AC62" s="81">
        <v>0</v>
      </c>
      <c r="AD62" s="81">
        <v>3.5975832770368661</v>
      </c>
      <c r="AE62" s="82"/>
      <c r="AF62" s="81">
        <v>61393327.681196123</v>
      </c>
      <c r="AG62" s="81">
        <v>1185961.0893650721</v>
      </c>
      <c r="AH62" s="81">
        <v>124893.1970180418</v>
      </c>
      <c r="AI62" s="81">
        <v>81760704.126553103</v>
      </c>
      <c r="AJ62" s="81">
        <v>63229562.433517195</v>
      </c>
      <c r="AK62" s="81">
        <v>0</v>
      </c>
      <c r="AL62" s="81">
        <v>0</v>
      </c>
      <c r="AM62" s="81">
        <v>5503810.1786268791</v>
      </c>
      <c r="AN62" s="81">
        <v>0</v>
      </c>
      <c r="AO62" s="81">
        <v>0</v>
      </c>
      <c r="AP62" s="82"/>
      <c r="AQ62" s="81">
        <v>1072</v>
      </c>
      <c r="AR62" s="81">
        <v>510</v>
      </c>
      <c r="AS62" s="81">
        <v>0</v>
      </c>
      <c r="AT62" s="81">
        <v>0</v>
      </c>
      <c r="AU62" s="81">
        <v>0</v>
      </c>
      <c r="AV62" s="81">
        <v>0</v>
      </c>
      <c r="AW62" s="81" t="s">
        <v>564</v>
      </c>
      <c r="AX62" s="82"/>
      <c r="AY62" s="81">
        <v>4712.5000000000018</v>
      </c>
      <c r="AZ62" s="81">
        <v>25241.200000000001</v>
      </c>
      <c r="BA62" s="81">
        <v>0</v>
      </c>
      <c r="BB62" s="81">
        <v>0</v>
      </c>
      <c r="BC62" s="81">
        <v>0</v>
      </c>
      <c r="BD62" s="81">
        <v>0</v>
      </c>
      <c r="BE62" s="81" t="s">
        <v>564</v>
      </c>
      <c r="BF62" s="82"/>
      <c r="BG62" s="81">
        <v>0</v>
      </c>
      <c r="BH62" s="81">
        <v>0</v>
      </c>
      <c r="BI62" s="81">
        <v>23.148</v>
      </c>
      <c r="BJ62" s="81">
        <v>0</v>
      </c>
      <c r="BK62" s="81">
        <v>3.4929999999999999</v>
      </c>
      <c r="BL62" s="81">
        <v>0</v>
      </c>
      <c r="BM62" s="82"/>
      <c r="BN62" s="81">
        <v>0</v>
      </c>
      <c r="BO62" s="81">
        <v>0</v>
      </c>
      <c r="BP62" s="81">
        <v>4</v>
      </c>
      <c r="BQ62" s="81">
        <v>0</v>
      </c>
      <c r="BR62" s="81">
        <v>1</v>
      </c>
      <c r="BS62" s="81">
        <v>0</v>
      </c>
      <c r="BT62"/>
      <c r="BU62" s="80">
        <v>26.640999999999998</v>
      </c>
      <c r="BV62" s="80">
        <v>0</v>
      </c>
      <c r="BW62" s="80">
        <v>0</v>
      </c>
      <c r="BX62" s="80">
        <v>0</v>
      </c>
      <c r="BY62" s="80">
        <v>0</v>
      </c>
      <c r="BZ62" s="80">
        <v>0</v>
      </c>
      <c r="CA62" s="80">
        <v>0</v>
      </c>
      <c r="CB62" s="80">
        <v>0</v>
      </c>
      <c r="CC62" s="80">
        <v>0</v>
      </c>
    </row>
    <row r="63" spans="1:81">
      <c r="A63" s="80" t="s">
        <v>1787</v>
      </c>
      <c r="B63" s="80">
        <v>493</v>
      </c>
      <c r="C63" s="80">
        <v>17</v>
      </c>
      <c r="D63" s="80">
        <v>29</v>
      </c>
      <c r="E63" s="80">
        <v>2020</v>
      </c>
      <c r="F63" s="80" t="s">
        <v>218</v>
      </c>
      <c r="G63" s="80" t="s">
        <v>1770</v>
      </c>
      <c r="H63" s="80" t="s">
        <v>1771</v>
      </c>
      <c r="I63" s="177"/>
      <c r="J63" s="81">
        <v>140.34165229478151</v>
      </c>
      <c r="K63" s="81">
        <v>1.4386135000030391</v>
      </c>
      <c r="L63" s="81">
        <v>1.5291422109263553</v>
      </c>
      <c r="M63" s="81">
        <v>39.375757943727784</v>
      </c>
      <c r="N63" s="81">
        <v>33.901863525317168</v>
      </c>
      <c r="O63" s="81">
        <v>41.841673596415681</v>
      </c>
      <c r="P63" s="81">
        <v>33.997934829065521</v>
      </c>
      <c r="Q63" s="81">
        <v>2.3509205930221886</v>
      </c>
      <c r="R63" s="81">
        <v>0</v>
      </c>
      <c r="S63" s="81">
        <v>4.1545428255104806</v>
      </c>
      <c r="T63" s="82"/>
      <c r="U63" s="81">
        <v>8129526</v>
      </c>
      <c r="V63" s="81">
        <v>763</v>
      </c>
      <c r="W63" s="81">
        <v>50</v>
      </c>
      <c r="X63" s="81">
        <v>12870</v>
      </c>
      <c r="Y63" s="81">
        <v>17301</v>
      </c>
      <c r="Z63" s="81">
        <v>29899</v>
      </c>
      <c r="AA63" s="81">
        <v>7670</v>
      </c>
      <c r="AB63" s="81">
        <v>39871</v>
      </c>
      <c r="AC63" s="81">
        <v>0</v>
      </c>
      <c r="AD63" s="81">
        <v>4.1545428255104806</v>
      </c>
      <c r="AE63" s="82"/>
      <c r="AF63" s="81">
        <v>64035719.333033793</v>
      </c>
      <c r="AG63" s="81">
        <v>1128200.4789783021</v>
      </c>
      <c r="AH63" s="81">
        <v>334223.29822253488</v>
      </c>
      <c r="AI63" s="81">
        <v>77164380.542421684</v>
      </c>
      <c r="AJ63" s="81">
        <v>60212685.088285007</v>
      </c>
      <c r="AK63" s="81"/>
      <c r="AL63" s="81"/>
      <c r="AM63" s="81">
        <v>5203608.4760491718</v>
      </c>
      <c r="AN63" s="81"/>
      <c r="AO63" s="81"/>
      <c r="AP63" s="82"/>
      <c r="AQ63" s="81">
        <v>1129</v>
      </c>
      <c r="AR63" s="81">
        <v>532</v>
      </c>
      <c r="AS63" s="81">
        <v>0</v>
      </c>
      <c r="AT63" s="81">
        <v>0</v>
      </c>
      <c r="AU63" s="81">
        <v>0</v>
      </c>
      <c r="AV63" s="81">
        <v>0</v>
      </c>
      <c r="AW63" s="81">
        <v>0</v>
      </c>
      <c r="AX63" s="82"/>
      <c r="AY63" s="81">
        <v>5071.5000000000045</v>
      </c>
      <c r="AZ63" s="81">
        <v>28827.700000000019</v>
      </c>
      <c r="BA63" s="81">
        <v>0</v>
      </c>
      <c r="BB63" s="81">
        <v>0</v>
      </c>
      <c r="BC63" s="81">
        <v>0</v>
      </c>
      <c r="BD63" s="81">
        <v>0</v>
      </c>
      <c r="BE63" s="81">
        <v>0</v>
      </c>
      <c r="BF63" s="82"/>
      <c r="BG63" s="81">
        <v>0</v>
      </c>
      <c r="BH63" s="81">
        <v>0</v>
      </c>
      <c r="BI63" s="81">
        <v>18.962</v>
      </c>
      <c r="BJ63" s="81">
        <v>0</v>
      </c>
      <c r="BK63" s="81">
        <v>0</v>
      </c>
      <c r="BL63" s="81">
        <v>0</v>
      </c>
      <c r="BM63" s="82"/>
      <c r="BN63" s="81">
        <v>0</v>
      </c>
      <c r="BO63" s="81">
        <v>0</v>
      </c>
      <c r="BP63" s="81">
        <v>4</v>
      </c>
      <c r="BQ63" s="81">
        <v>0</v>
      </c>
      <c r="BR63" s="81">
        <v>0</v>
      </c>
      <c r="BS63" s="81">
        <v>0</v>
      </c>
      <c r="BT63"/>
      <c r="BU63" s="80">
        <v>18.962</v>
      </c>
      <c r="BV63" s="80">
        <v>0</v>
      </c>
      <c r="BW63" s="80">
        <v>0</v>
      </c>
      <c r="BX63" s="80">
        <v>0</v>
      </c>
      <c r="BY63" s="80">
        <v>0</v>
      </c>
      <c r="BZ63" s="80">
        <v>0</v>
      </c>
      <c r="CA63" s="80">
        <v>0</v>
      </c>
      <c r="CB63" s="80">
        <v>0</v>
      </c>
      <c r="CC63" s="80">
        <v>0</v>
      </c>
    </row>
    <row r="64" spans="1:81">
      <c r="A64" s="80" t="s">
        <v>1788</v>
      </c>
      <c r="B64" s="80">
        <v>493</v>
      </c>
      <c r="C64" s="80">
        <v>18</v>
      </c>
      <c r="D64" s="80">
        <v>29</v>
      </c>
      <c r="E64" s="80">
        <v>2021</v>
      </c>
      <c r="F64" s="80" t="s">
        <v>75</v>
      </c>
      <c r="G64" s="174" t="s">
        <v>1770</v>
      </c>
      <c r="H64" s="80" t="s">
        <v>1771</v>
      </c>
      <c r="I64" s="177"/>
      <c r="J64" s="81">
        <v>141.51116708350804</v>
      </c>
      <c r="K64" s="81">
        <v>1.4692122720068459</v>
      </c>
      <c r="L64" s="81">
        <v>1.5991131939204202</v>
      </c>
      <c r="M64" s="81">
        <v>36.942233003261855</v>
      </c>
      <c r="N64" s="81">
        <v>29.8702774705039</v>
      </c>
      <c r="O64" s="81">
        <v>40.268445678437793</v>
      </c>
      <c r="P64" s="81">
        <v>35.285101111152919</v>
      </c>
      <c r="Q64" s="81">
        <v>2.3392734675134279</v>
      </c>
      <c r="R64" s="81">
        <v>0</v>
      </c>
      <c r="S64" s="81">
        <v>3.5844749672463938</v>
      </c>
      <c r="T64" s="82"/>
      <c r="U64" s="81">
        <v>8747075</v>
      </c>
      <c r="V64" s="81">
        <v>763</v>
      </c>
      <c r="W64" s="81">
        <v>50</v>
      </c>
      <c r="X64" s="81">
        <v>12870</v>
      </c>
      <c r="Y64" s="81">
        <v>17171</v>
      </c>
      <c r="Z64" s="81">
        <v>29629</v>
      </c>
      <c r="AA64" s="81">
        <v>7763</v>
      </c>
      <c r="AB64" s="81">
        <v>39203</v>
      </c>
      <c r="AC64" s="81">
        <v>0</v>
      </c>
      <c r="AD64" s="81">
        <v>3.5844749672463938</v>
      </c>
      <c r="AE64" s="82"/>
      <c r="AF64" s="81">
        <v>64863061.648413531</v>
      </c>
      <c r="AG64" s="81">
        <v>1204808.59192892</v>
      </c>
      <c r="AH64" s="81">
        <v>337989.52351528633</v>
      </c>
      <c r="AI64" s="81">
        <v>83290647.629114896</v>
      </c>
      <c r="AJ64" s="81">
        <v>61085133.611043632</v>
      </c>
      <c r="AK64" s="81">
        <v>0</v>
      </c>
      <c r="AL64" s="81">
        <v>0</v>
      </c>
      <c r="AM64" s="81">
        <v>5145938.1937292973</v>
      </c>
      <c r="AN64" s="81">
        <v>0</v>
      </c>
      <c r="AO64" s="81">
        <v>0</v>
      </c>
      <c r="AP64" s="82"/>
      <c r="AQ64" s="81">
        <v>1189</v>
      </c>
      <c r="AR64" s="81">
        <v>541</v>
      </c>
      <c r="AS64" s="81">
        <v>0</v>
      </c>
      <c r="AT64" s="81">
        <v>0</v>
      </c>
      <c r="AU64" s="81">
        <v>0</v>
      </c>
      <c r="AV64" s="81">
        <v>0</v>
      </c>
      <c r="AW64" s="81"/>
      <c r="AX64" s="82"/>
      <c r="AY64" s="81">
        <v>5430.4000000000051</v>
      </c>
      <c r="AZ64" s="81">
        <v>30905.300000000021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1789</v>
      </c>
      <c r="B65" s="80">
        <v>493</v>
      </c>
      <c r="C65" s="80">
        <v>19</v>
      </c>
      <c r="D65" s="80">
        <v>29</v>
      </c>
      <c r="E65" s="80">
        <v>2022</v>
      </c>
      <c r="F65" s="80" t="s">
        <v>568</v>
      </c>
      <c r="G65" s="174" t="s">
        <v>1770</v>
      </c>
      <c r="H65" s="80" t="s">
        <v>1771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1268</v>
      </c>
      <c r="AR65" s="81">
        <v>548</v>
      </c>
      <c r="AS65" s="81">
        <v>0</v>
      </c>
      <c r="AT65" s="81">
        <v>0</v>
      </c>
      <c r="AU65" s="81">
        <v>0</v>
      </c>
      <c r="AV65" s="81">
        <v>0</v>
      </c>
      <c r="AW65" s="81"/>
      <c r="AX65" s="82"/>
      <c r="AY65" s="81">
        <v>5840.4000000000042</v>
      </c>
      <c r="AZ65" s="81">
        <v>32734.800000000021</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1790</v>
      </c>
      <c r="B66" s="80">
        <v>137</v>
      </c>
      <c r="C66" s="80">
        <v>1</v>
      </c>
      <c r="D66" s="80">
        <v>9</v>
      </c>
      <c r="E66" s="80">
        <v>1990</v>
      </c>
      <c r="F66" s="80" t="s">
        <v>562</v>
      </c>
      <c r="G66" s="80" t="s">
        <v>1791</v>
      </c>
      <c r="H66" s="80" t="s">
        <v>1792</v>
      </c>
      <c r="I66" s="177"/>
      <c r="J66" s="81">
        <v>79.147169222002276</v>
      </c>
      <c r="K66" s="81">
        <v>7.1770188092771425</v>
      </c>
      <c r="L66" s="81">
        <v>1.7291971620399034</v>
      </c>
      <c r="M66" s="81">
        <v>25.641400434501314</v>
      </c>
      <c r="N66" s="81">
        <v>37.299258638378987</v>
      </c>
      <c r="O66" s="81">
        <v>34.701177275439797</v>
      </c>
      <c r="P66" s="81">
        <v>31.975474805417033</v>
      </c>
      <c r="Q66" s="81">
        <v>2.4381947082168596</v>
      </c>
      <c r="R66" s="81">
        <v>0</v>
      </c>
      <c r="S66" s="81">
        <v>2.8330569597058237</v>
      </c>
      <c r="T66" s="82"/>
      <c r="U66" s="81">
        <v>10878243</v>
      </c>
      <c r="V66" s="81">
        <v>1603</v>
      </c>
      <c r="W66" s="81">
        <v>20</v>
      </c>
      <c r="X66" s="81">
        <v>8323</v>
      </c>
      <c r="Y66" s="81">
        <v>11584</v>
      </c>
      <c r="Z66" s="81">
        <v>14273</v>
      </c>
      <c r="AA66" s="81">
        <v>7764</v>
      </c>
      <c r="AB66" s="81">
        <v>39588</v>
      </c>
      <c r="AC66" s="81">
        <v>0</v>
      </c>
      <c r="AD66" s="81">
        <v>2.8330569597058237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1793</v>
      </c>
      <c r="B67" s="80">
        <v>138</v>
      </c>
      <c r="C67" s="80">
        <v>2</v>
      </c>
      <c r="D67" s="80">
        <v>9</v>
      </c>
      <c r="E67" s="80">
        <v>2005</v>
      </c>
      <c r="F67" s="80" t="s">
        <v>565</v>
      </c>
      <c r="G67" s="80" t="s">
        <v>1791</v>
      </c>
      <c r="H67" s="80" t="s">
        <v>1792</v>
      </c>
      <c r="I67" s="177"/>
      <c r="J67" s="81">
        <v>57.624024420859122</v>
      </c>
      <c r="K67" s="81">
        <v>4.0418537112353015</v>
      </c>
      <c r="L67" s="81">
        <v>1.7331860212767958</v>
      </c>
      <c r="M67" s="81">
        <v>45.446956313460795</v>
      </c>
      <c r="N67" s="81">
        <v>53.660957192738692</v>
      </c>
      <c r="O67" s="81">
        <v>50.421662996592737</v>
      </c>
      <c r="P67" s="81">
        <v>34.712864195960229</v>
      </c>
      <c r="Q67" s="81">
        <v>2.3485797025490944</v>
      </c>
      <c r="R67" s="81">
        <v>0</v>
      </c>
      <c r="S67" s="81">
        <v>4.4516723720000009</v>
      </c>
      <c r="T67" s="82"/>
      <c r="U67" s="81">
        <v>8495281</v>
      </c>
      <c r="V67" s="81">
        <v>1240</v>
      </c>
      <c r="W67" s="81">
        <v>23</v>
      </c>
      <c r="X67" s="81">
        <v>8504</v>
      </c>
      <c r="Y67" s="81">
        <v>13773</v>
      </c>
      <c r="Z67" s="81">
        <v>23999</v>
      </c>
      <c r="AA67" s="81">
        <v>6903</v>
      </c>
      <c r="AB67" s="81">
        <v>39864</v>
      </c>
      <c r="AC67" s="81">
        <v>0</v>
      </c>
      <c r="AD67" s="81">
        <v>4.4516723720000009</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1794</v>
      </c>
      <c r="B68" s="80">
        <v>139</v>
      </c>
      <c r="C68" s="80">
        <v>3</v>
      </c>
      <c r="D68" s="80">
        <v>9</v>
      </c>
      <c r="E68" s="80">
        <v>2006</v>
      </c>
      <c r="F68" s="80" t="s">
        <v>566</v>
      </c>
      <c r="G68" s="80" t="s">
        <v>1791</v>
      </c>
      <c r="H68" s="80" t="s">
        <v>1792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1795</v>
      </c>
      <c r="B69" s="80">
        <v>140</v>
      </c>
      <c r="C69" s="80">
        <v>4</v>
      </c>
      <c r="D69" s="80">
        <v>9</v>
      </c>
      <c r="E69" s="80">
        <v>2007</v>
      </c>
      <c r="F69" s="80" t="s">
        <v>567</v>
      </c>
      <c r="G69" s="80" t="s">
        <v>1791</v>
      </c>
      <c r="H69" s="80" t="s">
        <v>1792</v>
      </c>
      <c r="I69" s="177"/>
      <c r="J69" s="81">
        <v>58.699133190392622</v>
      </c>
      <c r="K69" s="81">
        <v>3.6253286418353743</v>
      </c>
      <c r="L69" s="81">
        <v>1.4744943324198472</v>
      </c>
      <c r="M69" s="81">
        <v>41.595542719474963</v>
      </c>
      <c r="N69" s="81">
        <v>57.848935449016793</v>
      </c>
      <c r="O69" s="81">
        <v>49.174270014877301</v>
      </c>
      <c r="P69" s="81">
        <v>34.601653556787625</v>
      </c>
      <c r="Q69" s="81">
        <v>2.4675905742281907</v>
      </c>
      <c r="R69" s="81">
        <v>0</v>
      </c>
      <c r="S69" s="81">
        <v>4.8059521440000008</v>
      </c>
      <c r="T69" s="82"/>
      <c r="U69" s="81">
        <v>9482125</v>
      </c>
      <c r="V69" s="81">
        <v>1165</v>
      </c>
      <c r="W69" s="81">
        <v>23</v>
      </c>
      <c r="X69" s="81">
        <v>9788</v>
      </c>
      <c r="Y69" s="81">
        <v>14030</v>
      </c>
      <c r="Z69" s="81">
        <v>24331</v>
      </c>
      <c r="AA69" s="81">
        <v>6776</v>
      </c>
      <c r="AB69" s="81">
        <v>39669</v>
      </c>
      <c r="AC69" s="81">
        <v>0</v>
      </c>
      <c r="AD69" s="81">
        <v>4.8059521440000008</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1796</v>
      </c>
      <c r="B70" s="80">
        <v>141</v>
      </c>
      <c r="C70" s="80">
        <v>5</v>
      </c>
      <c r="D70" s="80">
        <v>9</v>
      </c>
      <c r="E70" s="80">
        <v>2008</v>
      </c>
      <c r="F70" s="80" t="s">
        <v>84</v>
      </c>
      <c r="G70" s="80" t="s">
        <v>1791</v>
      </c>
      <c r="H70" s="80" t="s">
        <v>1792</v>
      </c>
      <c r="I70" s="177"/>
      <c r="J70" s="81">
        <v>58.667914444644126</v>
      </c>
      <c r="K70" s="81">
        <v>2.5987296907211563</v>
      </c>
      <c r="L70" s="81">
        <v>1.3173284868002142</v>
      </c>
      <c r="M70" s="81">
        <v>46.157425920401444</v>
      </c>
      <c r="N70" s="81">
        <v>52.962890922790642</v>
      </c>
      <c r="O70" s="81">
        <v>47.948132832472865</v>
      </c>
      <c r="P70" s="81">
        <v>33.343156901508344</v>
      </c>
      <c r="Q70" s="81">
        <v>2.4227411276868254</v>
      </c>
      <c r="R70" s="81">
        <v>0</v>
      </c>
      <c r="S70" s="81">
        <v>7.3324946759200005</v>
      </c>
      <c r="T70" s="82"/>
      <c r="U70" s="81">
        <v>9963299</v>
      </c>
      <c r="V70" s="81">
        <v>1165</v>
      </c>
      <c r="W70" s="81">
        <v>23</v>
      </c>
      <c r="X70" s="81">
        <v>9788</v>
      </c>
      <c r="Y70" s="81">
        <v>14172</v>
      </c>
      <c r="Z70" s="81">
        <v>24557</v>
      </c>
      <c r="AA70" s="81">
        <v>6537</v>
      </c>
      <c r="AB70" s="81">
        <v>39588</v>
      </c>
      <c r="AC70" s="81">
        <v>0</v>
      </c>
      <c r="AD70" s="81">
        <v>7.3324946759200005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1797</v>
      </c>
      <c r="B71" s="80">
        <v>142</v>
      </c>
      <c r="C71" s="80">
        <v>6</v>
      </c>
      <c r="D71" s="80">
        <v>9</v>
      </c>
      <c r="E71" s="80">
        <v>2009</v>
      </c>
      <c r="F71" s="80" t="s">
        <v>85</v>
      </c>
      <c r="G71" s="80" t="s">
        <v>1791</v>
      </c>
      <c r="H71" s="80" t="s">
        <v>1792</v>
      </c>
      <c r="I71" s="177"/>
      <c r="J71" s="81">
        <v>41.889375431235933</v>
      </c>
      <c r="K71" s="81">
        <v>3.0242334116390661</v>
      </c>
      <c r="L71" s="81">
        <v>3.0289998406053016</v>
      </c>
      <c r="M71" s="81">
        <v>47.442538361799166</v>
      </c>
      <c r="N71" s="81">
        <v>46.090772125934237</v>
      </c>
      <c r="O71" s="81">
        <v>48.840370165193143</v>
      </c>
      <c r="P71" s="81">
        <v>31.872650874801106</v>
      </c>
      <c r="Q71" s="81">
        <v>2.3013221420394574</v>
      </c>
      <c r="R71" s="81">
        <v>0</v>
      </c>
      <c r="S71" s="81">
        <v>4.7720290195999997</v>
      </c>
      <c r="T71" s="82"/>
      <c r="U71" s="81">
        <v>6886319</v>
      </c>
      <c r="V71" s="81">
        <v>1288</v>
      </c>
      <c r="W71" s="81">
        <v>62</v>
      </c>
      <c r="X71" s="81">
        <v>10980</v>
      </c>
      <c r="Y71" s="81">
        <v>14232</v>
      </c>
      <c r="Z71" s="81">
        <v>24690</v>
      </c>
      <c r="AA71" s="81">
        <v>6415</v>
      </c>
      <c r="AB71" s="81">
        <v>39475</v>
      </c>
      <c r="AC71" s="81">
        <v>0</v>
      </c>
      <c r="AD71" s="81">
        <v>4.7720290195999997</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30.652000000000001</v>
      </c>
      <c r="BJ71" s="81">
        <v>0</v>
      </c>
      <c r="BK71" s="81">
        <v>24.9</v>
      </c>
      <c r="BL71" s="81">
        <v>0</v>
      </c>
      <c r="BM71" s="82"/>
      <c r="BN71" s="81">
        <v>0</v>
      </c>
      <c r="BO71" s="81">
        <v>0</v>
      </c>
      <c r="BP71" s="81">
        <v>3</v>
      </c>
      <c r="BQ71" s="81">
        <v>0</v>
      </c>
      <c r="BR71" s="81">
        <v>1</v>
      </c>
      <c r="BS71" s="81">
        <v>0</v>
      </c>
      <c r="BT71"/>
      <c r="BU71" s="80"/>
      <c r="BV71" s="80"/>
      <c r="BW71" s="80"/>
      <c r="BX71" s="80"/>
      <c r="BY71" s="80"/>
      <c r="BZ71" s="80"/>
      <c r="CA71" s="80"/>
      <c r="CB71" s="80"/>
      <c r="CC71" s="80"/>
    </row>
    <row r="72" spans="1:81">
      <c r="A72" s="80" t="s">
        <v>1798</v>
      </c>
      <c r="B72" s="80">
        <v>143</v>
      </c>
      <c r="C72" s="80">
        <v>7</v>
      </c>
      <c r="D72" s="80">
        <v>9</v>
      </c>
      <c r="E72" s="80">
        <v>2010</v>
      </c>
      <c r="F72" s="80" t="s">
        <v>86</v>
      </c>
      <c r="G72" s="80" t="s">
        <v>1791</v>
      </c>
      <c r="H72" s="80" t="s">
        <v>1792</v>
      </c>
      <c r="I72" s="177"/>
      <c r="J72" s="81">
        <v>38.37052741432661</v>
      </c>
      <c r="K72" s="81">
        <v>2.9437453137002172</v>
      </c>
      <c r="L72" s="81">
        <v>2.6800335843769822</v>
      </c>
      <c r="M72" s="81">
        <v>47.627494867526337</v>
      </c>
      <c r="N72" s="81">
        <v>54.524143925842012</v>
      </c>
      <c r="O72" s="81">
        <v>49.027957272055403</v>
      </c>
      <c r="P72" s="81">
        <v>32.087721763420511</v>
      </c>
      <c r="Q72" s="81">
        <v>2.3935565439305679</v>
      </c>
      <c r="R72" s="81">
        <v>0</v>
      </c>
      <c r="S72" s="81">
        <v>5.0948985624000001</v>
      </c>
      <c r="T72" s="82"/>
      <c r="U72" s="81">
        <v>7069411</v>
      </c>
      <c r="V72" s="81">
        <v>1288</v>
      </c>
      <c r="W72" s="81">
        <v>62</v>
      </c>
      <c r="X72" s="81">
        <v>10980</v>
      </c>
      <c r="Y72" s="81">
        <v>14344</v>
      </c>
      <c r="Z72" s="81">
        <v>24900</v>
      </c>
      <c r="AA72" s="81">
        <v>6297</v>
      </c>
      <c r="AB72" s="81">
        <v>39341</v>
      </c>
      <c r="AC72" s="81">
        <v>0</v>
      </c>
      <c r="AD72" s="81">
        <v>5.0948985624000001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32.386000000000003</v>
      </c>
      <c r="BJ72" s="81">
        <v>0</v>
      </c>
      <c r="BK72" s="81">
        <v>30.404999999999998</v>
      </c>
      <c r="BL72" s="81">
        <v>0</v>
      </c>
      <c r="BM72" s="82"/>
      <c r="BN72" s="81">
        <v>0</v>
      </c>
      <c r="BO72" s="81">
        <v>0</v>
      </c>
      <c r="BP72" s="81">
        <v>3</v>
      </c>
      <c r="BQ72" s="81">
        <v>0</v>
      </c>
      <c r="BR72" s="81">
        <v>2</v>
      </c>
      <c r="BS72" s="81">
        <v>0</v>
      </c>
      <c r="BT72"/>
      <c r="BU72" s="80">
        <v>55.311999999999998</v>
      </c>
      <c r="BV72" s="80">
        <v>0</v>
      </c>
      <c r="BW72" s="80">
        <v>7.4790000000000001</v>
      </c>
      <c r="BX72" s="80">
        <v>0</v>
      </c>
      <c r="BY72" s="80">
        <v>0</v>
      </c>
      <c r="BZ72" s="80">
        <v>0</v>
      </c>
      <c r="CA72" s="80">
        <v>0</v>
      </c>
      <c r="CB72" s="80">
        <v>0</v>
      </c>
      <c r="CC72" s="80">
        <v>0</v>
      </c>
    </row>
    <row r="73" spans="1:81">
      <c r="A73" s="80" t="s">
        <v>1799</v>
      </c>
      <c r="B73" s="80">
        <v>144</v>
      </c>
      <c r="C73" s="80">
        <v>8</v>
      </c>
      <c r="D73" s="80">
        <v>9</v>
      </c>
      <c r="E73" s="80">
        <v>2011</v>
      </c>
      <c r="F73" s="80" t="s">
        <v>87</v>
      </c>
      <c r="G73" s="80" t="s">
        <v>1791</v>
      </c>
      <c r="H73" s="80" t="s">
        <v>1792</v>
      </c>
      <c r="I73" s="177"/>
      <c r="J73" s="81">
        <v>47.597768352458758</v>
      </c>
      <c r="K73" s="81">
        <v>3.9614361344026006</v>
      </c>
      <c r="L73" s="81">
        <v>2.5745643867107364</v>
      </c>
      <c r="M73" s="81">
        <v>61.066454280987323</v>
      </c>
      <c r="N73" s="81">
        <v>54.929852045761649</v>
      </c>
      <c r="O73" s="81">
        <v>48.459546037914798</v>
      </c>
      <c r="P73" s="81">
        <v>31.279199753057934</v>
      </c>
      <c r="Q73" s="81">
        <v>2.7619377954871362</v>
      </c>
      <c r="R73" s="81">
        <v>0</v>
      </c>
      <c r="S73" s="81">
        <v>5.2882165961625001</v>
      </c>
      <c r="T73" s="82"/>
      <c r="U73" s="81">
        <v>7448587</v>
      </c>
      <c r="V73" s="81">
        <v>1288</v>
      </c>
      <c r="W73" s="81">
        <v>62</v>
      </c>
      <c r="X73" s="81">
        <v>10980</v>
      </c>
      <c r="Y73" s="81">
        <v>14504</v>
      </c>
      <c r="Z73" s="81">
        <v>25146</v>
      </c>
      <c r="AA73" s="81">
        <v>6321</v>
      </c>
      <c r="AB73" s="81">
        <v>39356</v>
      </c>
      <c r="AC73" s="81">
        <v>0</v>
      </c>
      <c r="AD73" s="81">
        <v>5.2882165961625001</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29.045000000000002</v>
      </c>
      <c r="BJ73" s="81">
        <v>0</v>
      </c>
      <c r="BK73" s="81">
        <v>28.884999999999998</v>
      </c>
      <c r="BL73" s="81">
        <v>0</v>
      </c>
      <c r="BM73" s="82"/>
      <c r="BN73" s="81">
        <v>0</v>
      </c>
      <c r="BO73" s="81">
        <v>0</v>
      </c>
      <c r="BP73" s="81">
        <v>2</v>
      </c>
      <c r="BQ73" s="81">
        <v>0</v>
      </c>
      <c r="BR73" s="81">
        <v>2</v>
      </c>
      <c r="BS73" s="81">
        <v>0</v>
      </c>
      <c r="BT73"/>
      <c r="BU73" s="80">
        <v>50.701000000000001</v>
      </c>
      <c r="BV73" s="80">
        <v>0</v>
      </c>
      <c r="BW73" s="80">
        <v>7.2290000000000001</v>
      </c>
      <c r="BX73" s="80">
        <v>0</v>
      </c>
      <c r="BY73" s="80">
        <v>0</v>
      </c>
      <c r="BZ73" s="80">
        <v>0</v>
      </c>
      <c r="CA73" s="80">
        <v>0</v>
      </c>
      <c r="CB73" s="80">
        <v>0</v>
      </c>
      <c r="CC73" s="80">
        <v>0</v>
      </c>
    </row>
    <row r="74" spans="1:81">
      <c r="A74" s="80" t="s">
        <v>1800</v>
      </c>
      <c r="B74" s="80">
        <v>145</v>
      </c>
      <c r="C74" s="80">
        <v>9</v>
      </c>
      <c r="D74" s="80">
        <v>9</v>
      </c>
      <c r="E74" s="80">
        <v>2012</v>
      </c>
      <c r="F74" s="80" t="s">
        <v>88</v>
      </c>
      <c r="G74" s="80" t="s">
        <v>1791</v>
      </c>
      <c r="H74" s="80" t="s">
        <v>1792</v>
      </c>
      <c r="I74" s="177"/>
      <c r="J74" s="81">
        <v>59.112521535093158</v>
      </c>
      <c r="K74" s="81">
        <v>3.5192427410493461</v>
      </c>
      <c r="L74" s="81">
        <v>2.5534305168294282</v>
      </c>
      <c r="M74" s="81">
        <v>57.944567605158504</v>
      </c>
      <c r="N74" s="81">
        <v>54.141785969206197</v>
      </c>
      <c r="O74" s="81">
        <v>48.823873927887135</v>
      </c>
      <c r="P74" s="81">
        <v>31.422330378461762</v>
      </c>
      <c r="Q74" s="81">
        <v>3.0363867775045614</v>
      </c>
      <c r="R74" s="81">
        <v>0</v>
      </c>
      <c r="S74" s="81">
        <v>4.9778419949999995</v>
      </c>
      <c r="T74" s="82"/>
      <c r="U74" s="81">
        <v>7823934</v>
      </c>
      <c r="V74" s="81">
        <v>1288</v>
      </c>
      <c r="W74" s="81">
        <v>62</v>
      </c>
      <c r="X74" s="81">
        <v>10980</v>
      </c>
      <c r="Y74" s="81">
        <v>14886</v>
      </c>
      <c r="Z74" s="81">
        <v>25536</v>
      </c>
      <c r="AA74" s="81">
        <v>6314</v>
      </c>
      <c r="AB74" s="81">
        <v>39823</v>
      </c>
      <c r="AC74" s="81">
        <v>0</v>
      </c>
      <c r="AD74" s="81">
        <v>4.9778419949999995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39.023000000000003</v>
      </c>
      <c r="BJ74" s="81">
        <v>0</v>
      </c>
      <c r="BK74" s="81">
        <v>29.855</v>
      </c>
      <c r="BL74" s="81">
        <v>0</v>
      </c>
      <c r="BM74" s="82"/>
      <c r="BN74" s="81">
        <v>0</v>
      </c>
      <c r="BO74" s="81">
        <v>0</v>
      </c>
      <c r="BP74" s="81">
        <v>3</v>
      </c>
      <c r="BQ74" s="81">
        <v>0</v>
      </c>
      <c r="BR74" s="81">
        <v>2</v>
      </c>
      <c r="BS74" s="81">
        <v>0</v>
      </c>
      <c r="BT74"/>
      <c r="BU74" s="80">
        <v>59.981999999999999</v>
      </c>
      <c r="BV74" s="80">
        <v>0</v>
      </c>
      <c r="BW74" s="80">
        <v>8.8960000000000008</v>
      </c>
      <c r="BX74" s="80">
        <v>0</v>
      </c>
      <c r="BY74" s="80">
        <v>0</v>
      </c>
      <c r="BZ74" s="80">
        <v>0</v>
      </c>
      <c r="CA74" s="80">
        <v>0</v>
      </c>
      <c r="CB74" s="80">
        <v>0</v>
      </c>
      <c r="CC74" s="80">
        <v>0</v>
      </c>
    </row>
    <row r="75" spans="1:81">
      <c r="A75" s="80" t="s">
        <v>1801</v>
      </c>
      <c r="B75" s="80">
        <v>146</v>
      </c>
      <c r="C75" s="80">
        <v>10</v>
      </c>
      <c r="D75" s="80">
        <v>9</v>
      </c>
      <c r="E75" s="80">
        <v>2013</v>
      </c>
      <c r="F75" s="80" t="s">
        <v>89</v>
      </c>
      <c r="G75" s="80" t="s">
        <v>1791</v>
      </c>
      <c r="H75" s="80" t="s">
        <v>1792</v>
      </c>
      <c r="I75" s="177"/>
      <c r="J75" s="81">
        <v>50.419232225547042</v>
      </c>
      <c r="K75" s="81">
        <v>2.9853661408336021</v>
      </c>
      <c r="L75" s="81">
        <v>2.4237318265482273</v>
      </c>
      <c r="M75" s="81">
        <v>57.691623233461065</v>
      </c>
      <c r="N75" s="81">
        <v>62.670399077007005</v>
      </c>
      <c r="O75" s="81">
        <v>47.379562430901622</v>
      </c>
      <c r="P75" s="81">
        <v>31.69558261401821</v>
      </c>
      <c r="Q75" s="81">
        <v>3.0874412782577725</v>
      </c>
      <c r="R75" s="81">
        <v>0</v>
      </c>
      <c r="S75" s="81">
        <v>4.8729211957499992</v>
      </c>
      <c r="T75" s="82"/>
      <c r="U75" s="81">
        <v>7435771</v>
      </c>
      <c r="V75" s="81">
        <v>1288</v>
      </c>
      <c r="W75" s="81">
        <v>62</v>
      </c>
      <c r="X75" s="81">
        <v>10980</v>
      </c>
      <c r="Y75" s="81">
        <v>15052</v>
      </c>
      <c r="Z75" s="81">
        <v>25887</v>
      </c>
      <c r="AA75" s="81">
        <v>6345</v>
      </c>
      <c r="AB75" s="81">
        <v>39912</v>
      </c>
      <c r="AC75" s="81">
        <v>0</v>
      </c>
      <c r="AD75" s="81">
        <v>4.8729211957499992</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47.533999999999999</v>
      </c>
      <c r="BJ75" s="81">
        <v>0</v>
      </c>
      <c r="BK75" s="81">
        <v>28.251999999999999</v>
      </c>
      <c r="BL75" s="81">
        <v>0</v>
      </c>
      <c r="BM75" s="82"/>
      <c r="BN75" s="81">
        <v>0</v>
      </c>
      <c r="BO75" s="81">
        <v>0</v>
      </c>
      <c r="BP75" s="81">
        <v>4</v>
      </c>
      <c r="BQ75" s="81">
        <v>0</v>
      </c>
      <c r="BR75" s="81">
        <v>1</v>
      </c>
      <c r="BS75" s="81">
        <v>0</v>
      </c>
      <c r="BT75"/>
      <c r="BU75" s="80">
        <v>66.335999999999999</v>
      </c>
      <c r="BV75" s="80">
        <v>0</v>
      </c>
      <c r="BW75" s="80">
        <v>9.4499999999999993</v>
      </c>
      <c r="BX75" s="80">
        <v>0</v>
      </c>
      <c r="BY75" s="80">
        <v>0</v>
      </c>
      <c r="BZ75" s="80">
        <v>0</v>
      </c>
      <c r="CA75" s="80">
        <v>0</v>
      </c>
      <c r="CB75" s="80">
        <v>0</v>
      </c>
      <c r="CC75" s="80">
        <v>0</v>
      </c>
    </row>
    <row r="76" spans="1:81">
      <c r="A76" s="80" t="s">
        <v>1802</v>
      </c>
      <c r="B76" s="80">
        <v>147</v>
      </c>
      <c r="C76" s="80">
        <v>11</v>
      </c>
      <c r="D76" s="80">
        <v>9</v>
      </c>
      <c r="E76" s="80">
        <v>2014</v>
      </c>
      <c r="F76" s="80" t="s">
        <v>90</v>
      </c>
      <c r="G76" s="80" t="s">
        <v>1791</v>
      </c>
      <c r="H76" s="80" t="s">
        <v>1792</v>
      </c>
      <c r="I76" s="177"/>
      <c r="J76" s="81">
        <v>46.015450298372507</v>
      </c>
      <c r="K76" s="81">
        <v>2.7618374618722021</v>
      </c>
      <c r="L76" s="81">
        <v>3.2485411572843668</v>
      </c>
      <c r="M76" s="81">
        <v>56.696534597402618</v>
      </c>
      <c r="N76" s="81">
        <v>57.757387582971639</v>
      </c>
      <c r="O76" s="81">
        <v>45.415043147848486</v>
      </c>
      <c r="P76" s="81">
        <v>31.639494849133627</v>
      </c>
      <c r="Q76" s="81">
        <v>2.963002688666772</v>
      </c>
      <c r="R76" s="81">
        <v>0</v>
      </c>
      <c r="S76" s="81">
        <v>3.9454988183200004</v>
      </c>
      <c r="T76" s="82"/>
      <c r="U76" s="81">
        <v>7239729</v>
      </c>
      <c r="V76" s="81">
        <v>1088</v>
      </c>
      <c r="W76" s="81">
        <v>79</v>
      </c>
      <c r="X76" s="81">
        <v>11172</v>
      </c>
      <c r="Y76" s="81">
        <v>15237</v>
      </c>
      <c r="Z76" s="81">
        <v>26134</v>
      </c>
      <c r="AA76" s="81">
        <v>6301</v>
      </c>
      <c r="AB76" s="81">
        <v>39922</v>
      </c>
      <c r="AC76" s="81">
        <v>0</v>
      </c>
      <c r="AD76" s="81">
        <v>3.9454988183200004</v>
      </c>
      <c r="AE76" s="82"/>
      <c r="AF76" s="81">
        <v>57990115.768817991</v>
      </c>
      <c r="AG76" s="81">
        <v>2340260.0490792491</v>
      </c>
      <c r="AH76" s="81">
        <v>840872.89244574599</v>
      </c>
      <c r="AI76" s="81">
        <v>73976754.272605568</v>
      </c>
      <c r="AJ76" s="81">
        <v>77732080.20788978</v>
      </c>
      <c r="AK76" s="81">
        <v>0</v>
      </c>
      <c r="AL76" s="81">
        <v>0</v>
      </c>
      <c r="AM76" s="81">
        <v>5480694.0369720655</v>
      </c>
      <c r="AN76" s="81">
        <v>0</v>
      </c>
      <c r="AO76" s="81">
        <v>0</v>
      </c>
      <c r="AP76" s="82"/>
      <c r="AQ76" s="81">
        <v>576</v>
      </c>
      <c r="AR76" s="81">
        <v>239</v>
      </c>
      <c r="AS76" s="81">
        <v>0</v>
      </c>
      <c r="AT76" s="81">
        <v>0</v>
      </c>
      <c r="AU76" s="81">
        <v>0</v>
      </c>
      <c r="AV76" s="81">
        <v>0</v>
      </c>
      <c r="AW76" s="81" t="s">
        <v>564</v>
      </c>
      <c r="AX76" s="82"/>
      <c r="AY76" s="81">
        <v>2741.2999999999997</v>
      </c>
      <c r="AZ76" s="81">
        <v>16256.5</v>
      </c>
      <c r="BA76" s="81">
        <v>0</v>
      </c>
      <c r="BB76" s="81">
        <v>0</v>
      </c>
      <c r="BC76" s="81">
        <v>0</v>
      </c>
      <c r="BD76" s="81">
        <v>0</v>
      </c>
      <c r="BE76" s="81" t="s">
        <v>564</v>
      </c>
      <c r="BF76" s="82"/>
      <c r="BG76" s="81">
        <v>0</v>
      </c>
      <c r="BH76" s="81">
        <v>0</v>
      </c>
      <c r="BI76" s="81">
        <v>47.481000000000002</v>
      </c>
      <c r="BJ76" s="81">
        <v>0</v>
      </c>
      <c r="BK76" s="81">
        <v>27.466000000000001</v>
      </c>
      <c r="BL76" s="81">
        <v>0</v>
      </c>
      <c r="BM76" s="82"/>
      <c r="BN76" s="81">
        <v>0</v>
      </c>
      <c r="BO76" s="81">
        <v>0</v>
      </c>
      <c r="BP76" s="81">
        <v>4</v>
      </c>
      <c r="BQ76" s="81">
        <v>0</v>
      </c>
      <c r="BR76" s="81">
        <v>1</v>
      </c>
      <c r="BS76" s="81">
        <v>0</v>
      </c>
      <c r="BT76"/>
      <c r="BU76" s="80">
        <v>63.838000000000001</v>
      </c>
      <c r="BV76" s="80">
        <v>0</v>
      </c>
      <c r="BW76" s="80">
        <v>11.109</v>
      </c>
      <c r="BX76" s="80">
        <v>0</v>
      </c>
      <c r="BY76" s="80">
        <v>0</v>
      </c>
      <c r="BZ76" s="80">
        <v>0</v>
      </c>
      <c r="CA76" s="80">
        <v>0</v>
      </c>
      <c r="CB76" s="80">
        <v>0</v>
      </c>
      <c r="CC76" s="80">
        <v>0</v>
      </c>
    </row>
    <row r="77" spans="1:81">
      <c r="A77" s="80" t="s">
        <v>1803</v>
      </c>
      <c r="B77" s="80">
        <v>148</v>
      </c>
      <c r="C77" s="80">
        <v>12</v>
      </c>
      <c r="D77" s="80">
        <v>9</v>
      </c>
      <c r="E77" s="80">
        <v>2015</v>
      </c>
      <c r="F77" s="80" t="s">
        <v>91</v>
      </c>
      <c r="G77" s="80" t="s">
        <v>1791</v>
      </c>
      <c r="H77" s="80" t="s">
        <v>1792</v>
      </c>
      <c r="I77" s="177"/>
      <c r="J77" s="81">
        <v>48.493185033346293</v>
      </c>
      <c r="K77" s="81">
        <v>2.7440059305494358</v>
      </c>
      <c r="L77" s="81">
        <v>3.0295735711470115</v>
      </c>
      <c r="M77" s="81">
        <v>50.750778034936815</v>
      </c>
      <c r="N77" s="81">
        <v>52.675762086760848</v>
      </c>
      <c r="O77" s="81">
        <v>45.291470383513456</v>
      </c>
      <c r="P77" s="81">
        <v>31.885502353335962</v>
      </c>
      <c r="Q77" s="81">
        <v>2.8959824587959559</v>
      </c>
      <c r="R77" s="81">
        <v>0</v>
      </c>
      <c r="S77" s="81">
        <v>4.8082644383199993</v>
      </c>
      <c r="T77" s="82"/>
      <c r="U77" s="81">
        <v>8713178</v>
      </c>
      <c r="V77" s="81">
        <v>1088</v>
      </c>
      <c r="W77" s="81">
        <v>79</v>
      </c>
      <c r="X77" s="81">
        <v>11172</v>
      </c>
      <c r="Y77" s="81">
        <v>15428</v>
      </c>
      <c r="Z77" s="81">
        <v>26314</v>
      </c>
      <c r="AA77" s="81">
        <v>6345</v>
      </c>
      <c r="AB77" s="81">
        <v>39858</v>
      </c>
      <c r="AC77" s="81">
        <v>0</v>
      </c>
      <c r="AD77" s="81">
        <v>4.8082644383199993</v>
      </c>
      <c r="AE77" s="82"/>
      <c r="AF77" s="81">
        <v>59973679.642588615</v>
      </c>
      <c r="AG77" s="81">
        <v>2096494.4461853681</v>
      </c>
      <c r="AH77" s="81">
        <v>643750.74342662538</v>
      </c>
      <c r="AI77" s="81">
        <v>70361849.499165669</v>
      </c>
      <c r="AJ77" s="81">
        <v>76707937.363952652</v>
      </c>
      <c r="AK77" s="81">
        <v>0</v>
      </c>
      <c r="AL77" s="81">
        <v>0</v>
      </c>
      <c r="AM77" s="81">
        <v>5462371.7019784376</v>
      </c>
      <c r="AN77" s="81">
        <v>0</v>
      </c>
      <c r="AO77" s="81">
        <v>0</v>
      </c>
      <c r="AP77" s="82"/>
      <c r="AQ77" s="81">
        <v>703</v>
      </c>
      <c r="AR77" s="81">
        <v>414</v>
      </c>
      <c r="AS77" s="81">
        <v>0</v>
      </c>
      <c r="AT77" s="81">
        <v>0</v>
      </c>
      <c r="AU77" s="81">
        <v>0</v>
      </c>
      <c r="AV77" s="81">
        <v>0</v>
      </c>
      <c r="AW77" s="81" t="s">
        <v>564</v>
      </c>
      <c r="AX77" s="82"/>
      <c r="AY77" s="81">
        <v>3370.1</v>
      </c>
      <c r="AZ77" s="81">
        <v>23056.1</v>
      </c>
      <c r="BA77" s="81">
        <v>0</v>
      </c>
      <c r="BB77" s="81">
        <v>0</v>
      </c>
      <c r="BC77" s="81">
        <v>0</v>
      </c>
      <c r="BD77" s="81">
        <v>0</v>
      </c>
      <c r="BE77" s="81" t="s">
        <v>564</v>
      </c>
      <c r="BF77" s="82"/>
      <c r="BG77" s="81">
        <v>0</v>
      </c>
      <c r="BH77" s="81">
        <v>0</v>
      </c>
      <c r="BI77" s="81">
        <v>48.177999999999997</v>
      </c>
      <c r="BJ77" s="81">
        <v>0</v>
      </c>
      <c r="BK77" s="81">
        <v>27.512</v>
      </c>
      <c r="BL77" s="81">
        <v>0</v>
      </c>
      <c r="BM77" s="82"/>
      <c r="BN77" s="81">
        <v>0</v>
      </c>
      <c r="BO77" s="81">
        <v>0</v>
      </c>
      <c r="BP77" s="81">
        <v>4</v>
      </c>
      <c r="BQ77" s="81">
        <v>0</v>
      </c>
      <c r="BR77" s="81">
        <v>1</v>
      </c>
      <c r="BS77" s="81">
        <v>0</v>
      </c>
      <c r="BT77"/>
      <c r="BU77" s="80">
        <v>64.731999999999999</v>
      </c>
      <c r="BV77" s="80">
        <v>0</v>
      </c>
      <c r="BW77" s="80">
        <v>10.958</v>
      </c>
      <c r="BX77" s="80">
        <v>0</v>
      </c>
      <c r="BY77" s="80">
        <v>0</v>
      </c>
      <c r="BZ77" s="80">
        <v>0</v>
      </c>
      <c r="CA77" s="80">
        <v>0</v>
      </c>
      <c r="CB77" s="80">
        <v>0</v>
      </c>
      <c r="CC77" s="80">
        <v>0</v>
      </c>
    </row>
    <row r="78" spans="1:81">
      <c r="A78" s="80" t="s">
        <v>1804</v>
      </c>
      <c r="B78" s="80">
        <v>149</v>
      </c>
      <c r="C78" s="80">
        <v>13</v>
      </c>
      <c r="D78" s="80">
        <v>9</v>
      </c>
      <c r="E78" s="80">
        <v>2016</v>
      </c>
      <c r="F78" s="80" t="s">
        <v>92</v>
      </c>
      <c r="G78" s="80" t="s">
        <v>1791</v>
      </c>
      <c r="H78" s="80" t="s">
        <v>1792</v>
      </c>
      <c r="I78" s="177"/>
      <c r="J78" s="81">
        <v>74.125416504887923</v>
      </c>
      <c r="K78" s="81">
        <v>3.0141273093722378</v>
      </c>
      <c r="L78" s="81">
        <v>3.1152092510680265</v>
      </c>
      <c r="M78" s="81">
        <v>46.734356330523752</v>
      </c>
      <c r="N78" s="81">
        <v>55.930437443503635</v>
      </c>
      <c r="O78" s="81">
        <v>45.30087179288919</v>
      </c>
      <c r="P78" s="81">
        <v>31.163842485065441</v>
      </c>
      <c r="Q78" s="81">
        <v>2.8116491326769411</v>
      </c>
      <c r="R78" s="81">
        <v>0</v>
      </c>
      <c r="S78" s="81">
        <v>4.9771859365575004</v>
      </c>
      <c r="T78" s="82"/>
      <c r="U78" s="81">
        <v>13925143</v>
      </c>
      <c r="V78" s="81">
        <v>1088</v>
      </c>
      <c r="W78" s="81">
        <v>79</v>
      </c>
      <c r="X78" s="81">
        <v>11172</v>
      </c>
      <c r="Y78" s="81">
        <v>15588</v>
      </c>
      <c r="Z78" s="81">
        <v>26643</v>
      </c>
      <c r="AA78" s="81">
        <v>6414</v>
      </c>
      <c r="AB78" s="81">
        <v>39807</v>
      </c>
      <c r="AC78" s="81">
        <v>0</v>
      </c>
      <c r="AD78" s="81">
        <v>4.9771859365575004</v>
      </c>
      <c r="AE78" s="82"/>
      <c r="AF78" s="81">
        <v>95864220.711617634</v>
      </c>
      <c r="AG78" s="81">
        <v>2305086.330734381</v>
      </c>
      <c r="AH78" s="81">
        <v>514188.15100416722</v>
      </c>
      <c r="AI78" s="81">
        <v>71193558.615300089</v>
      </c>
      <c r="AJ78" s="81">
        <v>81358014.02200824</v>
      </c>
      <c r="AK78" s="81">
        <v>0</v>
      </c>
      <c r="AL78" s="81">
        <v>0</v>
      </c>
      <c r="AM78" s="81">
        <v>5459620.6627363879</v>
      </c>
      <c r="AN78" s="81">
        <v>0</v>
      </c>
      <c r="AO78" s="81">
        <v>0</v>
      </c>
      <c r="AP78" s="82"/>
      <c r="AQ78" s="81">
        <v>794</v>
      </c>
      <c r="AR78" s="81">
        <v>525</v>
      </c>
      <c r="AS78" s="81">
        <v>0</v>
      </c>
      <c r="AT78" s="81">
        <v>0</v>
      </c>
      <c r="AU78" s="81">
        <v>0</v>
      </c>
      <c r="AV78" s="81">
        <v>0</v>
      </c>
      <c r="AW78" s="81" t="s">
        <v>564</v>
      </c>
      <c r="AX78" s="82"/>
      <c r="AY78" s="81">
        <v>3846.5</v>
      </c>
      <c r="AZ78" s="81">
        <v>29265.7</v>
      </c>
      <c r="BA78" s="81">
        <v>0</v>
      </c>
      <c r="BB78" s="81">
        <v>0</v>
      </c>
      <c r="BC78" s="81">
        <v>0</v>
      </c>
      <c r="BD78" s="81">
        <v>0</v>
      </c>
      <c r="BE78" s="81" t="s">
        <v>564</v>
      </c>
      <c r="BF78" s="82"/>
      <c r="BG78" s="81">
        <v>0</v>
      </c>
      <c r="BH78" s="81">
        <v>0</v>
      </c>
      <c r="BI78" s="81">
        <v>55.625</v>
      </c>
      <c r="BJ78" s="81">
        <v>0</v>
      </c>
      <c r="BK78" s="81">
        <v>31.177999999999997</v>
      </c>
      <c r="BL78" s="81">
        <v>0</v>
      </c>
      <c r="BM78" s="82"/>
      <c r="BN78" s="81">
        <v>0</v>
      </c>
      <c r="BO78" s="81">
        <v>0</v>
      </c>
      <c r="BP78" s="81">
        <v>5</v>
      </c>
      <c r="BQ78" s="81">
        <v>0</v>
      </c>
      <c r="BR78" s="81">
        <v>2</v>
      </c>
      <c r="BS78" s="81">
        <v>0</v>
      </c>
      <c r="BT78"/>
      <c r="BU78" s="80">
        <v>76.332999999999998</v>
      </c>
      <c r="BV78" s="80">
        <v>0</v>
      </c>
      <c r="BW78" s="80">
        <v>10.47</v>
      </c>
      <c r="BX78" s="80">
        <v>0</v>
      </c>
      <c r="BY78" s="80">
        <v>0</v>
      </c>
      <c r="BZ78" s="80">
        <v>0</v>
      </c>
      <c r="CA78" s="80">
        <v>0</v>
      </c>
      <c r="CB78" s="80">
        <v>0</v>
      </c>
      <c r="CC78" s="80">
        <v>0</v>
      </c>
    </row>
    <row r="79" spans="1:81">
      <c r="A79" s="80" t="s">
        <v>1805</v>
      </c>
      <c r="B79" s="80">
        <v>150</v>
      </c>
      <c r="C79" s="80">
        <v>14</v>
      </c>
      <c r="D79" s="80">
        <v>9</v>
      </c>
      <c r="E79" s="80">
        <v>2017</v>
      </c>
      <c r="F79" s="80" t="s">
        <v>71</v>
      </c>
      <c r="G79" s="80" t="s">
        <v>1791</v>
      </c>
      <c r="H79" s="80" t="s">
        <v>1792</v>
      </c>
      <c r="I79" s="177"/>
      <c r="J79" s="81">
        <v>85.617590135484491</v>
      </c>
      <c r="K79" s="81">
        <v>2.984401466907793</v>
      </c>
      <c r="L79" s="81">
        <v>3.579523698343424</v>
      </c>
      <c r="M79" s="81">
        <v>45.976956097971382</v>
      </c>
      <c r="N79" s="81">
        <v>55.655393087364097</v>
      </c>
      <c r="O79" s="81">
        <v>44.916249467887731</v>
      </c>
      <c r="P79" s="81">
        <v>31.091957206434035</v>
      </c>
      <c r="Q79" s="81">
        <v>2.7090773332391964</v>
      </c>
      <c r="R79" s="81">
        <v>0</v>
      </c>
      <c r="S79" s="81">
        <v>5.0845008724800005</v>
      </c>
      <c r="T79" s="82"/>
      <c r="U79" s="81">
        <v>15926385</v>
      </c>
      <c r="V79" s="81">
        <v>1088</v>
      </c>
      <c r="W79" s="81">
        <v>79</v>
      </c>
      <c r="X79" s="81">
        <v>11172</v>
      </c>
      <c r="Y79" s="81">
        <v>15780</v>
      </c>
      <c r="Z79" s="81">
        <v>26855</v>
      </c>
      <c r="AA79" s="81">
        <v>6440</v>
      </c>
      <c r="AB79" s="81">
        <v>39664</v>
      </c>
      <c r="AC79" s="81">
        <v>0</v>
      </c>
      <c r="AD79" s="81">
        <v>5.0845008724799996</v>
      </c>
      <c r="AE79" s="82"/>
      <c r="AF79" s="81">
        <v>114660916.3740214</v>
      </c>
      <c r="AG79" s="81">
        <v>2346383.1206400851</v>
      </c>
      <c r="AH79" s="81">
        <v>776135.07539220888</v>
      </c>
      <c r="AI79" s="81">
        <v>74493131.012070268</v>
      </c>
      <c r="AJ79" s="81">
        <v>77573386.29075177</v>
      </c>
      <c r="AK79" s="81">
        <v>0</v>
      </c>
      <c r="AL79" s="81">
        <v>0</v>
      </c>
      <c r="AM79" s="81">
        <v>5448520.0146062188</v>
      </c>
      <c r="AN79" s="81">
        <v>0</v>
      </c>
      <c r="AO79" s="81">
        <v>0</v>
      </c>
      <c r="AP79" s="82"/>
      <c r="AQ79" s="81">
        <v>866</v>
      </c>
      <c r="AR79" s="81">
        <v>601</v>
      </c>
      <c r="AS79" s="81">
        <v>0</v>
      </c>
      <c r="AT79" s="81">
        <v>0</v>
      </c>
      <c r="AU79" s="81">
        <v>0</v>
      </c>
      <c r="AV79" s="81">
        <v>0</v>
      </c>
      <c r="AW79" s="81" t="s">
        <v>564</v>
      </c>
      <c r="AX79" s="82"/>
      <c r="AY79" s="81">
        <v>4214.8</v>
      </c>
      <c r="AZ79" s="81">
        <v>48059.900000000023</v>
      </c>
      <c r="BA79" s="81">
        <v>0</v>
      </c>
      <c r="BB79" s="81">
        <v>0</v>
      </c>
      <c r="BC79" s="81">
        <v>0</v>
      </c>
      <c r="BD79" s="81">
        <v>0</v>
      </c>
      <c r="BE79" s="81" t="s">
        <v>564</v>
      </c>
      <c r="BF79" s="82"/>
      <c r="BG79" s="81">
        <v>0</v>
      </c>
      <c r="BH79" s="81">
        <v>0</v>
      </c>
      <c r="BI79" s="81">
        <v>63.939</v>
      </c>
      <c r="BJ79" s="81">
        <v>0</v>
      </c>
      <c r="BK79" s="81">
        <v>30.617999999999999</v>
      </c>
      <c r="BL79" s="81">
        <v>0</v>
      </c>
      <c r="BM79" s="82"/>
      <c r="BN79" s="81">
        <v>0</v>
      </c>
      <c r="BO79" s="81">
        <v>0</v>
      </c>
      <c r="BP79" s="81">
        <v>4</v>
      </c>
      <c r="BQ79" s="81">
        <v>0</v>
      </c>
      <c r="BR79" s="81">
        <v>2</v>
      </c>
      <c r="BS79" s="81">
        <v>0</v>
      </c>
      <c r="BT79"/>
      <c r="BU79" s="80">
        <v>82.981999999999999</v>
      </c>
      <c r="BV79" s="80">
        <v>0</v>
      </c>
      <c r="BW79" s="80">
        <v>11.574999999999999</v>
      </c>
      <c r="BX79" s="80">
        <v>0</v>
      </c>
      <c r="BY79" s="80">
        <v>0</v>
      </c>
      <c r="BZ79" s="80">
        <v>0</v>
      </c>
      <c r="CA79" s="80">
        <v>0</v>
      </c>
      <c r="CB79" s="80">
        <v>0</v>
      </c>
      <c r="CC79" s="80">
        <v>0</v>
      </c>
    </row>
    <row r="80" spans="1:81">
      <c r="A80" s="80" t="s">
        <v>1806</v>
      </c>
      <c r="B80" s="80">
        <v>151</v>
      </c>
      <c r="C80" s="80">
        <v>15</v>
      </c>
      <c r="D80" s="80">
        <v>9</v>
      </c>
      <c r="E80" s="80">
        <v>2018</v>
      </c>
      <c r="F80" s="80" t="s">
        <v>93</v>
      </c>
      <c r="G80" s="80" t="s">
        <v>1791</v>
      </c>
      <c r="H80" s="80" t="s">
        <v>1792</v>
      </c>
      <c r="I80" s="177"/>
      <c r="J80" s="81">
        <v>62.659373775773659</v>
      </c>
      <c r="K80" s="81">
        <v>2.6918800256231323</v>
      </c>
      <c r="L80" s="81">
        <v>3.3166416800257457</v>
      </c>
      <c r="M80" s="81">
        <v>45.356325099375049</v>
      </c>
      <c r="N80" s="81">
        <v>49.088560620346414</v>
      </c>
      <c r="O80" s="81">
        <v>44.331668678061149</v>
      </c>
      <c r="P80" s="81">
        <v>30.619944388785012</v>
      </c>
      <c r="Q80" s="81">
        <v>2.5051406693613294</v>
      </c>
      <c r="R80" s="81">
        <v>0</v>
      </c>
      <c r="S80" s="81">
        <v>5.8694792729999996</v>
      </c>
      <c r="T80" s="82"/>
      <c r="U80" s="81">
        <v>11607279</v>
      </c>
      <c r="V80" s="81">
        <v>1088</v>
      </c>
      <c r="W80" s="81">
        <v>79</v>
      </c>
      <c r="X80" s="81">
        <v>11172</v>
      </c>
      <c r="Y80" s="81">
        <v>15911</v>
      </c>
      <c r="Z80" s="81">
        <v>27013</v>
      </c>
      <c r="AA80" s="81">
        <v>6406</v>
      </c>
      <c r="AB80" s="81">
        <v>39526</v>
      </c>
      <c r="AC80" s="81">
        <v>0</v>
      </c>
      <c r="AD80" s="81">
        <v>5.8694792729999996</v>
      </c>
      <c r="AE80" s="82"/>
      <c r="AF80" s="81">
        <v>85153574.953978583</v>
      </c>
      <c r="AG80" s="81">
        <v>2025679.4817756049</v>
      </c>
      <c r="AH80" s="81">
        <v>734848.78849408124</v>
      </c>
      <c r="AI80" s="81">
        <v>71974725.319560677</v>
      </c>
      <c r="AJ80" s="81">
        <v>73794709.728286713</v>
      </c>
      <c r="AK80" s="81">
        <v>0</v>
      </c>
      <c r="AL80" s="81">
        <v>0</v>
      </c>
      <c r="AM80" s="81">
        <v>5440797.8019886333</v>
      </c>
      <c r="AN80" s="81">
        <v>0</v>
      </c>
      <c r="AO80" s="81">
        <v>0</v>
      </c>
      <c r="AP80" s="82"/>
      <c r="AQ80" s="81">
        <v>938</v>
      </c>
      <c r="AR80" s="81">
        <v>691</v>
      </c>
      <c r="AS80" s="81">
        <v>0</v>
      </c>
      <c r="AT80" s="81">
        <v>0</v>
      </c>
      <c r="AU80" s="81">
        <v>0</v>
      </c>
      <c r="AV80" s="81">
        <v>0</v>
      </c>
      <c r="AW80" s="81" t="s">
        <v>564</v>
      </c>
      <c r="AX80" s="82"/>
      <c r="AY80" s="81">
        <v>4582.1000000000004</v>
      </c>
      <c r="AZ80" s="81">
        <v>52482</v>
      </c>
      <c r="BA80" s="81">
        <v>0</v>
      </c>
      <c r="BB80" s="81">
        <v>0</v>
      </c>
      <c r="BC80" s="81">
        <v>0</v>
      </c>
      <c r="BD80" s="81">
        <v>0</v>
      </c>
      <c r="BE80" s="81" t="s">
        <v>564</v>
      </c>
      <c r="BF80" s="82"/>
      <c r="BG80" s="81">
        <v>0</v>
      </c>
      <c r="BH80" s="81">
        <v>0</v>
      </c>
      <c r="BI80" s="81">
        <v>68.504999999999995</v>
      </c>
      <c r="BJ80" s="81">
        <v>0</v>
      </c>
      <c r="BK80" s="81">
        <v>29.571000000000002</v>
      </c>
      <c r="BL80" s="81">
        <v>0</v>
      </c>
      <c r="BM80" s="82"/>
      <c r="BN80" s="81">
        <v>0</v>
      </c>
      <c r="BO80" s="81">
        <v>0</v>
      </c>
      <c r="BP80" s="81">
        <v>4</v>
      </c>
      <c r="BQ80" s="81">
        <v>0</v>
      </c>
      <c r="BR80" s="81">
        <v>2</v>
      </c>
      <c r="BS80" s="81">
        <v>0</v>
      </c>
      <c r="BT80"/>
      <c r="BU80" s="80">
        <v>86.257999999999996</v>
      </c>
      <c r="BV80" s="80">
        <v>0</v>
      </c>
      <c r="BW80" s="80">
        <v>11.818</v>
      </c>
      <c r="BX80" s="80">
        <v>0</v>
      </c>
      <c r="BY80" s="80">
        <v>0</v>
      </c>
      <c r="BZ80" s="80">
        <v>0</v>
      </c>
      <c r="CA80" s="80">
        <v>0</v>
      </c>
      <c r="CB80" s="80">
        <v>0</v>
      </c>
      <c r="CC80" s="80">
        <v>0</v>
      </c>
    </row>
    <row r="81" spans="1:81">
      <c r="A81" s="80" t="s">
        <v>1807</v>
      </c>
      <c r="B81" s="80">
        <v>152</v>
      </c>
      <c r="C81" s="80">
        <v>16</v>
      </c>
      <c r="D81" s="80">
        <v>9</v>
      </c>
      <c r="E81" s="80">
        <v>2019</v>
      </c>
      <c r="F81" s="80" t="s">
        <v>73</v>
      </c>
      <c r="G81" s="80" t="s">
        <v>1791</v>
      </c>
      <c r="H81" s="80" t="s">
        <v>1792</v>
      </c>
      <c r="I81" s="177"/>
      <c r="J81" s="81">
        <v>53.552814263246439</v>
      </c>
      <c r="K81" s="81">
        <v>2.4862916777211619</v>
      </c>
      <c r="L81" s="81">
        <v>3.3447408334625162</v>
      </c>
      <c r="M81" s="81">
        <v>43.977097787563416</v>
      </c>
      <c r="N81" s="81">
        <v>50.685216257835222</v>
      </c>
      <c r="O81" s="81">
        <v>43.038419990236221</v>
      </c>
      <c r="P81" s="81">
        <v>30.446307854488648</v>
      </c>
      <c r="Q81" s="81">
        <v>2.4259576581560824</v>
      </c>
      <c r="R81" s="81">
        <v>0</v>
      </c>
      <c r="S81" s="81">
        <v>6.9813750239999992</v>
      </c>
      <c r="T81" s="82"/>
      <c r="U81" s="81">
        <v>10493501</v>
      </c>
      <c r="V81" s="81">
        <v>1088</v>
      </c>
      <c r="W81" s="81">
        <v>79</v>
      </c>
      <c r="X81" s="81">
        <v>11172</v>
      </c>
      <c r="Y81" s="81">
        <v>16044</v>
      </c>
      <c r="Z81" s="81">
        <v>26945</v>
      </c>
      <c r="AA81" s="81">
        <v>6322</v>
      </c>
      <c r="AB81" s="81">
        <v>39313</v>
      </c>
      <c r="AC81" s="81">
        <v>0</v>
      </c>
      <c r="AD81" s="81">
        <v>6.9813750239999992</v>
      </c>
      <c r="AE81" s="82"/>
      <c r="AF81" s="81">
        <v>74453388.832271397</v>
      </c>
      <c r="AG81" s="81">
        <v>1955304.3522356539</v>
      </c>
      <c r="AH81" s="81">
        <v>784571.61868572002</v>
      </c>
      <c r="AI81" s="81">
        <v>72690581.163097322</v>
      </c>
      <c r="AJ81" s="81">
        <v>73239268.011869565</v>
      </c>
      <c r="AK81" s="81">
        <v>0</v>
      </c>
      <c r="AL81" s="81">
        <v>0</v>
      </c>
      <c r="AM81" s="81">
        <v>5354134.6518944493</v>
      </c>
      <c r="AN81" s="81">
        <v>0</v>
      </c>
      <c r="AO81" s="81">
        <v>0</v>
      </c>
      <c r="AP81" s="82"/>
      <c r="AQ81" s="81">
        <v>1037</v>
      </c>
      <c r="AR81" s="81">
        <v>791</v>
      </c>
      <c r="AS81" s="81">
        <v>0</v>
      </c>
      <c r="AT81" s="81">
        <v>0</v>
      </c>
      <c r="AU81" s="81">
        <v>0</v>
      </c>
      <c r="AV81" s="81">
        <v>1</v>
      </c>
      <c r="AW81" s="81" t="s">
        <v>564</v>
      </c>
      <c r="AX81" s="82"/>
      <c r="AY81" s="81">
        <v>5101.6000000000004</v>
      </c>
      <c r="AZ81" s="81">
        <v>57310.900000000023</v>
      </c>
      <c r="BA81" s="81">
        <v>0</v>
      </c>
      <c r="BB81" s="81">
        <v>0</v>
      </c>
      <c r="BC81" s="81">
        <v>0</v>
      </c>
      <c r="BD81" s="81">
        <v>18000</v>
      </c>
      <c r="BE81" s="81" t="s">
        <v>564</v>
      </c>
      <c r="BF81" s="82"/>
      <c r="BG81" s="81">
        <v>0</v>
      </c>
      <c r="BH81" s="81">
        <v>0</v>
      </c>
      <c r="BI81" s="81">
        <v>54.360999999999997</v>
      </c>
      <c r="BJ81" s="81">
        <v>0</v>
      </c>
      <c r="BK81" s="81">
        <v>26.387</v>
      </c>
      <c r="BL81" s="81">
        <v>0</v>
      </c>
      <c r="BM81" s="82"/>
      <c r="BN81" s="81">
        <v>0</v>
      </c>
      <c r="BO81" s="81">
        <v>0</v>
      </c>
      <c r="BP81" s="81">
        <v>5</v>
      </c>
      <c r="BQ81" s="81">
        <v>0</v>
      </c>
      <c r="BR81" s="81">
        <v>1</v>
      </c>
      <c r="BS81" s="81">
        <v>0</v>
      </c>
      <c r="BT81"/>
      <c r="BU81" s="80">
        <v>80.748000000000005</v>
      </c>
      <c r="BV81" s="80">
        <v>0</v>
      </c>
      <c r="BW81" s="80">
        <v>0</v>
      </c>
      <c r="BX81" s="80">
        <v>0</v>
      </c>
      <c r="BY81" s="80">
        <v>0</v>
      </c>
      <c r="BZ81" s="80">
        <v>0</v>
      </c>
      <c r="CA81" s="80">
        <v>0</v>
      </c>
      <c r="CB81" s="80">
        <v>0</v>
      </c>
      <c r="CC81" s="80">
        <v>0</v>
      </c>
    </row>
    <row r="82" spans="1:81">
      <c r="A82" s="80" t="s">
        <v>1808</v>
      </c>
      <c r="B82" s="80">
        <v>153</v>
      </c>
      <c r="C82" s="80">
        <v>17</v>
      </c>
      <c r="D82" s="80">
        <v>9</v>
      </c>
      <c r="E82" s="80">
        <v>2020</v>
      </c>
      <c r="F82" s="80" t="s">
        <v>218</v>
      </c>
      <c r="G82" s="80" t="s">
        <v>1791</v>
      </c>
      <c r="H82" s="80" t="s">
        <v>1792</v>
      </c>
      <c r="I82" s="177"/>
      <c r="J82" s="81">
        <v>49.456352352917492</v>
      </c>
      <c r="K82" s="81">
        <v>2.6797652144034836</v>
      </c>
      <c r="L82" s="81">
        <v>2.4848416786729302</v>
      </c>
      <c r="M82" s="81">
        <v>45.176651377044479</v>
      </c>
      <c r="N82" s="81">
        <v>48.100057415268452</v>
      </c>
      <c r="O82" s="81">
        <v>37.843490999507438</v>
      </c>
      <c r="P82" s="81">
        <v>28.616775391974834</v>
      </c>
      <c r="Q82" s="81">
        <v>2.3052241354567347</v>
      </c>
      <c r="R82" s="81">
        <v>0</v>
      </c>
      <c r="S82" s="81">
        <v>4.5892926428800012</v>
      </c>
      <c r="T82" s="82"/>
      <c r="U82" s="81">
        <v>8990368</v>
      </c>
      <c r="V82" s="81">
        <v>1003</v>
      </c>
      <c r="W82" s="81">
        <v>71</v>
      </c>
      <c r="X82" s="81">
        <v>12009</v>
      </c>
      <c r="Y82" s="81">
        <v>16159</v>
      </c>
      <c r="Z82" s="81">
        <v>27042</v>
      </c>
      <c r="AA82" s="81">
        <v>6456</v>
      </c>
      <c r="AB82" s="81">
        <v>39096</v>
      </c>
      <c r="AC82" s="81">
        <v>0</v>
      </c>
      <c r="AD82" s="81">
        <v>4.5892926428800012</v>
      </c>
      <c r="AE82" s="82"/>
      <c r="AF82" s="81">
        <v>69941715.612446815</v>
      </c>
      <c r="AG82" s="81">
        <v>2037352.0418161233</v>
      </c>
      <c r="AH82" s="81">
        <v>611949.52087827702</v>
      </c>
      <c r="AI82" s="81">
        <v>73827814.599739239</v>
      </c>
      <c r="AJ82" s="81">
        <v>65555190.843132988</v>
      </c>
      <c r="AK82" s="81"/>
      <c r="AL82" s="81"/>
      <c r="AM82" s="81">
        <v>5102462.365619584</v>
      </c>
      <c r="AN82" s="81"/>
      <c r="AO82" s="81"/>
      <c r="AP82" s="82"/>
      <c r="AQ82" s="81">
        <v>1134</v>
      </c>
      <c r="AR82" s="81">
        <v>838</v>
      </c>
      <c r="AS82" s="81">
        <v>0</v>
      </c>
      <c r="AT82" s="81">
        <v>0</v>
      </c>
      <c r="AU82" s="81">
        <v>0</v>
      </c>
      <c r="AV82" s="81">
        <v>1</v>
      </c>
      <c r="AW82" s="81">
        <v>0</v>
      </c>
      <c r="AX82" s="82"/>
      <c r="AY82" s="81">
        <v>5591.5999999999931</v>
      </c>
      <c r="AZ82" s="81">
        <v>59557.699999999873</v>
      </c>
      <c r="BA82" s="81">
        <v>0</v>
      </c>
      <c r="BB82" s="81">
        <v>0</v>
      </c>
      <c r="BC82" s="81">
        <v>0</v>
      </c>
      <c r="BD82" s="81">
        <v>18000</v>
      </c>
      <c r="BE82" s="81">
        <v>0</v>
      </c>
      <c r="BF82" s="82"/>
      <c r="BG82" s="81">
        <v>0</v>
      </c>
      <c r="BH82" s="81">
        <v>0</v>
      </c>
      <c r="BI82" s="81">
        <v>57.162999999999997</v>
      </c>
      <c r="BJ82" s="81">
        <v>0</v>
      </c>
      <c r="BK82" s="81">
        <v>28.311</v>
      </c>
      <c r="BL82" s="81">
        <v>0</v>
      </c>
      <c r="BM82" s="82"/>
      <c r="BN82" s="81">
        <v>0</v>
      </c>
      <c r="BO82" s="81">
        <v>0</v>
      </c>
      <c r="BP82" s="81">
        <v>4</v>
      </c>
      <c r="BQ82" s="81">
        <v>0</v>
      </c>
      <c r="BR82" s="81">
        <v>2</v>
      </c>
      <c r="BS82" s="81">
        <v>0</v>
      </c>
      <c r="BT82"/>
      <c r="BU82" s="80">
        <v>76.412000000000006</v>
      </c>
      <c r="BV82" s="80">
        <v>0</v>
      </c>
      <c r="BW82" s="80">
        <v>9.0619999999999994</v>
      </c>
      <c r="BX82" s="80">
        <v>0</v>
      </c>
      <c r="BY82" s="80">
        <v>0</v>
      </c>
      <c r="BZ82" s="80">
        <v>0</v>
      </c>
      <c r="CA82" s="80">
        <v>0</v>
      </c>
      <c r="CB82" s="80">
        <v>0</v>
      </c>
      <c r="CC82" s="80">
        <v>0</v>
      </c>
    </row>
    <row r="83" spans="1:81">
      <c r="A83" s="80" t="s">
        <v>1809</v>
      </c>
      <c r="B83" s="80">
        <v>153</v>
      </c>
      <c r="C83" s="80">
        <v>18</v>
      </c>
      <c r="D83" s="80">
        <v>9</v>
      </c>
      <c r="E83" s="80">
        <v>2021</v>
      </c>
      <c r="F83" s="80" t="s">
        <v>75</v>
      </c>
      <c r="G83" s="174" t="s">
        <v>1791</v>
      </c>
      <c r="H83" s="80" t="s">
        <v>1792</v>
      </c>
      <c r="I83" s="177"/>
      <c r="J83" s="81">
        <v>58.190342799452687</v>
      </c>
      <c r="K83" s="81">
        <v>3.0700053801516485</v>
      </c>
      <c r="L83" s="81">
        <v>2.0839562500223385</v>
      </c>
      <c r="M83" s="81">
        <v>50.091456520298159</v>
      </c>
      <c r="N83" s="81">
        <v>44.711182407570803</v>
      </c>
      <c r="O83" s="81">
        <v>36.767432614626806</v>
      </c>
      <c r="P83" s="81">
        <v>29.694392059662761</v>
      </c>
      <c r="Q83" s="81">
        <v>2.3170759384999595</v>
      </c>
      <c r="R83" s="81">
        <v>0</v>
      </c>
      <c r="S83" s="81">
        <v>4.36458143656</v>
      </c>
      <c r="T83" s="82"/>
      <c r="U83" s="81">
        <v>10840123</v>
      </c>
      <c r="V83" s="81">
        <v>1003</v>
      </c>
      <c r="W83" s="81">
        <v>71</v>
      </c>
      <c r="X83" s="81">
        <v>12009</v>
      </c>
      <c r="Y83" s="81">
        <v>16190</v>
      </c>
      <c r="Z83" s="81">
        <v>27053</v>
      </c>
      <c r="AA83" s="81">
        <v>6533</v>
      </c>
      <c r="AB83" s="81">
        <v>38831</v>
      </c>
      <c r="AC83" s="81">
        <v>0</v>
      </c>
      <c r="AD83" s="81">
        <v>4.36458143656</v>
      </c>
      <c r="AE83" s="82"/>
      <c r="AF83" s="81">
        <v>81230021.021954745</v>
      </c>
      <c r="AG83" s="81">
        <v>2656845.9845422707</v>
      </c>
      <c r="AH83" s="81">
        <v>492286.22042229492</v>
      </c>
      <c r="AI83" s="81">
        <v>82143021.329508454</v>
      </c>
      <c r="AJ83" s="81">
        <v>66080105.639242202</v>
      </c>
      <c r="AK83" s="81">
        <v>0</v>
      </c>
      <c r="AL83" s="81">
        <v>0</v>
      </c>
      <c r="AM83" s="81">
        <v>5097108.0274647949</v>
      </c>
      <c r="AN83" s="81">
        <v>0</v>
      </c>
      <c r="AO83" s="81">
        <v>0</v>
      </c>
      <c r="AP83" s="82"/>
      <c r="AQ83" s="81">
        <v>1211</v>
      </c>
      <c r="AR83" s="81">
        <v>892</v>
      </c>
      <c r="AS83" s="81">
        <v>0</v>
      </c>
      <c r="AT83" s="81">
        <v>0</v>
      </c>
      <c r="AU83" s="81">
        <v>0</v>
      </c>
      <c r="AV83" s="81">
        <v>1</v>
      </c>
      <c r="AW83" s="81"/>
      <c r="AX83" s="82"/>
      <c r="AY83" s="81">
        <v>6055.4999999999882</v>
      </c>
      <c r="AZ83" s="81">
        <v>63858.599999999868</v>
      </c>
      <c r="BA83" s="81">
        <v>0</v>
      </c>
      <c r="BB83" s="81">
        <v>0</v>
      </c>
      <c r="BC83" s="81">
        <v>0</v>
      </c>
      <c r="BD83" s="81">
        <v>18000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1810</v>
      </c>
      <c r="B84" s="80">
        <v>153</v>
      </c>
      <c r="C84" s="80">
        <v>19</v>
      </c>
      <c r="D84" s="80">
        <v>9</v>
      </c>
      <c r="E84" s="80">
        <v>2022</v>
      </c>
      <c r="F84" s="80" t="s">
        <v>568</v>
      </c>
      <c r="G84" s="174" t="s">
        <v>1791</v>
      </c>
      <c r="H84" s="80" t="s">
        <v>1792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1329</v>
      </c>
      <c r="AR84" s="81">
        <v>912</v>
      </c>
      <c r="AS84" s="81">
        <v>0</v>
      </c>
      <c r="AT84" s="81">
        <v>0</v>
      </c>
      <c r="AU84" s="81">
        <v>0</v>
      </c>
      <c r="AV84" s="81">
        <v>1</v>
      </c>
      <c r="AW84" s="81"/>
      <c r="AX84" s="82"/>
      <c r="AY84" s="81">
        <v>6680.6999999999853</v>
      </c>
      <c r="AZ84" s="81">
        <v>65699.599999999875</v>
      </c>
      <c r="BA84" s="81">
        <v>0</v>
      </c>
      <c r="BB84" s="81">
        <v>0</v>
      </c>
      <c r="BC84" s="81">
        <v>0</v>
      </c>
      <c r="BD84" s="81">
        <v>18000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1811</v>
      </c>
      <c r="B85" s="80">
        <v>460</v>
      </c>
      <c r="C85" s="80">
        <v>1</v>
      </c>
      <c r="D85" s="80">
        <v>28</v>
      </c>
      <c r="E85" s="80">
        <v>1990</v>
      </c>
      <c r="F85" s="80" t="s">
        <v>562</v>
      </c>
      <c r="G85" s="80" t="s">
        <v>1812</v>
      </c>
      <c r="H85" s="80" t="s">
        <v>1813</v>
      </c>
      <c r="I85" s="177"/>
      <c r="J85" s="81">
        <v>18.053360768282761</v>
      </c>
      <c r="K85" s="81">
        <v>7.9663687303360939</v>
      </c>
      <c r="L85" s="81">
        <v>32.454842318603255</v>
      </c>
      <c r="M85" s="81">
        <v>37.830813628726546</v>
      </c>
      <c r="N85" s="81">
        <v>40.266238488681509</v>
      </c>
      <c r="O85" s="81">
        <v>32.116762545264464</v>
      </c>
      <c r="P85" s="81">
        <v>54.95630291131954</v>
      </c>
      <c r="Q85" s="81">
        <v>3.2206243730947772</v>
      </c>
      <c r="R85" s="81">
        <v>0.50422108807139443</v>
      </c>
      <c r="S85" s="81">
        <v>2.5727003508908548</v>
      </c>
      <c r="T85" s="82"/>
      <c r="U85" s="81">
        <v>1886715</v>
      </c>
      <c r="V85" s="81">
        <v>1982</v>
      </c>
      <c r="W85" s="81">
        <v>358</v>
      </c>
      <c r="X85" s="81">
        <v>14129</v>
      </c>
      <c r="Y85" s="81">
        <v>19081</v>
      </c>
      <c r="Z85" s="81">
        <v>13210</v>
      </c>
      <c r="AA85" s="81">
        <v>13344</v>
      </c>
      <c r="AB85" s="81">
        <v>52292</v>
      </c>
      <c r="AC85" s="81">
        <v>87332</v>
      </c>
      <c r="AD85" s="81">
        <v>2.5727003508908548</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1814</v>
      </c>
      <c r="B86" s="80">
        <v>461</v>
      </c>
      <c r="C86" s="80">
        <v>2</v>
      </c>
      <c r="D86" s="80">
        <v>28</v>
      </c>
      <c r="E86" s="80">
        <v>2005</v>
      </c>
      <c r="F86" s="80" t="s">
        <v>565</v>
      </c>
      <c r="G86" s="80" t="s">
        <v>1812</v>
      </c>
      <c r="H86" s="80" t="s">
        <v>1813</v>
      </c>
      <c r="I86" s="177"/>
      <c r="J86" s="81">
        <v>20.411403121102133</v>
      </c>
      <c r="K86" s="81">
        <v>3.6655969375800295</v>
      </c>
      <c r="L86" s="81">
        <v>43.62616671459481</v>
      </c>
      <c r="M86" s="81">
        <v>56.322671991636334</v>
      </c>
      <c r="N86" s="81">
        <v>51.374553622716562</v>
      </c>
      <c r="O86" s="81">
        <v>50.024575855197007</v>
      </c>
      <c r="P86" s="81">
        <v>59.805895101050993</v>
      </c>
      <c r="Q86" s="81">
        <v>2.7632810001169017</v>
      </c>
      <c r="R86" s="81">
        <v>0.99866937140886103</v>
      </c>
      <c r="S86" s="81">
        <v>5.2642559459314757</v>
      </c>
      <c r="T86" s="82"/>
      <c r="U86" s="81">
        <v>2204059</v>
      </c>
      <c r="V86" s="81">
        <v>1362</v>
      </c>
      <c r="W86" s="81">
        <v>464</v>
      </c>
      <c r="X86" s="81">
        <v>12074</v>
      </c>
      <c r="Y86" s="81">
        <v>20578</v>
      </c>
      <c r="Z86" s="81">
        <v>23810</v>
      </c>
      <c r="AA86" s="81">
        <v>11893</v>
      </c>
      <c r="AB86" s="81">
        <v>46903</v>
      </c>
      <c r="AC86" s="81">
        <v>176594</v>
      </c>
      <c r="AD86" s="81">
        <v>5.2642559459314757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1815</v>
      </c>
      <c r="B87" s="80">
        <v>462</v>
      </c>
      <c r="C87" s="80">
        <v>3</v>
      </c>
      <c r="D87" s="80">
        <v>28</v>
      </c>
      <c r="E87" s="80">
        <v>2006</v>
      </c>
      <c r="F87" s="80" t="s">
        <v>566</v>
      </c>
      <c r="G87" s="80" t="s">
        <v>1812</v>
      </c>
      <c r="H87" s="80" t="s">
        <v>1813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1816</v>
      </c>
      <c r="B88" s="80">
        <v>463</v>
      </c>
      <c r="C88" s="80">
        <v>4</v>
      </c>
      <c r="D88" s="80">
        <v>28</v>
      </c>
      <c r="E88" s="80">
        <v>2007</v>
      </c>
      <c r="F88" s="80" t="s">
        <v>567</v>
      </c>
      <c r="G88" s="80" t="s">
        <v>1812</v>
      </c>
      <c r="H88" s="80" t="s">
        <v>1813</v>
      </c>
      <c r="I88" s="177"/>
      <c r="J88" s="81">
        <v>19.549441282025658</v>
      </c>
      <c r="K88" s="81">
        <v>3.7030524949109509</v>
      </c>
      <c r="L88" s="81">
        <v>35.261485043925177</v>
      </c>
      <c r="M88" s="81">
        <v>56.906712865396038</v>
      </c>
      <c r="N88" s="81">
        <v>51.624617086110767</v>
      </c>
      <c r="O88" s="81">
        <v>48.479027366193826</v>
      </c>
      <c r="P88" s="81">
        <v>59.475421926786524</v>
      </c>
      <c r="Q88" s="81">
        <v>2.8546892191000564</v>
      </c>
      <c r="R88" s="81">
        <v>0.86940301223178107</v>
      </c>
      <c r="S88" s="81">
        <v>4.2073056290546962</v>
      </c>
      <c r="T88" s="82"/>
      <c r="U88" s="81">
        <v>2637188</v>
      </c>
      <c r="V88" s="81">
        <v>1420</v>
      </c>
      <c r="W88" s="81">
        <v>504</v>
      </c>
      <c r="X88" s="81">
        <v>14283</v>
      </c>
      <c r="Y88" s="81">
        <v>20812</v>
      </c>
      <c r="Z88" s="81">
        <v>23987</v>
      </c>
      <c r="AA88" s="81">
        <v>11647</v>
      </c>
      <c r="AB88" s="81">
        <v>45892</v>
      </c>
      <c r="AC88" s="81">
        <v>158147</v>
      </c>
      <c r="AD88" s="81">
        <v>4.2073056290546962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1817</v>
      </c>
      <c r="B89" s="80">
        <v>464</v>
      </c>
      <c r="C89" s="80">
        <v>5</v>
      </c>
      <c r="D89" s="80">
        <v>28</v>
      </c>
      <c r="E89" s="80">
        <v>2008</v>
      </c>
      <c r="F89" s="80" t="s">
        <v>84</v>
      </c>
      <c r="G89" s="80" t="s">
        <v>1812</v>
      </c>
      <c r="H89" s="80" t="s">
        <v>1813</v>
      </c>
      <c r="I89" s="177"/>
      <c r="J89" s="81">
        <v>17.717336983351952</v>
      </c>
      <c r="K89" s="81">
        <v>2.8885512845744334</v>
      </c>
      <c r="L89" s="81">
        <v>28.846724118311503</v>
      </c>
      <c r="M89" s="81">
        <v>60.578665288163592</v>
      </c>
      <c r="N89" s="81">
        <v>46.062439478501346</v>
      </c>
      <c r="O89" s="81">
        <v>46.376350980856593</v>
      </c>
      <c r="P89" s="81">
        <v>57.392871570410264</v>
      </c>
      <c r="Q89" s="81">
        <v>2.781060550304951</v>
      </c>
      <c r="R89" s="81">
        <v>0.85028956686976209</v>
      </c>
      <c r="S89" s="81">
        <v>5.0011201224421766</v>
      </c>
      <c r="T89" s="82"/>
      <c r="U89" s="81">
        <v>2584945</v>
      </c>
      <c r="V89" s="81">
        <v>1420</v>
      </c>
      <c r="W89" s="81">
        <v>477</v>
      </c>
      <c r="X89" s="81">
        <v>14283</v>
      </c>
      <c r="Y89" s="81">
        <v>20626</v>
      </c>
      <c r="Z89" s="81">
        <v>23752</v>
      </c>
      <c r="AA89" s="81">
        <v>11252</v>
      </c>
      <c r="AB89" s="81">
        <v>45443</v>
      </c>
      <c r="AC89" s="81">
        <v>160608</v>
      </c>
      <c r="AD89" s="81">
        <v>5.0011201224421766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1818</v>
      </c>
      <c r="B90" s="80">
        <v>465</v>
      </c>
      <c r="C90" s="80">
        <v>6</v>
      </c>
      <c r="D90" s="80">
        <v>28</v>
      </c>
      <c r="E90" s="80">
        <v>2009</v>
      </c>
      <c r="F90" s="80" t="s">
        <v>85</v>
      </c>
      <c r="G90" s="80" t="s">
        <v>1812</v>
      </c>
      <c r="H90" s="80" t="s">
        <v>1813</v>
      </c>
      <c r="I90" s="177"/>
      <c r="J90" s="81">
        <v>17.437599137683435</v>
      </c>
      <c r="K90" s="81">
        <v>2.8099312176086175</v>
      </c>
      <c r="L90" s="81">
        <v>24.747316466046431</v>
      </c>
      <c r="M90" s="81">
        <v>57.489247095011628</v>
      </c>
      <c r="N90" s="81">
        <v>43.423306067845623</v>
      </c>
      <c r="O90" s="81">
        <v>47.374565617100473</v>
      </c>
      <c r="P90" s="81">
        <v>54.812016282276822</v>
      </c>
      <c r="Q90" s="81">
        <v>2.6269176876579592</v>
      </c>
      <c r="R90" s="81">
        <v>0.83133961293436387</v>
      </c>
      <c r="S90" s="81">
        <v>4.9388821062827901</v>
      </c>
      <c r="T90" s="82"/>
      <c r="U90" s="81">
        <v>2418419</v>
      </c>
      <c r="V90" s="81">
        <v>1303</v>
      </c>
      <c r="W90" s="81">
        <v>605</v>
      </c>
      <c r="X90" s="81">
        <v>15107</v>
      </c>
      <c r="Y90" s="81">
        <v>20703</v>
      </c>
      <c r="Z90" s="81">
        <v>23949</v>
      </c>
      <c r="AA90" s="81">
        <v>11032</v>
      </c>
      <c r="AB90" s="81">
        <v>45060</v>
      </c>
      <c r="AC90" s="81">
        <v>153194</v>
      </c>
      <c r="AD90" s="81">
        <v>4.9388821062827901</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6.9960000000000004</v>
      </c>
      <c r="BL90" s="81">
        <v>0</v>
      </c>
      <c r="BM90" s="82"/>
      <c r="BN90" s="81">
        <v>0</v>
      </c>
      <c r="BO90" s="81">
        <v>0</v>
      </c>
      <c r="BP90" s="81">
        <v>0</v>
      </c>
      <c r="BQ90" s="81">
        <v>0</v>
      </c>
      <c r="BR90" s="81">
        <v>2</v>
      </c>
      <c r="BS90" s="81">
        <v>0</v>
      </c>
      <c r="BT90"/>
      <c r="BU90" s="80"/>
      <c r="BV90" s="80"/>
      <c r="BW90" s="80"/>
      <c r="BX90" s="80"/>
      <c r="BY90" s="80"/>
      <c r="BZ90" s="80"/>
      <c r="CA90" s="80"/>
      <c r="CB90" s="80"/>
      <c r="CC90" s="80"/>
    </row>
    <row r="91" spans="1:81">
      <c r="A91" s="80" t="s">
        <v>1819</v>
      </c>
      <c r="B91" s="80">
        <v>466</v>
      </c>
      <c r="C91" s="80">
        <v>7</v>
      </c>
      <c r="D91" s="80">
        <v>28</v>
      </c>
      <c r="E91" s="80">
        <v>2010</v>
      </c>
      <c r="F91" s="80" t="s">
        <v>86</v>
      </c>
      <c r="G91" s="80" t="s">
        <v>1812</v>
      </c>
      <c r="H91" s="80" t="s">
        <v>1813</v>
      </c>
      <c r="I91" s="177"/>
      <c r="J91" s="81">
        <v>16.2696805149852</v>
      </c>
      <c r="K91" s="81">
        <v>2.9857820736871483</v>
      </c>
      <c r="L91" s="81">
        <v>22.783155674376033</v>
      </c>
      <c r="M91" s="81">
        <v>61.961357508062385</v>
      </c>
      <c r="N91" s="81">
        <v>51.196226112492781</v>
      </c>
      <c r="O91" s="81">
        <v>47.50198671439103</v>
      </c>
      <c r="P91" s="81">
        <v>55.140739590594471</v>
      </c>
      <c r="Q91" s="81">
        <v>2.7205175481521908</v>
      </c>
      <c r="R91" s="81">
        <v>0.92025035639987063</v>
      </c>
      <c r="S91" s="81">
        <v>4.9010903403683868</v>
      </c>
      <c r="T91" s="82"/>
      <c r="U91" s="81">
        <v>2374845</v>
      </c>
      <c r="V91" s="81">
        <v>1303</v>
      </c>
      <c r="W91" s="81">
        <v>605</v>
      </c>
      <c r="X91" s="81">
        <v>15107</v>
      </c>
      <c r="Y91" s="81">
        <v>20711</v>
      </c>
      <c r="Z91" s="81">
        <v>24125</v>
      </c>
      <c r="AA91" s="81">
        <v>10821</v>
      </c>
      <c r="AB91" s="81">
        <v>44715</v>
      </c>
      <c r="AC91" s="81">
        <v>160702</v>
      </c>
      <c r="AD91" s="81">
        <v>4.9010903403683868</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12.07</v>
      </c>
      <c r="BL91" s="81">
        <v>0</v>
      </c>
      <c r="BM91" s="82"/>
      <c r="BN91" s="81">
        <v>0</v>
      </c>
      <c r="BO91" s="81">
        <v>0</v>
      </c>
      <c r="BP91" s="81">
        <v>0</v>
      </c>
      <c r="BQ91" s="81">
        <v>0</v>
      </c>
      <c r="BR91" s="81">
        <v>3</v>
      </c>
      <c r="BS91" s="81">
        <v>0</v>
      </c>
      <c r="BT91"/>
      <c r="BU91" s="80">
        <v>8.3109999999999999</v>
      </c>
      <c r="BV91" s="80">
        <v>3.7589999999999999</v>
      </c>
      <c r="BW91" s="80">
        <v>0</v>
      </c>
      <c r="BX91" s="80">
        <v>0</v>
      </c>
      <c r="BY91" s="80">
        <v>0</v>
      </c>
      <c r="BZ91" s="80">
        <v>0</v>
      </c>
      <c r="CA91" s="80">
        <v>0</v>
      </c>
      <c r="CB91" s="80">
        <v>0</v>
      </c>
      <c r="CC91" s="80">
        <v>0</v>
      </c>
    </row>
    <row r="92" spans="1:81">
      <c r="A92" s="80" t="s">
        <v>1820</v>
      </c>
      <c r="B92" s="80">
        <v>467</v>
      </c>
      <c r="C92" s="80">
        <v>8</v>
      </c>
      <c r="D92" s="80">
        <v>28</v>
      </c>
      <c r="E92" s="80">
        <v>2011</v>
      </c>
      <c r="F92" s="80" t="s">
        <v>87</v>
      </c>
      <c r="G92" s="80" t="s">
        <v>1812</v>
      </c>
      <c r="H92" s="80" t="s">
        <v>1813</v>
      </c>
      <c r="I92" s="177"/>
      <c r="J92" s="81">
        <v>19.363223073366257</v>
      </c>
      <c r="K92" s="81">
        <v>3.9499256610492481</v>
      </c>
      <c r="L92" s="81">
        <v>30.654976026578698</v>
      </c>
      <c r="M92" s="81">
        <v>73.751873212552766</v>
      </c>
      <c r="N92" s="81">
        <v>63.0269524747929</v>
      </c>
      <c r="O92" s="81">
        <v>46.831123370212651</v>
      </c>
      <c r="P92" s="81">
        <v>53.151381830026146</v>
      </c>
      <c r="Q92" s="81">
        <v>3.1082677838174804</v>
      </c>
      <c r="R92" s="81">
        <v>0.80988987556787551</v>
      </c>
      <c r="S92" s="81">
        <v>5.8112196109900935</v>
      </c>
      <c r="T92" s="82"/>
      <c r="U92" s="81">
        <v>2381976</v>
      </c>
      <c r="V92" s="81">
        <v>1303</v>
      </c>
      <c r="W92" s="81">
        <v>605</v>
      </c>
      <c r="X92" s="81">
        <v>15107</v>
      </c>
      <c r="Y92" s="81">
        <v>20707</v>
      </c>
      <c r="Z92" s="81">
        <v>24301</v>
      </c>
      <c r="AA92" s="81">
        <v>10741</v>
      </c>
      <c r="AB92" s="81">
        <v>44291</v>
      </c>
      <c r="AC92" s="81">
        <v>141196</v>
      </c>
      <c r="AD92" s="81">
        <v>5.8112196109900935</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13.413</v>
      </c>
      <c r="BL92" s="81">
        <v>0</v>
      </c>
      <c r="BM92" s="82"/>
      <c r="BN92" s="81">
        <v>0</v>
      </c>
      <c r="BO92" s="81">
        <v>0</v>
      </c>
      <c r="BP92" s="81">
        <v>0</v>
      </c>
      <c r="BQ92" s="81">
        <v>0</v>
      </c>
      <c r="BR92" s="81">
        <v>3</v>
      </c>
      <c r="BS92" s="81">
        <v>0</v>
      </c>
      <c r="BT92"/>
      <c r="BU92" s="80">
        <v>9.41</v>
      </c>
      <c r="BV92" s="80">
        <v>4.0030000000000001</v>
      </c>
      <c r="BW92" s="80">
        <v>0</v>
      </c>
      <c r="BX92" s="80">
        <v>0</v>
      </c>
      <c r="BY92" s="80">
        <v>0</v>
      </c>
      <c r="BZ92" s="80">
        <v>0</v>
      </c>
      <c r="CA92" s="80">
        <v>0</v>
      </c>
      <c r="CB92" s="80">
        <v>0</v>
      </c>
      <c r="CC92" s="80">
        <v>0</v>
      </c>
    </row>
    <row r="93" spans="1:81">
      <c r="A93" s="80" t="s">
        <v>1821</v>
      </c>
      <c r="B93" s="80">
        <v>468</v>
      </c>
      <c r="C93" s="80">
        <v>9</v>
      </c>
      <c r="D93" s="80">
        <v>28</v>
      </c>
      <c r="E93" s="80">
        <v>2012</v>
      </c>
      <c r="F93" s="80" t="s">
        <v>88</v>
      </c>
      <c r="G93" s="80" t="s">
        <v>1812</v>
      </c>
      <c r="H93" s="80" t="s">
        <v>1813</v>
      </c>
      <c r="I93" s="177"/>
      <c r="J93" s="81">
        <v>21.156269855025762</v>
      </c>
      <c r="K93" s="81">
        <v>4.0452632905537724</v>
      </c>
      <c r="L93" s="81">
        <v>31.065841600225298</v>
      </c>
      <c r="M93" s="81">
        <v>82.496357438820624</v>
      </c>
      <c r="N93" s="81">
        <v>65.183846421951955</v>
      </c>
      <c r="O93" s="81">
        <v>46.925295183745853</v>
      </c>
      <c r="P93" s="81">
        <v>53.055664264298514</v>
      </c>
      <c r="Q93" s="81">
        <v>3.3611230175013458</v>
      </c>
      <c r="R93" s="81">
        <v>0.8606605551538502</v>
      </c>
      <c r="S93" s="81">
        <v>3.8294928351847655</v>
      </c>
      <c r="T93" s="82"/>
      <c r="U93" s="81">
        <v>2526429</v>
      </c>
      <c r="V93" s="81">
        <v>1303</v>
      </c>
      <c r="W93" s="81">
        <v>605</v>
      </c>
      <c r="X93" s="81">
        <v>15107</v>
      </c>
      <c r="Y93" s="81">
        <v>20777</v>
      </c>
      <c r="Z93" s="81">
        <v>24543</v>
      </c>
      <c r="AA93" s="81">
        <v>10661</v>
      </c>
      <c r="AB93" s="81">
        <v>44082</v>
      </c>
      <c r="AC93" s="81">
        <v>146161</v>
      </c>
      <c r="AD93" s="81">
        <v>3.8294928351847655</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14.497</v>
      </c>
      <c r="BL93" s="81">
        <v>0</v>
      </c>
      <c r="BM93" s="82"/>
      <c r="BN93" s="81">
        <v>0</v>
      </c>
      <c r="BO93" s="81">
        <v>0</v>
      </c>
      <c r="BP93" s="81">
        <v>0</v>
      </c>
      <c r="BQ93" s="81">
        <v>0</v>
      </c>
      <c r="BR93" s="81">
        <v>3</v>
      </c>
      <c r="BS93" s="81">
        <v>0</v>
      </c>
      <c r="BT93"/>
      <c r="BU93" s="80">
        <v>10.811999999999999</v>
      </c>
      <c r="BV93" s="80">
        <v>3.6850000000000001</v>
      </c>
      <c r="BW93" s="80">
        <v>0</v>
      </c>
      <c r="BX93" s="80">
        <v>0</v>
      </c>
      <c r="BY93" s="80">
        <v>0</v>
      </c>
      <c r="BZ93" s="80">
        <v>0</v>
      </c>
      <c r="CA93" s="80">
        <v>0</v>
      </c>
      <c r="CB93" s="80">
        <v>0</v>
      </c>
      <c r="CC93" s="80">
        <v>0</v>
      </c>
    </row>
    <row r="94" spans="1:81">
      <c r="A94" s="80" t="s">
        <v>1822</v>
      </c>
      <c r="B94" s="80">
        <v>469</v>
      </c>
      <c r="C94" s="80">
        <v>10</v>
      </c>
      <c r="D94" s="80">
        <v>28</v>
      </c>
      <c r="E94" s="80">
        <v>2013</v>
      </c>
      <c r="F94" s="80" t="s">
        <v>89</v>
      </c>
      <c r="G94" s="80" t="s">
        <v>1812</v>
      </c>
      <c r="H94" s="80" t="s">
        <v>1813</v>
      </c>
      <c r="I94" s="177"/>
      <c r="J94" s="81">
        <v>25.577998995955813</v>
      </c>
      <c r="K94" s="81">
        <v>3.5620818565468779</v>
      </c>
      <c r="L94" s="81">
        <v>28.434046133640845</v>
      </c>
      <c r="M94" s="81">
        <v>82.630190677745745</v>
      </c>
      <c r="N94" s="81">
        <v>70.130425760655783</v>
      </c>
      <c r="O94" s="81">
        <v>45.377273973397614</v>
      </c>
      <c r="P94" s="81">
        <v>52.596184293616666</v>
      </c>
      <c r="Q94" s="81">
        <v>3.3978717715843021</v>
      </c>
      <c r="R94" s="81">
        <v>1.1682987615222169</v>
      </c>
      <c r="S94" s="81">
        <v>3.6218411994522919</v>
      </c>
      <c r="T94" s="82"/>
      <c r="U94" s="81">
        <v>2744932</v>
      </c>
      <c r="V94" s="81">
        <v>1303</v>
      </c>
      <c r="W94" s="81">
        <v>605</v>
      </c>
      <c r="X94" s="81">
        <v>15107</v>
      </c>
      <c r="Y94" s="81">
        <v>20830</v>
      </c>
      <c r="Z94" s="81">
        <v>24793</v>
      </c>
      <c r="AA94" s="81">
        <v>10529</v>
      </c>
      <c r="AB94" s="81">
        <v>43925</v>
      </c>
      <c r="AC94" s="81">
        <v>193671</v>
      </c>
      <c r="AD94" s="81">
        <v>3.6218411994522919</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16.917999999999999</v>
      </c>
      <c r="BL94" s="81">
        <v>0</v>
      </c>
      <c r="BM94" s="82"/>
      <c r="BN94" s="81">
        <v>0</v>
      </c>
      <c r="BO94" s="81">
        <v>0</v>
      </c>
      <c r="BP94" s="81">
        <v>0</v>
      </c>
      <c r="BQ94" s="81">
        <v>0</v>
      </c>
      <c r="BR94" s="81">
        <v>3</v>
      </c>
      <c r="BS94" s="81">
        <v>0</v>
      </c>
      <c r="BT94"/>
      <c r="BU94" s="80">
        <v>12.827</v>
      </c>
      <c r="BV94" s="80">
        <v>4.0910000000000002</v>
      </c>
      <c r="BW94" s="80">
        <v>0</v>
      </c>
      <c r="BX94" s="80">
        <v>0</v>
      </c>
      <c r="BY94" s="80">
        <v>0</v>
      </c>
      <c r="BZ94" s="80">
        <v>0</v>
      </c>
      <c r="CA94" s="80">
        <v>0</v>
      </c>
      <c r="CB94" s="80">
        <v>0</v>
      </c>
      <c r="CC94" s="80">
        <v>0</v>
      </c>
    </row>
    <row r="95" spans="1:81">
      <c r="A95" s="80" t="s">
        <v>1823</v>
      </c>
      <c r="B95" s="80">
        <v>470</v>
      </c>
      <c r="C95" s="80">
        <v>11</v>
      </c>
      <c r="D95" s="80">
        <v>28</v>
      </c>
      <c r="E95" s="80">
        <v>2014</v>
      </c>
      <c r="F95" s="80" t="s">
        <v>90</v>
      </c>
      <c r="G95" s="80" t="s">
        <v>1812</v>
      </c>
      <c r="H95" s="80" t="s">
        <v>1813</v>
      </c>
      <c r="I95" s="177"/>
      <c r="J95" s="81">
        <v>20.428721502763228</v>
      </c>
      <c r="K95" s="81">
        <v>3.7355128156694035</v>
      </c>
      <c r="L95" s="81">
        <v>30.879802450568835</v>
      </c>
      <c r="M95" s="81">
        <v>75.981985791805712</v>
      </c>
      <c r="N95" s="81">
        <v>67.015597686007297</v>
      </c>
      <c r="O95" s="81">
        <v>43.421813849211375</v>
      </c>
      <c r="P95" s="81">
        <v>52.171774556816118</v>
      </c>
      <c r="Q95" s="81">
        <v>3.22158445729848</v>
      </c>
      <c r="R95" s="81">
        <v>1.1202512104056863</v>
      </c>
      <c r="S95" s="81">
        <v>4.6398395768506466</v>
      </c>
      <c r="T95" s="82"/>
      <c r="U95" s="81">
        <v>2545408</v>
      </c>
      <c r="V95" s="81">
        <v>1193</v>
      </c>
      <c r="W95" s="81">
        <v>661</v>
      </c>
      <c r="X95" s="81">
        <v>14966</v>
      </c>
      <c r="Y95" s="81">
        <v>20768</v>
      </c>
      <c r="Z95" s="81">
        <v>24987</v>
      </c>
      <c r="AA95" s="81">
        <v>10390</v>
      </c>
      <c r="AB95" s="81">
        <v>43406</v>
      </c>
      <c r="AC95" s="81">
        <v>186290</v>
      </c>
      <c r="AD95" s="81">
        <v>4.6398395768506466</v>
      </c>
      <c r="AE95" s="82"/>
      <c r="AF95" s="81">
        <v>24541077.333240703</v>
      </c>
      <c r="AG95" s="81">
        <v>3050248.9680665056</v>
      </c>
      <c r="AH95" s="81">
        <v>6498467.1177198747</v>
      </c>
      <c r="AI95" s="81">
        <v>88643513.302117288</v>
      </c>
      <c r="AJ95" s="81">
        <v>92723483.816095516</v>
      </c>
      <c r="AK95" s="81">
        <v>0</v>
      </c>
      <c r="AL95" s="81">
        <v>0</v>
      </c>
      <c r="AM95" s="81">
        <v>5958995.1748111201</v>
      </c>
      <c r="AN95" s="81">
        <v>0</v>
      </c>
      <c r="AO95" s="81">
        <v>0</v>
      </c>
      <c r="AP95" s="82"/>
      <c r="AQ95" s="81">
        <v>1239</v>
      </c>
      <c r="AR95" s="81">
        <v>324</v>
      </c>
      <c r="AS95" s="81">
        <v>0</v>
      </c>
      <c r="AT95" s="81">
        <v>0</v>
      </c>
      <c r="AU95" s="81">
        <v>1</v>
      </c>
      <c r="AV95" s="81">
        <v>0</v>
      </c>
      <c r="AW95" s="81" t="s">
        <v>564</v>
      </c>
      <c r="AX95" s="82"/>
      <c r="AY95" s="81">
        <v>5607.5560000000005</v>
      </c>
      <c r="AZ95" s="81">
        <v>15896.4</v>
      </c>
      <c r="BA95" s="81">
        <v>0</v>
      </c>
      <c r="BB95" s="81">
        <v>0</v>
      </c>
      <c r="BC95" s="81">
        <v>1800</v>
      </c>
      <c r="BD95" s="81">
        <v>0</v>
      </c>
      <c r="BE95" s="81" t="s">
        <v>564</v>
      </c>
      <c r="BF95" s="82"/>
      <c r="BG95" s="81">
        <v>0</v>
      </c>
      <c r="BH95" s="81">
        <v>0</v>
      </c>
      <c r="BI95" s="81">
        <v>0</v>
      </c>
      <c r="BJ95" s="81">
        <v>0</v>
      </c>
      <c r="BK95" s="81">
        <v>15.186</v>
      </c>
      <c r="BL95" s="81">
        <v>0</v>
      </c>
      <c r="BM95" s="82"/>
      <c r="BN95" s="81">
        <v>0</v>
      </c>
      <c r="BO95" s="81">
        <v>0</v>
      </c>
      <c r="BP95" s="81">
        <v>0</v>
      </c>
      <c r="BQ95" s="81">
        <v>0</v>
      </c>
      <c r="BR95" s="81">
        <v>3</v>
      </c>
      <c r="BS95" s="81">
        <v>0</v>
      </c>
      <c r="BT95"/>
      <c r="BU95" s="80">
        <v>11.371</v>
      </c>
      <c r="BV95" s="80">
        <v>3.8149999999999999</v>
      </c>
      <c r="BW95" s="80">
        <v>0</v>
      </c>
      <c r="BX95" s="80">
        <v>0</v>
      </c>
      <c r="BY95" s="80">
        <v>0</v>
      </c>
      <c r="BZ95" s="80">
        <v>0</v>
      </c>
      <c r="CA95" s="80">
        <v>0</v>
      </c>
      <c r="CB95" s="80">
        <v>0</v>
      </c>
      <c r="CC95" s="80">
        <v>0</v>
      </c>
    </row>
    <row r="96" spans="1:81">
      <c r="A96" s="80" t="s">
        <v>1824</v>
      </c>
      <c r="B96" s="80">
        <v>471</v>
      </c>
      <c r="C96" s="80">
        <v>12</v>
      </c>
      <c r="D96" s="80">
        <v>28</v>
      </c>
      <c r="E96" s="80">
        <v>2015</v>
      </c>
      <c r="F96" s="80" t="s">
        <v>91</v>
      </c>
      <c r="G96" s="80" t="s">
        <v>1812</v>
      </c>
      <c r="H96" s="80" t="s">
        <v>1813</v>
      </c>
      <c r="I96" s="177"/>
      <c r="J96" s="81">
        <v>20.529395091891157</v>
      </c>
      <c r="K96" s="81">
        <v>3.1234783195228006</v>
      </c>
      <c r="L96" s="81">
        <v>33.160098618907064</v>
      </c>
      <c r="M96" s="81">
        <v>76.052432970088717</v>
      </c>
      <c r="N96" s="81">
        <v>58.23134344014052</v>
      </c>
      <c r="O96" s="81">
        <v>42.952369211088325</v>
      </c>
      <c r="P96" s="81">
        <v>51.730395780179727</v>
      </c>
      <c r="Q96" s="81">
        <v>3.1133010280733582</v>
      </c>
      <c r="R96" s="81">
        <v>1.0512788206516754</v>
      </c>
      <c r="S96" s="81">
        <v>5.1735332206587419</v>
      </c>
      <c r="T96" s="82"/>
      <c r="U96" s="81">
        <v>2939471</v>
      </c>
      <c r="V96" s="81">
        <v>1193</v>
      </c>
      <c r="W96" s="81">
        <v>661</v>
      </c>
      <c r="X96" s="81">
        <v>14966</v>
      </c>
      <c r="Y96" s="81">
        <v>20681</v>
      </c>
      <c r="Z96" s="81">
        <v>24955</v>
      </c>
      <c r="AA96" s="81">
        <v>10294</v>
      </c>
      <c r="AB96" s="81">
        <v>42849</v>
      </c>
      <c r="AC96" s="81">
        <v>180087</v>
      </c>
      <c r="AD96" s="81">
        <v>5.1735332206587419</v>
      </c>
      <c r="AE96" s="82"/>
      <c r="AF96" s="81">
        <v>27785453.695277467</v>
      </c>
      <c r="AG96" s="81">
        <v>2681046.2286763513</v>
      </c>
      <c r="AH96" s="81">
        <v>5545640.5210412052</v>
      </c>
      <c r="AI96" s="81">
        <v>91928673.85113278</v>
      </c>
      <c r="AJ96" s="81">
        <v>85348662.223671883</v>
      </c>
      <c r="AK96" s="81">
        <v>0</v>
      </c>
      <c r="AL96" s="81">
        <v>0</v>
      </c>
      <c r="AM96" s="81">
        <v>5872275.7052053306</v>
      </c>
      <c r="AN96" s="81">
        <v>0</v>
      </c>
      <c r="AO96" s="81">
        <v>0</v>
      </c>
      <c r="AP96" s="82"/>
      <c r="AQ96" s="81">
        <v>1342</v>
      </c>
      <c r="AR96" s="81">
        <v>419</v>
      </c>
      <c r="AS96" s="81">
        <v>0</v>
      </c>
      <c r="AT96" s="81">
        <v>0</v>
      </c>
      <c r="AU96" s="81">
        <v>1</v>
      </c>
      <c r="AV96" s="81">
        <v>0</v>
      </c>
      <c r="AW96" s="81" t="s">
        <v>564</v>
      </c>
      <c r="AX96" s="82"/>
      <c r="AY96" s="81">
        <v>6326.5360000000001</v>
      </c>
      <c r="AZ96" s="81">
        <v>28533.899999999998</v>
      </c>
      <c r="BA96" s="81">
        <v>0</v>
      </c>
      <c r="BB96" s="81">
        <v>0</v>
      </c>
      <c r="BC96" s="81">
        <v>1410</v>
      </c>
      <c r="BD96" s="81">
        <v>0</v>
      </c>
      <c r="BE96" s="81" t="s">
        <v>564</v>
      </c>
      <c r="BF96" s="82"/>
      <c r="BG96" s="81">
        <v>0</v>
      </c>
      <c r="BH96" s="81">
        <v>0</v>
      </c>
      <c r="BI96" s="81">
        <v>0</v>
      </c>
      <c r="BJ96" s="81">
        <v>0</v>
      </c>
      <c r="BK96" s="81">
        <v>14.603</v>
      </c>
      <c r="BL96" s="81">
        <v>0</v>
      </c>
      <c r="BM96" s="82"/>
      <c r="BN96" s="81">
        <v>0</v>
      </c>
      <c r="BO96" s="81">
        <v>0</v>
      </c>
      <c r="BP96" s="81">
        <v>0</v>
      </c>
      <c r="BQ96" s="81">
        <v>0</v>
      </c>
      <c r="BR96" s="81">
        <v>3</v>
      </c>
      <c r="BS96" s="81">
        <v>0</v>
      </c>
      <c r="BT96"/>
      <c r="BU96" s="80">
        <v>10.52</v>
      </c>
      <c r="BV96" s="80">
        <v>4.0830000000000002</v>
      </c>
      <c r="BW96" s="80">
        <v>0</v>
      </c>
      <c r="BX96" s="80">
        <v>0</v>
      </c>
      <c r="BY96" s="80">
        <v>0</v>
      </c>
      <c r="BZ96" s="80">
        <v>0</v>
      </c>
      <c r="CA96" s="80">
        <v>0</v>
      </c>
      <c r="CB96" s="80">
        <v>0</v>
      </c>
      <c r="CC96" s="80">
        <v>0</v>
      </c>
    </row>
    <row r="97" spans="1:81">
      <c r="A97" s="80" t="s">
        <v>1825</v>
      </c>
      <c r="B97" s="80">
        <v>472</v>
      </c>
      <c r="C97" s="80">
        <v>13</v>
      </c>
      <c r="D97" s="80">
        <v>28</v>
      </c>
      <c r="E97" s="80">
        <v>2016</v>
      </c>
      <c r="F97" s="80" t="s">
        <v>92</v>
      </c>
      <c r="G97" s="80" t="s">
        <v>1812</v>
      </c>
      <c r="H97" s="80" t="s">
        <v>1813</v>
      </c>
      <c r="I97" s="177"/>
      <c r="J97" s="81">
        <v>20.00890320131365</v>
      </c>
      <c r="K97" s="81">
        <v>3.0215820353817895</v>
      </c>
      <c r="L97" s="81">
        <v>29.274908950289191</v>
      </c>
      <c r="M97" s="81">
        <v>59.104450623146725</v>
      </c>
      <c r="N97" s="81">
        <v>53.126188931759764</v>
      </c>
      <c r="O97" s="81">
        <v>42.524295444963357</v>
      </c>
      <c r="P97" s="81">
        <v>50.8368075960773</v>
      </c>
      <c r="Q97" s="81">
        <v>2.9833555923834663</v>
      </c>
      <c r="R97" s="81">
        <v>1.0610485136674219</v>
      </c>
      <c r="S97" s="81">
        <v>6.6374398279730578</v>
      </c>
      <c r="T97" s="82"/>
      <c r="U97" s="81">
        <v>3070908</v>
      </c>
      <c r="V97" s="81">
        <v>1193</v>
      </c>
      <c r="W97" s="81">
        <v>661</v>
      </c>
      <c r="X97" s="81">
        <v>14966</v>
      </c>
      <c r="Y97" s="81">
        <v>20525</v>
      </c>
      <c r="Z97" s="81">
        <v>25010</v>
      </c>
      <c r="AA97" s="81">
        <v>10463</v>
      </c>
      <c r="AB97" s="81">
        <v>42238</v>
      </c>
      <c r="AC97" s="81">
        <v>181216.64172452211</v>
      </c>
      <c r="AD97" s="81">
        <v>6.6374398279730578</v>
      </c>
      <c r="AE97" s="82"/>
      <c r="AF97" s="81">
        <v>27924879.696839988</v>
      </c>
      <c r="AG97" s="81">
        <v>2583647.2591253631</v>
      </c>
      <c r="AH97" s="81">
        <v>4673509.3730642954</v>
      </c>
      <c r="AI97" s="81">
        <v>92525449.199584261</v>
      </c>
      <c r="AJ97" s="81">
        <v>86156795.978879809</v>
      </c>
      <c r="AK97" s="81">
        <v>0</v>
      </c>
      <c r="AL97" s="81">
        <v>0</v>
      </c>
      <c r="AM97" s="81">
        <v>5793037.8464254914</v>
      </c>
      <c r="AN97" s="81">
        <v>0</v>
      </c>
      <c r="AO97" s="81">
        <v>0</v>
      </c>
      <c r="AP97" s="82"/>
      <c r="AQ97" s="81">
        <v>1420</v>
      </c>
      <c r="AR97" s="81">
        <v>451</v>
      </c>
      <c r="AS97" s="81">
        <v>0</v>
      </c>
      <c r="AT97" s="81">
        <v>0</v>
      </c>
      <c r="AU97" s="81">
        <v>1</v>
      </c>
      <c r="AV97" s="81">
        <v>0</v>
      </c>
      <c r="AW97" s="81" t="s">
        <v>564</v>
      </c>
      <c r="AX97" s="82"/>
      <c r="AY97" s="81">
        <v>6824.8860000000004</v>
      </c>
      <c r="AZ97" s="81">
        <v>30306.7</v>
      </c>
      <c r="BA97" s="81">
        <v>0</v>
      </c>
      <c r="BB97" s="81">
        <v>0</v>
      </c>
      <c r="BC97" s="81">
        <v>1410</v>
      </c>
      <c r="BD97" s="81">
        <v>0</v>
      </c>
      <c r="BE97" s="81" t="s">
        <v>564</v>
      </c>
      <c r="BF97" s="82"/>
      <c r="BG97" s="81">
        <v>0</v>
      </c>
      <c r="BH97" s="81">
        <v>0</v>
      </c>
      <c r="BI97" s="81">
        <v>0</v>
      </c>
      <c r="BJ97" s="81">
        <v>0</v>
      </c>
      <c r="BK97" s="81">
        <v>13.405999999999999</v>
      </c>
      <c r="BL97" s="81">
        <v>0</v>
      </c>
      <c r="BM97" s="82"/>
      <c r="BN97" s="81">
        <v>0</v>
      </c>
      <c r="BO97" s="81">
        <v>0</v>
      </c>
      <c r="BP97" s="81">
        <v>0</v>
      </c>
      <c r="BQ97" s="81">
        <v>0</v>
      </c>
      <c r="BR97" s="81">
        <v>3</v>
      </c>
      <c r="BS97" s="81">
        <v>0</v>
      </c>
      <c r="BT97"/>
      <c r="BU97" s="80">
        <v>9.5739999999999998</v>
      </c>
      <c r="BV97" s="80">
        <v>3.8319999999999999</v>
      </c>
      <c r="BW97" s="80">
        <v>0</v>
      </c>
      <c r="BX97" s="80">
        <v>0</v>
      </c>
      <c r="BY97" s="80">
        <v>0</v>
      </c>
      <c r="BZ97" s="80">
        <v>0</v>
      </c>
      <c r="CA97" s="80">
        <v>0</v>
      </c>
      <c r="CB97" s="80">
        <v>0</v>
      </c>
      <c r="CC97" s="80">
        <v>0</v>
      </c>
    </row>
    <row r="98" spans="1:81">
      <c r="A98" s="80" t="s">
        <v>1826</v>
      </c>
      <c r="B98" s="80">
        <v>473</v>
      </c>
      <c r="C98" s="80">
        <v>14</v>
      </c>
      <c r="D98" s="80">
        <v>28</v>
      </c>
      <c r="E98" s="80">
        <v>2017</v>
      </c>
      <c r="F98" s="80" t="s">
        <v>71</v>
      </c>
      <c r="G98" s="80" t="s">
        <v>1812</v>
      </c>
      <c r="H98" s="80" t="s">
        <v>1813</v>
      </c>
      <c r="I98" s="177"/>
      <c r="J98" s="81">
        <v>18.071832245778566</v>
      </c>
      <c r="K98" s="81">
        <v>3.1348926338884926</v>
      </c>
      <c r="L98" s="81">
        <v>26.711831125774076</v>
      </c>
      <c r="M98" s="81">
        <v>53.533301370560501</v>
      </c>
      <c r="N98" s="81">
        <v>54.482523547947217</v>
      </c>
      <c r="O98" s="81">
        <v>41.969221668132811</v>
      </c>
      <c r="P98" s="81">
        <v>50.418215699812201</v>
      </c>
      <c r="Q98" s="81">
        <v>2.8434247292275363</v>
      </c>
      <c r="R98" s="81">
        <v>1.1289363964763841</v>
      </c>
      <c r="S98" s="81">
        <v>4.7500392051876092</v>
      </c>
      <c r="T98" s="82"/>
      <c r="U98" s="81">
        <v>3197898</v>
      </c>
      <c r="V98" s="81">
        <v>1193</v>
      </c>
      <c r="W98" s="81">
        <v>661</v>
      </c>
      <c r="X98" s="81">
        <v>14966</v>
      </c>
      <c r="Y98" s="81">
        <v>20410</v>
      </c>
      <c r="Z98" s="81">
        <v>25093</v>
      </c>
      <c r="AA98" s="81">
        <v>10443</v>
      </c>
      <c r="AB98" s="81">
        <v>41631</v>
      </c>
      <c r="AC98" s="81">
        <v>196636.99999999991</v>
      </c>
      <c r="AD98" s="81">
        <v>4.7500392051876092</v>
      </c>
      <c r="AE98" s="82"/>
      <c r="AF98" s="81">
        <v>27052437.664413892</v>
      </c>
      <c r="AG98" s="81">
        <v>2686680.1762560331</v>
      </c>
      <c r="AH98" s="81">
        <v>5496599.2951544924</v>
      </c>
      <c r="AI98" s="81">
        <v>88423429.381001443</v>
      </c>
      <c r="AJ98" s="81">
        <v>95809266.996828899</v>
      </c>
      <c r="AK98" s="81">
        <v>0</v>
      </c>
      <c r="AL98" s="81">
        <v>0</v>
      </c>
      <c r="AM98" s="81">
        <v>5718720.6718452889</v>
      </c>
      <c r="AN98" s="81">
        <v>0</v>
      </c>
      <c r="AO98" s="81">
        <v>0</v>
      </c>
      <c r="AP98" s="82"/>
      <c r="AQ98" s="81">
        <v>1485</v>
      </c>
      <c r="AR98" s="81">
        <v>555</v>
      </c>
      <c r="AS98" s="81">
        <v>0</v>
      </c>
      <c r="AT98" s="81">
        <v>0</v>
      </c>
      <c r="AU98" s="81">
        <v>2</v>
      </c>
      <c r="AV98" s="81">
        <v>0</v>
      </c>
      <c r="AW98" s="81" t="s">
        <v>564</v>
      </c>
      <c r="AX98" s="82"/>
      <c r="AY98" s="81">
        <v>7238.9560000000001</v>
      </c>
      <c r="AZ98" s="81">
        <v>34169.599999999977</v>
      </c>
      <c r="BA98" s="81">
        <v>0</v>
      </c>
      <c r="BB98" s="81">
        <v>0</v>
      </c>
      <c r="BC98" s="81">
        <v>5410</v>
      </c>
      <c r="BD98" s="81">
        <v>0</v>
      </c>
      <c r="BE98" s="81" t="s">
        <v>564</v>
      </c>
      <c r="BF98" s="82"/>
      <c r="BG98" s="81">
        <v>0</v>
      </c>
      <c r="BH98" s="81">
        <v>0</v>
      </c>
      <c r="BI98" s="81">
        <v>0</v>
      </c>
      <c r="BJ98" s="81">
        <v>0</v>
      </c>
      <c r="BK98" s="81">
        <v>8.9809999999999999</v>
      </c>
      <c r="BL98" s="81">
        <v>0</v>
      </c>
      <c r="BM98" s="82"/>
      <c r="BN98" s="81">
        <v>0</v>
      </c>
      <c r="BO98" s="81">
        <v>0</v>
      </c>
      <c r="BP98" s="81">
        <v>0</v>
      </c>
      <c r="BQ98" s="81">
        <v>0</v>
      </c>
      <c r="BR98" s="81">
        <v>2</v>
      </c>
      <c r="BS98" s="81">
        <v>0</v>
      </c>
      <c r="BT98"/>
      <c r="BU98" s="80">
        <v>8.9809999999999999</v>
      </c>
      <c r="BV98" s="80">
        <v>0</v>
      </c>
      <c r="BW98" s="80">
        <v>0</v>
      </c>
      <c r="BX98" s="80">
        <v>0</v>
      </c>
      <c r="BY98" s="80">
        <v>0</v>
      </c>
      <c r="BZ98" s="80">
        <v>0</v>
      </c>
      <c r="CA98" s="80">
        <v>0</v>
      </c>
      <c r="CB98" s="80">
        <v>0</v>
      </c>
      <c r="CC98" s="80">
        <v>0</v>
      </c>
    </row>
    <row r="99" spans="1:81">
      <c r="A99" s="80" t="s">
        <v>1827</v>
      </c>
      <c r="B99" s="80">
        <v>474</v>
      </c>
      <c r="C99" s="80">
        <v>15</v>
      </c>
      <c r="D99" s="80">
        <v>28</v>
      </c>
      <c r="E99" s="80">
        <v>2018</v>
      </c>
      <c r="F99" s="80" t="s">
        <v>93</v>
      </c>
      <c r="G99" s="80" t="s">
        <v>1812</v>
      </c>
      <c r="H99" s="80" t="s">
        <v>1813</v>
      </c>
      <c r="I99" s="177"/>
      <c r="J99" s="81">
        <v>14.463207850166174</v>
      </c>
      <c r="K99" s="81">
        <v>2.7222867284808774</v>
      </c>
      <c r="L99" s="81">
        <v>23.75041578678967</v>
      </c>
      <c r="M99" s="81">
        <v>47.85620955767321</v>
      </c>
      <c r="N99" s="81">
        <v>38.310481025508047</v>
      </c>
      <c r="O99" s="81">
        <v>41.052703956676403</v>
      </c>
      <c r="P99" s="81">
        <v>49.902001158119816</v>
      </c>
      <c r="Q99" s="81">
        <v>2.5987522862374792</v>
      </c>
      <c r="R99" s="81">
        <v>0.87043326109761132</v>
      </c>
      <c r="S99" s="81">
        <v>5.7527147855842449</v>
      </c>
      <c r="T99" s="82"/>
      <c r="U99" s="81">
        <v>2980870</v>
      </c>
      <c r="V99" s="81">
        <v>1193</v>
      </c>
      <c r="W99" s="81">
        <v>661</v>
      </c>
      <c r="X99" s="81">
        <v>14966</v>
      </c>
      <c r="Y99" s="81">
        <v>20314</v>
      </c>
      <c r="Z99" s="81">
        <v>25015</v>
      </c>
      <c r="AA99" s="81">
        <v>10440</v>
      </c>
      <c r="AB99" s="81">
        <v>41003</v>
      </c>
      <c r="AC99" s="81">
        <v>151017</v>
      </c>
      <c r="AD99" s="81">
        <v>5.7527147855842449</v>
      </c>
      <c r="AE99" s="82"/>
      <c r="AF99" s="81">
        <v>25706018.809813041</v>
      </c>
      <c r="AG99" s="81">
        <v>2463041.2218668219</v>
      </c>
      <c r="AH99" s="81">
        <v>4878466.8684607688</v>
      </c>
      <c r="AI99" s="81">
        <v>84629975.805058882</v>
      </c>
      <c r="AJ99" s="81">
        <v>90979186.884144381</v>
      </c>
      <c r="AK99" s="81">
        <v>0</v>
      </c>
      <c r="AL99" s="81">
        <v>0</v>
      </c>
      <c r="AM99" s="81">
        <v>5644108.4925097385</v>
      </c>
      <c r="AN99" s="81">
        <v>0</v>
      </c>
      <c r="AO99" s="81">
        <v>0</v>
      </c>
      <c r="AP99" s="82"/>
      <c r="AQ99" s="81">
        <v>1552</v>
      </c>
      <c r="AR99" s="81">
        <v>573</v>
      </c>
      <c r="AS99" s="81">
        <v>0</v>
      </c>
      <c r="AT99" s="81">
        <v>0</v>
      </c>
      <c r="AU99" s="81">
        <v>2</v>
      </c>
      <c r="AV99" s="81">
        <v>0</v>
      </c>
      <c r="AW99" s="81" t="s">
        <v>564</v>
      </c>
      <c r="AX99" s="82"/>
      <c r="AY99" s="81">
        <v>7661.8430000000026</v>
      </c>
      <c r="AZ99" s="81">
        <v>35379.1</v>
      </c>
      <c r="BA99" s="81">
        <v>0</v>
      </c>
      <c r="BB99" s="81">
        <v>0</v>
      </c>
      <c r="BC99" s="81">
        <v>5960</v>
      </c>
      <c r="BD99" s="81">
        <v>0</v>
      </c>
      <c r="BE99" s="81" t="s">
        <v>564</v>
      </c>
      <c r="BF99" s="82"/>
      <c r="BG99" s="81">
        <v>0</v>
      </c>
      <c r="BH99" s="81">
        <v>0</v>
      </c>
      <c r="BI99" s="81">
        <v>0</v>
      </c>
      <c r="BJ99" s="81">
        <v>0</v>
      </c>
      <c r="BK99" s="81">
        <v>2.8180000000000001</v>
      </c>
      <c r="BL99" s="81">
        <v>0</v>
      </c>
      <c r="BM99" s="82"/>
      <c r="BN99" s="81">
        <v>0</v>
      </c>
      <c r="BO99" s="81">
        <v>0</v>
      </c>
      <c r="BP99" s="81">
        <v>0</v>
      </c>
      <c r="BQ99" s="81">
        <v>0</v>
      </c>
      <c r="BR99" s="81">
        <v>1</v>
      </c>
      <c r="BS99" s="81">
        <v>0</v>
      </c>
      <c r="BT99"/>
      <c r="BU99" s="80">
        <v>2.8180000000000001</v>
      </c>
      <c r="BV99" s="80">
        <v>0</v>
      </c>
      <c r="BW99" s="80">
        <v>0</v>
      </c>
      <c r="BX99" s="80">
        <v>0</v>
      </c>
      <c r="BY99" s="80">
        <v>0</v>
      </c>
      <c r="BZ99" s="80">
        <v>0</v>
      </c>
      <c r="CA99" s="80">
        <v>0</v>
      </c>
      <c r="CB99" s="80">
        <v>0</v>
      </c>
      <c r="CC99" s="80">
        <v>0</v>
      </c>
    </row>
    <row r="100" spans="1:81">
      <c r="A100" s="80" t="s">
        <v>1828</v>
      </c>
      <c r="B100" s="80">
        <v>475</v>
      </c>
      <c r="C100" s="80">
        <v>16</v>
      </c>
      <c r="D100" s="80">
        <v>28</v>
      </c>
      <c r="E100" s="80">
        <v>2019</v>
      </c>
      <c r="F100" s="80" t="s">
        <v>73</v>
      </c>
      <c r="G100" s="80" t="s">
        <v>1812</v>
      </c>
      <c r="H100" s="80" t="s">
        <v>1813</v>
      </c>
      <c r="I100" s="177"/>
      <c r="J100" s="81">
        <v>13.436372921273195</v>
      </c>
      <c r="K100" s="81">
        <v>2.6013196167514097</v>
      </c>
      <c r="L100" s="81">
        <v>24.258456886449309</v>
      </c>
      <c r="M100" s="81">
        <v>51.673313455040919</v>
      </c>
      <c r="N100" s="81">
        <v>41.879830998703859</v>
      </c>
      <c r="O100" s="81">
        <v>39.799157947549297</v>
      </c>
      <c r="P100" s="81">
        <v>48.761288678693063</v>
      </c>
      <c r="Q100" s="81">
        <v>2.489641129354339</v>
      </c>
      <c r="R100" s="81">
        <v>1.1582754496302792</v>
      </c>
      <c r="S100" s="81">
        <v>5.3052084174372025</v>
      </c>
      <c r="T100" s="82"/>
      <c r="U100" s="81">
        <v>2601670</v>
      </c>
      <c r="V100" s="81">
        <v>1193</v>
      </c>
      <c r="W100" s="81">
        <v>661</v>
      </c>
      <c r="X100" s="81">
        <v>14966</v>
      </c>
      <c r="Y100" s="81">
        <v>20173</v>
      </c>
      <c r="Z100" s="81">
        <v>24917</v>
      </c>
      <c r="AA100" s="81">
        <v>10125</v>
      </c>
      <c r="AB100" s="81">
        <v>40345</v>
      </c>
      <c r="AC100" s="81">
        <v>204248</v>
      </c>
      <c r="AD100" s="81">
        <v>5.3052084174372034</v>
      </c>
      <c r="AE100" s="82"/>
      <c r="AF100" s="81">
        <v>23309856.929066669</v>
      </c>
      <c r="AG100" s="81">
        <v>2401579.5038870531</v>
      </c>
      <c r="AH100" s="81">
        <v>5642890.8227868099</v>
      </c>
      <c r="AI100" s="81">
        <v>85501729.02940622</v>
      </c>
      <c r="AJ100" s="81">
        <v>91134537.985932603</v>
      </c>
      <c r="AK100" s="81">
        <v>0</v>
      </c>
      <c r="AL100" s="81">
        <v>0</v>
      </c>
      <c r="AM100" s="81">
        <v>5494685.2830026094</v>
      </c>
      <c r="AN100" s="81">
        <v>0</v>
      </c>
      <c r="AO100" s="81">
        <v>0</v>
      </c>
      <c r="AP100" s="82"/>
      <c r="AQ100" s="81">
        <v>1627</v>
      </c>
      <c r="AR100" s="81">
        <v>599</v>
      </c>
      <c r="AS100" s="81">
        <v>0</v>
      </c>
      <c r="AT100" s="81">
        <v>0</v>
      </c>
      <c r="AU100" s="81">
        <v>2</v>
      </c>
      <c r="AV100" s="81">
        <v>0</v>
      </c>
      <c r="AW100" s="81" t="s">
        <v>564</v>
      </c>
      <c r="AX100" s="82"/>
      <c r="AY100" s="81">
        <v>8147.2529999999988</v>
      </c>
      <c r="AZ100" s="81">
        <v>37148.19999999999</v>
      </c>
      <c r="BA100" s="81">
        <v>0</v>
      </c>
      <c r="BB100" s="81">
        <v>0</v>
      </c>
      <c r="BC100" s="81">
        <v>5960</v>
      </c>
      <c r="BD100" s="81">
        <v>0</v>
      </c>
      <c r="BE100" s="81" t="s">
        <v>564</v>
      </c>
      <c r="BF100" s="82"/>
      <c r="BG100" s="81">
        <v>0</v>
      </c>
      <c r="BH100" s="81">
        <v>0</v>
      </c>
      <c r="BI100" s="81">
        <v>0</v>
      </c>
      <c r="BJ100" s="81">
        <v>0</v>
      </c>
      <c r="BK100" s="81">
        <v>7.1029999999999998</v>
      </c>
      <c r="BL100" s="81">
        <v>0</v>
      </c>
      <c r="BM100" s="82"/>
      <c r="BN100" s="81">
        <v>0</v>
      </c>
      <c r="BO100" s="81">
        <v>0</v>
      </c>
      <c r="BP100" s="81">
        <v>0</v>
      </c>
      <c r="BQ100" s="81">
        <v>0</v>
      </c>
      <c r="BR100" s="81">
        <v>2</v>
      </c>
      <c r="BS100" s="81">
        <v>0</v>
      </c>
      <c r="BT100"/>
      <c r="BU100" s="80">
        <v>7.1029999999999998</v>
      </c>
      <c r="BV100" s="80">
        <v>0</v>
      </c>
      <c r="BW100" s="80">
        <v>0</v>
      </c>
      <c r="BX100" s="80">
        <v>0</v>
      </c>
      <c r="BY100" s="80">
        <v>0</v>
      </c>
      <c r="BZ100" s="80">
        <v>0</v>
      </c>
      <c r="CA100" s="80">
        <v>0</v>
      </c>
      <c r="CB100" s="80">
        <v>0</v>
      </c>
      <c r="CC100" s="80">
        <v>0</v>
      </c>
    </row>
    <row r="101" spans="1:81">
      <c r="A101" s="80" t="s">
        <v>1829</v>
      </c>
      <c r="B101" s="80">
        <v>476</v>
      </c>
      <c r="C101" s="80">
        <v>17</v>
      </c>
      <c r="D101" s="80">
        <v>28</v>
      </c>
      <c r="E101" s="80">
        <v>2020</v>
      </c>
      <c r="F101" s="80" t="s">
        <v>218</v>
      </c>
      <c r="G101" s="80" t="s">
        <v>1812</v>
      </c>
      <c r="H101" s="80" t="s">
        <v>1813</v>
      </c>
      <c r="I101" s="177"/>
      <c r="J101" s="81">
        <v>12.725468090999261</v>
      </c>
      <c r="K101" s="81">
        <v>2.6305441561849823</v>
      </c>
      <c r="L101" s="81">
        <v>25.478221169304891</v>
      </c>
      <c r="M101" s="81">
        <v>46.94420599035783</v>
      </c>
      <c r="N101" s="81">
        <v>40.649731473628975</v>
      </c>
      <c r="O101" s="81">
        <v>34.693365334250018</v>
      </c>
      <c r="P101" s="81">
        <v>45.385248333090196</v>
      </c>
      <c r="Q101" s="81">
        <v>2.3445525705485508</v>
      </c>
      <c r="R101" s="81">
        <v>0.60312664093293256</v>
      </c>
      <c r="S101" s="81">
        <v>4.7811838876542669</v>
      </c>
      <c r="T101" s="82"/>
      <c r="U101" s="81">
        <v>2525274</v>
      </c>
      <c r="V101" s="81">
        <v>1070</v>
      </c>
      <c r="W101" s="81">
        <v>606</v>
      </c>
      <c r="X101" s="81">
        <v>13899</v>
      </c>
      <c r="Y101" s="81">
        <v>20068</v>
      </c>
      <c r="Z101" s="81">
        <v>24791</v>
      </c>
      <c r="AA101" s="81">
        <v>10239</v>
      </c>
      <c r="AB101" s="81">
        <v>39763</v>
      </c>
      <c r="AC101" s="81">
        <v>106909</v>
      </c>
      <c r="AD101" s="81">
        <v>4.7811838876542669</v>
      </c>
      <c r="AE101" s="82"/>
      <c r="AF101" s="81">
        <v>21346190.434898779</v>
      </c>
      <c r="AG101" s="81">
        <v>2257063.6270487318</v>
      </c>
      <c r="AH101" s="81">
        <v>6866368.5933470828</v>
      </c>
      <c r="AI101" s="81">
        <v>74824223.644817486</v>
      </c>
      <c r="AJ101" s="81">
        <v>83606187.427974716</v>
      </c>
      <c r="AK101" s="81"/>
      <c r="AL101" s="81"/>
      <c r="AM101" s="81">
        <v>5189513.276144146</v>
      </c>
      <c r="AN101" s="81"/>
      <c r="AO101" s="81"/>
      <c r="AP101" s="82"/>
      <c r="AQ101" s="81">
        <v>1689</v>
      </c>
      <c r="AR101" s="81">
        <v>618</v>
      </c>
      <c r="AS101" s="81">
        <v>0</v>
      </c>
      <c r="AT101" s="81">
        <v>0</v>
      </c>
      <c r="AU101" s="81">
        <v>2</v>
      </c>
      <c r="AV101" s="81">
        <v>0</v>
      </c>
      <c r="AW101" s="81">
        <v>0</v>
      </c>
      <c r="AX101" s="82"/>
      <c r="AY101" s="81">
        <v>8555.6529999999912</v>
      </c>
      <c r="AZ101" s="81">
        <v>51837</v>
      </c>
      <c r="BA101" s="81">
        <v>0</v>
      </c>
      <c r="BB101" s="81">
        <v>0</v>
      </c>
      <c r="BC101" s="81">
        <v>5960</v>
      </c>
      <c r="BD101" s="81">
        <v>0</v>
      </c>
      <c r="BE101" s="81">
        <v>0</v>
      </c>
      <c r="BF101" s="82"/>
      <c r="BG101" s="81">
        <v>0</v>
      </c>
      <c r="BH101" s="81">
        <v>0</v>
      </c>
      <c r="BI101" s="81">
        <v>0</v>
      </c>
      <c r="BJ101" s="81">
        <v>0</v>
      </c>
      <c r="BK101" s="81">
        <v>5.6349999999999998</v>
      </c>
      <c r="BL101" s="81">
        <v>0</v>
      </c>
      <c r="BM101" s="82"/>
      <c r="BN101" s="81">
        <v>0</v>
      </c>
      <c r="BO101" s="81">
        <v>0</v>
      </c>
      <c r="BP101" s="81">
        <v>0</v>
      </c>
      <c r="BQ101" s="81">
        <v>0</v>
      </c>
      <c r="BR101" s="81">
        <v>2</v>
      </c>
      <c r="BS101" s="81">
        <v>0</v>
      </c>
      <c r="BT101"/>
      <c r="BU101" s="80">
        <v>5.6349999999999998</v>
      </c>
      <c r="BV101" s="80">
        <v>0</v>
      </c>
      <c r="BW101" s="80">
        <v>0</v>
      </c>
      <c r="BX101" s="80">
        <v>0</v>
      </c>
      <c r="BY101" s="80">
        <v>0</v>
      </c>
      <c r="BZ101" s="80">
        <v>0</v>
      </c>
      <c r="CA101" s="80">
        <v>0</v>
      </c>
      <c r="CB101" s="80">
        <v>0</v>
      </c>
      <c r="CC101" s="80">
        <v>0</v>
      </c>
    </row>
    <row r="102" spans="1:81">
      <c r="A102" s="80" t="s">
        <v>1830</v>
      </c>
      <c r="B102" s="80">
        <v>476</v>
      </c>
      <c r="C102" s="80">
        <v>18</v>
      </c>
      <c r="D102" s="80">
        <v>28</v>
      </c>
      <c r="E102" s="80">
        <v>2021</v>
      </c>
      <c r="F102" s="80" t="s">
        <v>75</v>
      </c>
      <c r="G102" s="174" t="s">
        <v>1812</v>
      </c>
      <c r="H102" s="80" t="s">
        <v>1813</v>
      </c>
      <c r="I102" s="177"/>
      <c r="J102" s="81">
        <v>10.802519671528787</v>
      </c>
      <c r="K102" s="81">
        <v>2.6695229823327837</v>
      </c>
      <c r="L102" s="81">
        <v>22.29697626990556</v>
      </c>
      <c r="M102" s="81">
        <v>43.950683819003515</v>
      </c>
      <c r="N102" s="81">
        <v>33.537746878359769</v>
      </c>
      <c r="O102" s="81">
        <v>33.39009664274392</v>
      </c>
      <c r="P102" s="81">
        <v>46.507426841339253</v>
      </c>
      <c r="Q102" s="81">
        <v>2.335394867013763</v>
      </c>
      <c r="R102" s="81">
        <v>0.55236687292584508</v>
      </c>
      <c r="S102" s="81">
        <v>5.0350423795914594</v>
      </c>
      <c r="T102" s="82"/>
      <c r="U102" s="81">
        <v>2782961</v>
      </c>
      <c r="V102" s="81">
        <v>1070</v>
      </c>
      <c r="W102" s="81">
        <v>606</v>
      </c>
      <c r="X102" s="81">
        <v>13899</v>
      </c>
      <c r="Y102" s="81">
        <v>19904</v>
      </c>
      <c r="Z102" s="81">
        <v>24568</v>
      </c>
      <c r="AA102" s="81">
        <v>10232</v>
      </c>
      <c r="AB102" s="81">
        <v>39138</v>
      </c>
      <c r="AC102" s="81">
        <v>94901.999999999985</v>
      </c>
      <c r="AD102" s="81">
        <v>5.0350423795914594</v>
      </c>
      <c r="AE102" s="82"/>
      <c r="AF102" s="81">
        <v>20705093.910642482</v>
      </c>
      <c r="AG102" s="81">
        <v>2289759.6677663852</v>
      </c>
      <c r="AH102" s="81">
        <v>6335850.5929631917</v>
      </c>
      <c r="AI102" s="81">
        <v>83447560.585952312</v>
      </c>
      <c r="AJ102" s="81">
        <v>84256013.872748256</v>
      </c>
      <c r="AK102" s="81">
        <v>0</v>
      </c>
      <c r="AL102" s="81">
        <v>0</v>
      </c>
      <c r="AM102" s="81">
        <v>5137406.0410217904</v>
      </c>
      <c r="AN102" s="81">
        <v>0</v>
      </c>
      <c r="AO102" s="81">
        <v>0</v>
      </c>
      <c r="AP102" s="82"/>
      <c r="AQ102" s="81">
        <v>1739</v>
      </c>
      <c r="AR102" s="81">
        <v>623</v>
      </c>
      <c r="AS102" s="81">
        <v>0</v>
      </c>
      <c r="AT102" s="81">
        <v>0</v>
      </c>
      <c r="AU102" s="81">
        <v>2</v>
      </c>
      <c r="AV102" s="81">
        <v>0</v>
      </c>
      <c r="AW102" s="81"/>
      <c r="AX102" s="82"/>
      <c r="AY102" s="81">
        <v>8899.7829999999867</v>
      </c>
      <c r="AZ102" s="81">
        <v>52062.5</v>
      </c>
      <c r="BA102" s="81">
        <v>0</v>
      </c>
      <c r="BB102" s="81">
        <v>0</v>
      </c>
      <c r="BC102" s="81">
        <v>5960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1831</v>
      </c>
      <c r="B103" s="80">
        <v>476</v>
      </c>
      <c r="C103" s="80">
        <v>19</v>
      </c>
      <c r="D103" s="80">
        <v>28</v>
      </c>
      <c r="E103" s="80">
        <v>2022</v>
      </c>
      <c r="F103" s="80" t="s">
        <v>568</v>
      </c>
      <c r="G103" s="174" t="s">
        <v>1812</v>
      </c>
      <c r="H103" s="80" t="s">
        <v>1813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1818</v>
      </c>
      <c r="AR103" s="81">
        <v>626</v>
      </c>
      <c r="AS103" s="81">
        <v>0</v>
      </c>
      <c r="AT103" s="81">
        <v>0</v>
      </c>
      <c r="AU103" s="81">
        <v>3</v>
      </c>
      <c r="AV103" s="81">
        <v>0</v>
      </c>
      <c r="AW103" s="81"/>
      <c r="AX103" s="82"/>
      <c r="AY103" s="81">
        <v>9416.4129999999768</v>
      </c>
      <c r="AZ103" s="81">
        <v>52189</v>
      </c>
      <c r="BA103" s="81">
        <v>0</v>
      </c>
      <c r="BB103" s="81">
        <v>0</v>
      </c>
      <c r="BC103" s="81">
        <v>6335</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1832</v>
      </c>
      <c r="B104" s="80">
        <v>256</v>
      </c>
      <c r="C104" s="80">
        <v>1</v>
      </c>
      <c r="D104" s="80">
        <v>16</v>
      </c>
      <c r="E104" s="80">
        <v>1990</v>
      </c>
      <c r="F104" s="80" t="s">
        <v>562</v>
      </c>
      <c r="G104" s="80" t="s">
        <v>1833</v>
      </c>
      <c r="H104" s="80" t="s">
        <v>1834</v>
      </c>
      <c r="I104" s="177"/>
      <c r="J104" s="81">
        <v>124.57024281106985</v>
      </c>
      <c r="K104" s="81">
        <v>5.7331268217558424</v>
      </c>
      <c r="L104" s="81">
        <v>2.6373697448105964</v>
      </c>
      <c r="M104" s="81">
        <v>27.836617675691535</v>
      </c>
      <c r="N104" s="81">
        <v>29.496294989154915</v>
      </c>
      <c r="O104" s="81">
        <v>30.264152926832104</v>
      </c>
      <c r="P104" s="81">
        <v>22.255984782132103</v>
      </c>
      <c r="Q104" s="81">
        <v>1.9435715471152735</v>
      </c>
      <c r="R104" s="81">
        <v>0</v>
      </c>
      <c r="S104" s="81">
        <v>1.8945390417666237</v>
      </c>
      <c r="T104" s="82"/>
      <c r="U104" s="81">
        <v>5256017</v>
      </c>
      <c r="V104" s="81">
        <v>2028</v>
      </c>
      <c r="W104" s="81">
        <v>28</v>
      </c>
      <c r="X104" s="81">
        <v>9954</v>
      </c>
      <c r="Y104" s="81">
        <v>9728</v>
      </c>
      <c r="Z104" s="81">
        <v>12448</v>
      </c>
      <c r="AA104" s="81">
        <v>5404</v>
      </c>
      <c r="AB104" s="81">
        <v>31557</v>
      </c>
      <c r="AC104" s="81">
        <v>0</v>
      </c>
      <c r="AD104" s="81">
        <v>1.8945390417666237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1835</v>
      </c>
      <c r="B105" s="80">
        <v>257</v>
      </c>
      <c r="C105" s="80">
        <v>2</v>
      </c>
      <c r="D105" s="80">
        <v>16</v>
      </c>
      <c r="E105" s="80">
        <v>2005</v>
      </c>
      <c r="F105" s="80" t="s">
        <v>565</v>
      </c>
      <c r="G105" s="80" t="s">
        <v>1833</v>
      </c>
      <c r="H105" s="80" t="s">
        <v>1834</v>
      </c>
      <c r="I105" s="177"/>
      <c r="J105" s="81">
        <v>80.621583561189269</v>
      </c>
      <c r="K105" s="81">
        <v>3.3122570724083777</v>
      </c>
      <c r="L105" s="81">
        <v>0.58412785648949894</v>
      </c>
      <c r="M105" s="81">
        <v>74.123924783423476</v>
      </c>
      <c r="N105" s="81">
        <v>49.505635786361516</v>
      </c>
      <c r="O105" s="81">
        <v>46.444488612137135</v>
      </c>
      <c r="P105" s="81">
        <v>25.33943541698444</v>
      </c>
      <c r="Q105" s="81">
        <v>2.1204615857452089</v>
      </c>
      <c r="R105" s="81">
        <v>6.6933310225941174</v>
      </c>
      <c r="S105" s="81">
        <v>4.1855448000000006</v>
      </c>
      <c r="T105" s="82"/>
      <c r="U105" s="81">
        <v>3558967</v>
      </c>
      <c r="V105" s="81">
        <v>1503</v>
      </c>
      <c r="W105" s="81">
        <v>7</v>
      </c>
      <c r="X105" s="81">
        <v>12467</v>
      </c>
      <c r="Y105" s="81">
        <v>13368</v>
      </c>
      <c r="Z105" s="81">
        <v>22106</v>
      </c>
      <c r="AA105" s="81">
        <v>5039</v>
      </c>
      <c r="AB105" s="81">
        <v>35992</v>
      </c>
      <c r="AC105" s="81">
        <v>1183577</v>
      </c>
      <c r="AD105" s="81">
        <v>4.1855448000000006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1836</v>
      </c>
      <c r="B106" s="80">
        <v>258</v>
      </c>
      <c r="C106" s="80">
        <v>3</v>
      </c>
      <c r="D106" s="80">
        <v>16</v>
      </c>
      <c r="E106" s="80">
        <v>2006</v>
      </c>
      <c r="F106" s="80" t="s">
        <v>566</v>
      </c>
      <c r="G106" s="80" t="s">
        <v>1833</v>
      </c>
      <c r="H106" s="80" t="s">
        <v>1834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1837</v>
      </c>
      <c r="B107" s="80">
        <v>259</v>
      </c>
      <c r="C107" s="80">
        <v>4</v>
      </c>
      <c r="D107" s="80">
        <v>16</v>
      </c>
      <c r="E107" s="80">
        <v>2007</v>
      </c>
      <c r="F107" s="80" t="s">
        <v>567</v>
      </c>
      <c r="G107" s="80" t="s">
        <v>1833</v>
      </c>
      <c r="H107" s="80" t="s">
        <v>1834</v>
      </c>
      <c r="I107" s="177"/>
      <c r="J107" s="81">
        <v>75.547932551979173</v>
      </c>
      <c r="K107" s="81">
        <v>2.9167771833855585</v>
      </c>
      <c r="L107" s="81">
        <v>1.3643834811636797</v>
      </c>
      <c r="M107" s="81">
        <v>72.589330092932073</v>
      </c>
      <c r="N107" s="81">
        <v>52.626736256587222</v>
      </c>
      <c r="O107" s="81">
        <v>45.78900421096791</v>
      </c>
      <c r="P107" s="81">
        <v>25.149519446159839</v>
      </c>
      <c r="Q107" s="81">
        <v>2.2768093523381037</v>
      </c>
      <c r="R107" s="81">
        <v>7.8523699208963995</v>
      </c>
      <c r="S107" s="81">
        <v>5.5125686140000001</v>
      </c>
      <c r="T107" s="82"/>
      <c r="U107" s="81">
        <v>3708606</v>
      </c>
      <c r="V107" s="81">
        <v>1232</v>
      </c>
      <c r="W107" s="81">
        <v>16</v>
      </c>
      <c r="X107" s="81">
        <v>14756</v>
      </c>
      <c r="Y107" s="81">
        <v>13962</v>
      </c>
      <c r="Z107" s="81">
        <v>22656</v>
      </c>
      <c r="AA107" s="81">
        <v>4925</v>
      </c>
      <c r="AB107" s="81">
        <v>36602</v>
      </c>
      <c r="AC107" s="81">
        <v>1428369.5</v>
      </c>
      <c r="AD107" s="81">
        <v>5.5125686140000001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1838</v>
      </c>
      <c r="B108" s="80">
        <v>260</v>
      </c>
      <c r="C108" s="80">
        <v>5</v>
      </c>
      <c r="D108" s="80">
        <v>16</v>
      </c>
      <c r="E108" s="80">
        <v>2008</v>
      </c>
      <c r="F108" s="80" t="s">
        <v>84</v>
      </c>
      <c r="G108" s="80" t="s">
        <v>1833</v>
      </c>
      <c r="H108" s="80" t="s">
        <v>1834</v>
      </c>
      <c r="I108" s="177"/>
      <c r="J108" s="81">
        <v>81.185475447642403</v>
      </c>
      <c r="K108" s="81">
        <v>2.1888852882503169</v>
      </c>
      <c r="L108" s="81">
        <v>1.2193711881442799</v>
      </c>
      <c r="M108" s="81">
        <v>74.8559053295062</v>
      </c>
      <c r="N108" s="81">
        <v>52.191640797675362</v>
      </c>
      <c r="O108" s="81">
        <v>44.736230787865708</v>
      </c>
      <c r="P108" s="81">
        <v>24.493473985167981</v>
      </c>
      <c r="Q108" s="81">
        <v>2.2663167990426016</v>
      </c>
      <c r="R108" s="81">
        <v>8.5273151286696436</v>
      </c>
      <c r="S108" s="81">
        <v>3.3223583925000004</v>
      </c>
      <c r="T108" s="82"/>
      <c r="U108" s="81">
        <v>4177692</v>
      </c>
      <c r="V108" s="81">
        <v>1232</v>
      </c>
      <c r="W108" s="81">
        <v>16</v>
      </c>
      <c r="X108" s="81">
        <v>14756</v>
      </c>
      <c r="Y108" s="81">
        <v>14237</v>
      </c>
      <c r="Z108" s="81">
        <v>22912</v>
      </c>
      <c r="AA108" s="81">
        <v>4802</v>
      </c>
      <c r="AB108" s="81">
        <v>37032</v>
      </c>
      <c r="AC108" s="81">
        <v>1610692.5</v>
      </c>
      <c r="AD108" s="81">
        <v>3.3223583925000004</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1839</v>
      </c>
      <c r="B109" s="80">
        <v>261</v>
      </c>
      <c r="C109" s="80">
        <v>6</v>
      </c>
      <c r="D109" s="80">
        <v>16</v>
      </c>
      <c r="E109" s="80">
        <v>2009</v>
      </c>
      <c r="F109" s="80" t="s">
        <v>85</v>
      </c>
      <c r="G109" s="80" t="s">
        <v>1833</v>
      </c>
      <c r="H109" s="80" t="s">
        <v>1834</v>
      </c>
      <c r="I109" s="177"/>
      <c r="J109" s="81">
        <v>76.401995763622637</v>
      </c>
      <c r="K109" s="81">
        <v>2.3458240677691768</v>
      </c>
      <c r="L109" s="81">
        <v>1.9597165482767993</v>
      </c>
      <c r="M109" s="81">
        <v>73.281316261367508</v>
      </c>
      <c r="N109" s="81">
        <v>45.804808438107436</v>
      </c>
      <c r="O109" s="81">
        <v>46.146138323759651</v>
      </c>
      <c r="P109" s="81">
        <v>23.590233258543364</v>
      </c>
      <c r="Q109" s="81">
        <v>2.1806448314879265</v>
      </c>
      <c r="R109" s="81">
        <v>10.70330622495614</v>
      </c>
      <c r="S109" s="81">
        <v>2.7591586368000005</v>
      </c>
      <c r="T109" s="82"/>
      <c r="U109" s="81">
        <v>3430997</v>
      </c>
      <c r="V109" s="81">
        <v>1453</v>
      </c>
      <c r="W109" s="81">
        <v>40</v>
      </c>
      <c r="X109" s="81">
        <v>15648</v>
      </c>
      <c r="Y109" s="81">
        <v>14476</v>
      </c>
      <c r="Z109" s="81">
        <v>23328</v>
      </c>
      <c r="AA109" s="81">
        <v>4748</v>
      </c>
      <c r="AB109" s="81">
        <v>37405</v>
      </c>
      <c r="AC109" s="81">
        <v>1972337.5</v>
      </c>
      <c r="AD109" s="81">
        <v>2.7591586368000005</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16.62</v>
      </c>
      <c r="BJ109" s="81">
        <v>284.8</v>
      </c>
      <c r="BK109" s="81">
        <v>295.41000000000003</v>
      </c>
      <c r="BL109" s="81">
        <v>0</v>
      </c>
      <c r="BM109" s="82"/>
      <c r="BN109" s="81">
        <v>0</v>
      </c>
      <c r="BO109" s="81">
        <v>0</v>
      </c>
      <c r="BP109" s="81">
        <v>3</v>
      </c>
      <c r="BQ109" s="81">
        <v>2</v>
      </c>
      <c r="BR109" s="81">
        <v>3</v>
      </c>
      <c r="BS109" s="81">
        <v>0</v>
      </c>
      <c r="BT109"/>
      <c r="BU109" s="80"/>
      <c r="BV109" s="80"/>
      <c r="BW109" s="80"/>
      <c r="BX109" s="80"/>
      <c r="BY109" s="80"/>
      <c r="BZ109" s="80"/>
      <c r="CA109" s="80"/>
      <c r="CB109" s="80"/>
      <c r="CC109" s="80"/>
    </row>
    <row r="110" spans="1:81">
      <c r="A110" s="80" t="s">
        <v>1840</v>
      </c>
      <c r="B110" s="80">
        <v>262</v>
      </c>
      <c r="C110" s="80">
        <v>7</v>
      </c>
      <c r="D110" s="80">
        <v>16</v>
      </c>
      <c r="E110" s="80">
        <v>2010</v>
      </c>
      <c r="F110" s="80" t="s">
        <v>86</v>
      </c>
      <c r="G110" s="80" t="s">
        <v>1833</v>
      </c>
      <c r="H110" s="80" t="s">
        <v>1834</v>
      </c>
      <c r="I110" s="177"/>
      <c r="J110" s="81">
        <v>65.442769616150528</v>
      </c>
      <c r="K110" s="81">
        <v>2.5119376252835059</v>
      </c>
      <c r="L110" s="81">
        <v>1.8821129842516402</v>
      </c>
      <c r="M110" s="81">
        <v>70.107954570122558</v>
      </c>
      <c r="N110" s="81">
        <v>51.943471022004275</v>
      </c>
      <c r="O110" s="81">
        <v>46.775427829515991</v>
      </c>
      <c r="P110" s="81">
        <v>24.296372457994124</v>
      </c>
      <c r="Q110" s="81">
        <v>2.3023554748333939</v>
      </c>
      <c r="R110" s="81">
        <v>27.953646787720992</v>
      </c>
      <c r="S110" s="81">
        <v>3.1783649535000005</v>
      </c>
      <c r="T110" s="82"/>
      <c r="U110" s="81">
        <v>3209964</v>
      </c>
      <c r="V110" s="81">
        <v>1453</v>
      </c>
      <c r="W110" s="81">
        <v>40</v>
      </c>
      <c r="X110" s="81">
        <v>15648</v>
      </c>
      <c r="Y110" s="81">
        <v>14755</v>
      </c>
      <c r="Z110" s="81">
        <v>23756</v>
      </c>
      <c r="AA110" s="81">
        <v>4768</v>
      </c>
      <c r="AB110" s="81">
        <v>37842</v>
      </c>
      <c r="AC110" s="81">
        <v>4881505.25</v>
      </c>
      <c r="AD110" s="81">
        <v>3.1783649535000005</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16.669</v>
      </c>
      <c r="BJ110" s="81">
        <v>257.82400000000001</v>
      </c>
      <c r="BK110" s="81">
        <v>243.554</v>
      </c>
      <c r="BL110" s="81">
        <v>0</v>
      </c>
      <c r="BM110" s="82"/>
      <c r="BN110" s="81">
        <v>0</v>
      </c>
      <c r="BO110" s="81">
        <v>0</v>
      </c>
      <c r="BP110" s="81">
        <v>3</v>
      </c>
      <c r="BQ110" s="81">
        <v>2</v>
      </c>
      <c r="BR110" s="81">
        <v>4</v>
      </c>
      <c r="BS110" s="81">
        <v>0</v>
      </c>
      <c r="BT110"/>
      <c r="BU110" s="80">
        <v>475.56799999999998</v>
      </c>
      <c r="BV110" s="80">
        <v>0</v>
      </c>
      <c r="BW110" s="80">
        <v>0</v>
      </c>
      <c r="BX110" s="80">
        <v>0</v>
      </c>
      <c r="BY110" s="80">
        <v>8.9</v>
      </c>
      <c r="BZ110" s="80">
        <v>0</v>
      </c>
      <c r="CA110" s="80">
        <v>0</v>
      </c>
      <c r="CB110" s="80">
        <v>33.579000000000001</v>
      </c>
      <c r="CC110" s="80">
        <v>0</v>
      </c>
    </row>
    <row r="111" spans="1:81">
      <c r="A111" s="80" t="s">
        <v>1841</v>
      </c>
      <c r="B111" s="80">
        <v>263</v>
      </c>
      <c r="C111" s="80">
        <v>8</v>
      </c>
      <c r="D111" s="80">
        <v>16</v>
      </c>
      <c r="E111" s="80">
        <v>2011</v>
      </c>
      <c r="F111" s="80" t="s">
        <v>87</v>
      </c>
      <c r="G111" s="80" t="s">
        <v>1833</v>
      </c>
      <c r="H111" s="80" t="s">
        <v>1834</v>
      </c>
      <c r="I111" s="177"/>
      <c r="J111" s="81">
        <v>55.772174642371894</v>
      </c>
      <c r="K111" s="81">
        <v>3.6072235519837825</v>
      </c>
      <c r="L111" s="81">
        <v>2.0053503806739741</v>
      </c>
      <c r="M111" s="81">
        <v>85.352497434004462</v>
      </c>
      <c r="N111" s="81">
        <v>56.653864035681345</v>
      </c>
      <c r="O111" s="81">
        <v>46.725131362255709</v>
      </c>
      <c r="P111" s="81">
        <v>23.896101187710293</v>
      </c>
      <c r="Q111" s="81">
        <v>2.6764606068779448</v>
      </c>
      <c r="R111" s="81">
        <v>22.657173456949092</v>
      </c>
      <c r="S111" s="81">
        <v>3.7957908005360008</v>
      </c>
      <c r="T111" s="82"/>
      <c r="U111" s="81">
        <v>2537406</v>
      </c>
      <c r="V111" s="81">
        <v>1453</v>
      </c>
      <c r="W111" s="81">
        <v>40</v>
      </c>
      <c r="X111" s="81">
        <v>15648</v>
      </c>
      <c r="Y111" s="81">
        <v>15054</v>
      </c>
      <c r="Z111" s="81">
        <v>24246</v>
      </c>
      <c r="AA111" s="81">
        <v>4829</v>
      </c>
      <c r="AB111" s="81">
        <v>38138</v>
      </c>
      <c r="AC111" s="81">
        <v>3950046</v>
      </c>
      <c r="AD111" s="81">
        <v>3.7957908005360008</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16.934000000000001</v>
      </c>
      <c r="BJ111" s="81">
        <v>310.38499999999999</v>
      </c>
      <c r="BK111" s="81">
        <v>145.11099999999999</v>
      </c>
      <c r="BL111" s="81">
        <v>0</v>
      </c>
      <c r="BM111" s="82"/>
      <c r="BN111" s="81">
        <v>0</v>
      </c>
      <c r="BO111" s="81">
        <v>0</v>
      </c>
      <c r="BP111" s="81">
        <v>3</v>
      </c>
      <c r="BQ111" s="81">
        <v>2</v>
      </c>
      <c r="BR111" s="81">
        <v>4</v>
      </c>
      <c r="BS111" s="81">
        <v>0</v>
      </c>
      <c r="BT111"/>
      <c r="BU111" s="80">
        <v>462.43</v>
      </c>
      <c r="BV111" s="80">
        <v>0</v>
      </c>
      <c r="BW111" s="80">
        <v>0</v>
      </c>
      <c r="BX111" s="80">
        <v>0</v>
      </c>
      <c r="BY111" s="80">
        <v>10</v>
      </c>
      <c r="BZ111" s="80">
        <v>0</v>
      </c>
      <c r="CA111" s="80">
        <v>0</v>
      </c>
      <c r="CB111" s="80">
        <v>0</v>
      </c>
      <c r="CC111" s="80">
        <v>0</v>
      </c>
    </row>
    <row r="112" spans="1:81">
      <c r="A112" s="80" t="s">
        <v>1842</v>
      </c>
      <c r="B112" s="80">
        <v>264</v>
      </c>
      <c r="C112" s="80">
        <v>9</v>
      </c>
      <c r="D112" s="80">
        <v>16</v>
      </c>
      <c r="E112" s="80">
        <v>2012</v>
      </c>
      <c r="F112" s="80" t="s">
        <v>88</v>
      </c>
      <c r="G112" s="80" t="s">
        <v>1833</v>
      </c>
      <c r="H112" s="80" t="s">
        <v>1834</v>
      </c>
      <c r="I112" s="177"/>
      <c r="J112" s="81">
        <v>95.262701193989116</v>
      </c>
      <c r="K112" s="81">
        <v>3.4180452927902758</v>
      </c>
      <c r="L112" s="81">
        <v>2.0093633417341352</v>
      </c>
      <c r="M112" s="81">
        <v>93.308826602132427</v>
      </c>
      <c r="N112" s="81">
        <v>62.692884221373333</v>
      </c>
      <c r="O112" s="81">
        <v>47.227385255824728</v>
      </c>
      <c r="P112" s="81">
        <v>24.499862599488001</v>
      </c>
      <c r="Q112" s="81">
        <v>2.922702407033746</v>
      </c>
      <c r="R112" s="81">
        <v>27.71752898597336</v>
      </c>
      <c r="S112" s="81">
        <v>6.2176284864642772</v>
      </c>
      <c r="T112" s="82"/>
      <c r="U112" s="81">
        <v>4251400</v>
      </c>
      <c r="V112" s="81">
        <v>1453</v>
      </c>
      <c r="W112" s="81">
        <v>40</v>
      </c>
      <c r="X112" s="81">
        <v>15648</v>
      </c>
      <c r="Y112" s="81">
        <v>15255</v>
      </c>
      <c r="Z112" s="81">
        <v>24701</v>
      </c>
      <c r="AA112" s="81">
        <v>4923</v>
      </c>
      <c r="AB112" s="81">
        <v>38332</v>
      </c>
      <c r="AC112" s="81">
        <v>4707107.5</v>
      </c>
      <c r="AD112" s="81">
        <v>6.2176284864642772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18.18</v>
      </c>
      <c r="BJ112" s="81">
        <v>307.012</v>
      </c>
      <c r="BK112" s="81">
        <v>280.73500000000001</v>
      </c>
      <c r="BL112" s="81">
        <v>0</v>
      </c>
      <c r="BM112" s="82"/>
      <c r="BN112" s="81">
        <v>0</v>
      </c>
      <c r="BO112" s="81">
        <v>0</v>
      </c>
      <c r="BP112" s="81">
        <v>3</v>
      </c>
      <c r="BQ112" s="81">
        <v>2</v>
      </c>
      <c r="BR112" s="81">
        <v>4</v>
      </c>
      <c r="BS112" s="81">
        <v>0</v>
      </c>
      <c r="BT112"/>
      <c r="BU112" s="80">
        <v>582.06799999999998</v>
      </c>
      <c r="BV112" s="80">
        <v>0</v>
      </c>
      <c r="BW112" s="80">
        <v>0</v>
      </c>
      <c r="BX112" s="80">
        <v>0</v>
      </c>
      <c r="BY112" s="80">
        <v>9.4</v>
      </c>
      <c r="BZ112" s="80">
        <v>0</v>
      </c>
      <c r="CA112" s="80">
        <v>0</v>
      </c>
      <c r="CB112" s="80">
        <v>14.459</v>
      </c>
      <c r="CC112" s="80">
        <v>0</v>
      </c>
    </row>
    <row r="113" spans="1:81">
      <c r="A113" s="80" t="s">
        <v>1843</v>
      </c>
      <c r="B113" s="80">
        <v>265</v>
      </c>
      <c r="C113" s="80">
        <v>10</v>
      </c>
      <c r="D113" s="80">
        <v>16</v>
      </c>
      <c r="E113" s="80">
        <v>2013</v>
      </c>
      <c r="F113" s="80" t="s">
        <v>89</v>
      </c>
      <c r="G113" s="80" t="s">
        <v>1833</v>
      </c>
      <c r="H113" s="80" t="s">
        <v>1834</v>
      </c>
      <c r="I113" s="177"/>
      <c r="J113" s="81">
        <v>64.756158976236478</v>
      </c>
      <c r="K113" s="81">
        <v>3.0475116448523725</v>
      </c>
      <c r="L113" s="81">
        <v>1.9280927755928274</v>
      </c>
      <c r="M113" s="81">
        <v>91.069186112825975</v>
      </c>
      <c r="N113" s="81">
        <v>62.558021567336489</v>
      </c>
      <c r="O113" s="81">
        <v>45.83483532109048</v>
      </c>
      <c r="P113" s="81">
        <v>24.881906540650075</v>
      </c>
      <c r="Q113" s="81">
        <v>2.9794520012371311</v>
      </c>
      <c r="R113" s="81">
        <v>28.863072423855282</v>
      </c>
      <c r="S113" s="81">
        <v>7.2230749398106076</v>
      </c>
      <c r="T113" s="82"/>
      <c r="U113" s="81">
        <v>2708075</v>
      </c>
      <c r="V113" s="81">
        <v>1453</v>
      </c>
      <c r="W113" s="81">
        <v>40</v>
      </c>
      <c r="X113" s="81">
        <v>15648</v>
      </c>
      <c r="Y113" s="81">
        <v>15401</v>
      </c>
      <c r="Z113" s="81">
        <v>25043</v>
      </c>
      <c r="AA113" s="81">
        <v>4981</v>
      </c>
      <c r="AB113" s="81">
        <v>38516</v>
      </c>
      <c r="AC113" s="81">
        <v>4784683.75</v>
      </c>
      <c r="AD113" s="81">
        <v>7.2230749398106076</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13.04</v>
      </c>
      <c r="BJ113" s="81">
        <v>639.08699999999999</v>
      </c>
      <c r="BK113" s="81">
        <v>249.214</v>
      </c>
      <c r="BL113" s="81">
        <v>0</v>
      </c>
      <c r="BM113" s="82"/>
      <c r="BN113" s="81">
        <v>0</v>
      </c>
      <c r="BO113" s="81">
        <v>0</v>
      </c>
      <c r="BP113" s="81">
        <v>3</v>
      </c>
      <c r="BQ113" s="81">
        <v>2</v>
      </c>
      <c r="BR113" s="81">
        <v>4</v>
      </c>
      <c r="BS113" s="81">
        <v>0</v>
      </c>
      <c r="BT113"/>
      <c r="BU113" s="80">
        <v>854.63300000000004</v>
      </c>
      <c r="BV113" s="80">
        <v>0</v>
      </c>
      <c r="BW113" s="80">
        <v>0</v>
      </c>
      <c r="BX113" s="80">
        <v>0</v>
      </c>
      <c r="BY113" s="80">
        <v>22.806999999999999</v>
      </c>
      <c r="BZ113" s="80">
        <v>0</v>
      </c>
      <c r="CA113" s="80">
        <v>0</v>
      </c>
      <c r="CB113" s="80">
        <v>23.901</v>
      </c>
      <c r="CC113" s="80">
        <v>0</v>
      </c>
    </row>
    <row r="114" spans="1:81">
      <c r="A114" s="80" t="s">
        <v>1844</v>
      </c>
      <c r="B114" s="80">
        <v>266</v>
      </c>
      <c r="C114" s="80">
        <v>11</v>
      </c>
      <c r="D114" s="80">
        <v>16</v>
      </c>
      <c r="E114" s="80">
        <v>2014</v>
      </c>
      <c r="F114" s="80" t="s">
        <v>90</v>
      </c>
      <c r="G114" s="80" t="s">
        <v>1833</v>
      </c>
      <c r="H114" s="80" t="s">
        <v>1834</v>
      </c>
      <c r="I114" s="177"/>
      <c r="J114" s="81">
        <v>56.977960331966564</v>
      </c>
      <c r="K114" s="81">
        <v>3.8229100339844062</v>
      </c>
      <c r="L114" s="81">
        <v>3.3007642119636755</v>
      </c>
      <c r="M114" s="81">
        <v>76.292359067580946</v>
      </c>
      <c r="N114" s="81">
        <v>61.320790708975245</v>
      </c>
      <c r="O114" s="81">
        <v>43.906653408339324</v>
      </c>
      <c r="P114" s="81">
        <v>24.951063308259798</v>
      </c>
      <c r="Q114" s="81">
        <v>2.8550128857508321</v>
      </c>
      <c r="R114" s="81">
        <v>28.721864849877743</v>
      </c>
      <c r="S114" s="81">
        <v>7.2678279231275775</v>
      </c>
      <c r="T114" s="82"/>
      <c r="U114" s="81">
        <v>2648612</v>
      </c>
      <c r="V114" s="81">
        <v>1578</v>
      </c>
      <c r="W114" s="81">
        <v>58</v>
      </c>
      <c r="X114" s="81">
        <v>13533</v>
      </c>
      <c r="Y114" s="81">
        <v>15547</v>
      </c>
      <c r="Z114" s="81">
        <v>25266</v>
      </c>
      <c r="AA114" s="81">
        <v>4969</v>
      </c>
      <c r="AB114" s="81">
        <v>38467</v>
      </c>
      <c r="AC114" s="81">
        <v>4776246.75</v>
      </c>
      <c r="AD114" s="81">
        <v>7.2678279231275775</v>
      </c>
      <c r="AE114" s="82"/>
      <c r="AF114" s="81">
        <v>32217120.178132132</v>
      </c>
      <c r="AG114" s="81">
        <v>3248674.3606700064</v>
      </c>
      <c r="AH114" s="81">
        <v>706082.14176821383</v>
      </c>
      <c r="AI114" s="81">
        <v>97924048.186056823</v>
      </c>
      <c r="AJ114" s="81">
        <v>87414024.577463716</v>
      </c>
      <c r="AK114" s="81">
        <v>0</v>
      </c>
      <c r="AL114" s="81">
        <v>0</v>
      </c>
      <c r="AM114" s="81">
        <v>5280944.2793498449</v>
      </c>
      <c r="AN114" s="81">
        <v>0</v>
      </c>
      <c r="AO114" s="81">
        <v>0</v>
      </c>
      <c r="AP114" s="82"/>
      <c r="AQ114" s="81">
        <v>645</v>
      </c>
      <c r="AR114" s="81">
        <v>111</v>
      </c>
      <c r="AS114" s="81">
        <v>0</v>
      </c>
      <c r="AT114" s="81">
        <v>0</v>
      </c>
      <c r="AU114" s="81">
        <v>0</v>
      </c>
      <c r="AV114" s="81">
        <v>0</v>
      </c>
      <c r="AW114" s="81" t="s">
        <v>564</v>
      </c>
      <c r="AX114" s="82"/>
      <c r="AY114" s="81">
        <v>2694.5</v>
      </c>
      <c r="AZ114" s="81">
        <v>4694.3</v>
      </c>
      <c r="BA114" s="81">
        <v>0</v>
      </c>
      <c r="BB114" s="81">
        <v>0</v>
      </c>
      <c r="BC114" s="81">
        <v>0</v>
      </c>
      <c r="BD114" s="81">
        <v>0</v>
      </c>
      <c r="BE114" s="81" t="s">
        <v>564</v>
      </c>
      <c r="BF114" s="82"/>
      <c r="BG114" s="81">
        <v>0</v>
      </c>
      <c r="BH114" s="81">
        <v>0</v>
      </c>
      <c r="BI114" s="81">
        <v>12.154999999999999</v>
      </c>
      <c r="BJ114" s="81">
        <v>581.07899999999995</v>
      </c>
      <c r="BK114" s="81">
        <v>299.892</v>
      </c>
      <c r="BL114" s="81">
        <v>0</v>
      </c>
      <c r="BM114" s="82"/>
      <c r="BN114" s="81">
        <v>0</v>
      </c>
      <c r="BO114" s="81">
        <v>0</v>
      </c>
      <c r="BP114" s="81">
        <v>3</v>
      </c>
      <c r="BQ114" s="81">
        <v>2</v>
      </c>
      <c r="BR114" s="81">
        <v>4</v>
      </c>
      <c r="BS114" s="81">
        <v>0</v>
      </c>
      <c r="BT114"/>
      <c r="BU114" s="80">
        <v>848.35199999999998</v>
      </c>
      <c r="BV114" s="80">
        <v>0</v>
      </c>
      <c r="BW114" s="80">
        <v>0</v>
      </c>
      <c r="BX114" s="80">
        <v>0</v>
      </c>
      <c r="BY114" s="80">
        <v>22</v>
      </c>
      <c r="BZ114" s="80">
        <v>0</v>
      </c>
      <c r="CA114" s="80">
        <v>0</v>
      </c>
      <c r="CB114" s="80">
        <v>22.774000000000001</v>
      </c>
      <c r="CC114" s="80">
        <v>0</v>
      </c>
    </row>
    <row r="115" spans="1:81">
      <c r="A115" s="80" t="s">
        <v>1845</v>
      </c>
      <c r="B115" s="80">
        <v>267</v>
      </c>
      <c r="C115" s="80">
        <v>12</v>
      </c>
      <c r="D115" s="80">
        <v>16</v>
      </c>
      <c r="E115" s="80">
        <v>2015</v>
      </c>
      <c r="F115" s="80" t="s">
        <v>91</v>
      </c>
      <c r="G115" s="80" t="s">
        <v>1833</v>
      </c>
      <c r="H115" s="80" t="s">
        <v>1834</v>
      </c>
      <c r="I115" s="177"/>
      <c r="J115" s="81">
        <v>40.305151157638548</v>
      </c>
      <c r="K115" s="81">
        <v>3.657806826576496</v>
      </c>
      <c r="L115" s="81">
        <v>3.3237813202382043</v>
      </c>
      <c r="M115" s="81">
        <v>84.889684316480626</v>
      </c>
      <c r="N115" s="81">
        <v>58.289646393960147</v>
      </c>
      <c r="O115" s="81">
        <v>43.950661102189557</v>
      </c>
      <c r="P115" s="81">
        <v>25.221960017556057</v>
      </c>
      <c r="Q115" s="81">
        <v>2.7907017477016876</v>
      </c>
      <c r="R115" s="81">
        <v>27.903635536210302</v>
      </c>
      <c r="S115" s="81">
        <v>8.6560541337759567</v>
      </c>
      <c r="T115" s="82"/>
      <c r="U115" s="81">
        <v>2093322</v>
      </c>
      <c r="V115" s="81">
        <v>1578</v>
      </c>
      <c r="W115" s="81">
        <v>58</v>
      </c>
      <c r="X115" s="81">
        <v>13533</v>
      </c>
      <c r="Y115" s="81">
        <v>15669</v>
      </c>
      <c r="Z115" s="81">
        <v>25535</v>
      </c>
      <c r="AA115" s="81">
        <v>5019</v>
      </c>
      <c r="AB115" s="81">
        <v>38409</v>
      </c>
      <c r="AC115" s="81">
        <v>4779970.75</v>
      </c>
      <c r="AD115" s="81">
        <v>8.6560541337759567</v>
      </c>
      <c r="AE115" s="82"/>
      <c r="AF115" s="81">
        <v>22618412.25132649</v>
      </c>
      <c r="AG115" s="81">
        <v>2865650.0588469403</v>
      </c>
      <c r="AH115" s="81">
        <v>636191.63363231823</v>
      </c>
      <c r="AI115" s="81">
        <v>103793626.93983401</v>
      </c>
      <c r="AJ115" s="81">
        <v>84479268.84219633</v>
      </c>
      <c r="AK115" s="81">
        <v>0</v>
      </c>
      <c r="AL115" s="81">
        <v>0</v>
      </c>
      <c r="AM115" s="81">
        <v>5263792.3303048275</v>
      </c>
      <c r="AN115" s="81">
        <v>0</v>
      </c>
      <c r="AO115" s="81">
        <v>0</v>
      </c>
      <c r="AP115" s="82"/>
      <c r="AQ115" s="81">
        <v>774</v>
      </c>
      <c r="AR115" s="81">
        <v>151</v>
      </c>
      <c r="AS115" s="81">
        <v>0</v>
      </c>
      <c r="AT115" s="81">
        <v>0</v>
      </c>
      <c r="AU115" s="81">
        <v>0</v>
      </c>
      <c r="AV115" s="81">
        <v>0</v>
      </c>
      <c r="AW115" s="81" t="s">
        <v>564</v>
      </c>
      <c r="AX115" s="82"/>
      <c r="AY115" s="81">
        <v>3320.9</v>
      </c>
      <c r="AZ115" s="81">
        <v>6811.1</v>
      </c>
      <c r="BA115" s="81">
        <v>0</v>
      </c>
      <c r="BB115" s="81">
        <v>0</v>
      </c>
      <c r="BC115" s="81">
        <v>0</v>
      </c>
      <c r="BD115" s="81">
        <v>0</v>
      </c>
      <c r="BE115" s="81" t="s">
        <v>564</v>
      </c>
      <c r="BF115" s="82"/>
      <c r="BG115" s="81">
        <v>0</v>
      </c>
      <c r="BH115" s="81">
        <v>0</v>
      </c>
      <c r="BI115" s="81">
        <v>10.555999999999999</v>
      </c>
      <c r="BJ115" s="81">
        <v>647.55200000000002</v>
      </c>
      <c r="BK115" s="81">
        <v>309.00799999999998</v>
      </c>
      <c r="BL115" s="81">
        <v>0</v>
      </c>
      <c r="BM115" s="82"/>
      <c r="BN115" s="81">
        <v>0</v>
      </c>
      <c r="BO115" s="81">
        <v>0</v>
      </c>
      <c r="BP115" s="81">
        <v>3</v>
      </c>
      <c r="BQ115" s="81">
        <v>3</v>
      </c>
      <c r="BR115" s="81">
        <v>3</v>
      </c>
      <c r="BS115" s="81">
        <v>0</v>
      </c>
      <c r="BT115"/>
      <c r="BU115" s="80">
        <v>921.49400000000003</v>
      </c>
      <c r="BV115" s="80">
        <v>0</v>
      </c>
      <c r="BW115" s="80">
        <v>0</v>
      </c>
      <c r="BX115" s="80">
        <v>0</v>
      </c>
      <c r="BY115" s="80">
        <v>23.9</v>
      </c>
      <c r="BZ115" s="80">
        <v>0</v>
      </c>
      <c r="CA115" s="80">
        <v>0</v>
      </c>
      <c r="CB115" s="80">
        <v>21.722000000000001</v>
      </c>
      <c r="CC115" s="80">
        <v>0</v>
      </c>
    </row>
    <row r="116" spans="1:81">
      <c r="A116" s="80" t="s">
        <v>1846</v>
      </c>
      <c r="B116" s="80">
        <v>268</v>
      </c>
      <c r="C116" s="80">
        <v>13</v>
      </c>
      <c r="D116" s="80">
        <v>16</v>
      </c>
      <c r="E116" s="80">
        <v>2016</v>
      </c>
      <c r="F116" s="80" t="s">
        <v>92</v>
      </c>
      <c r="G116" s="80" t="s">
        <v>1833</v>
      </c>
      <c r="H116" s="80" t="s">
        <v>1834</v>
      </c>
      <c r="I116" s="177"/>
      <c r="J116" s="81">
        <v>46.112858354934268</v>
      </c>
      <c r="K116" s="81">
        <v>3.3981074427416247</v>
      </c>
      <c r="L116" s="81">
        <v>3.300387878828515</v>
      </c>
      <c r="M116" s="81">
        <v>62.094612536513942</v>
      </c>
      <c r="N116" s="81">
        <v>51.527186865977285</v>
      </c>
      <c r="O116" s="81">
        <v>43.918534639880178</v>
      </c>
      <c r="P116" s="81">
        <v>24.818351639182151</v>
      </c>
      <c r="Q116" s="81">
        <v>2.7096564844596549</v>
      </c>
      <c r="R116" s="81">
        <v>28.344294120083198</v>
      </c>
      <c r="S116" s="81">
        <v>9.3965749474602873</v>
      </c>
      <c r="T116" s="82"/>
      <c r="U116" s="81">
        <v>2158153</v>
      </c>
      <c r="V116" s="81">
        <v>1578</v>
      </c>
      <c r="W116" s="81">
        <v>58</v>
      </c>
      <c r="X116" s="81">
        <v>13533</v>
      </c>
      <c r="Y116" s="81">
        <v>15732</v>
      </c>
      <c r="Z116" s="81">
        <v>25830</v>
      </c>
      <c r="AA116" s="81">
        <v>5108</v>
      </c>
      <c r="AB116" s="81">
        <v>38363</v>
      </c>
      <c r="AC116" s="81">
        <v>4840926.4292165805</v>
      </c>
      <c r="AD116" s="81">
        <v>9.3965749474602873</v>
      </c>
      <c r="AE116" s="82"/>
      <c r="AF116" s="81">
        <v>25920577.76232608</v>
      </c>
      <c r="AG116" s="81">
        <v>2554897.711695936</v>
      </c>
      <c r="AH116" s="81">
        <v>570474.56455366116</v>
      </c>
      <c r="AI116" s="81">
        <v>96594929.902326971</v>
      </c>
      <c r="AJ116" s="81">
        <v>74231556.530239835</v>
      </c>
      <c r="AK116" s="81">
        <v>0</v>
      </c>
      <c r="AL116" s="81">
        <v>0</v>
      </c>
      <c r="AM116" s="81">
        <v>5261572.7757569281</v>
      </c>
      <c r="AN116" s="81">
        <v>0</v>
      </c>
      <c r="AO116" s="81">
        <v>0</v>
      </c>
      <c r="AP116" s="82"/>
      <c r="AQ116" s="81">
        <v>901</v>
      </c>
      <c r="AR116" s="81">
        <v>180</v>
      </c>
      <c r="AS116" s="81">
        <v>0</v>
      </c>
      <c r="AT116" s="81">
        <v>0</v>
      </c>
      <c r="AU116" s="81">
        <v>0</v>
      </c>
      <c r="AV116" s="81">
        <v>0</v>
      </c>
      <c r="AW116" s="81" t="s">
        <v>564</v>
      </c>
      <c r="AX116" s="82"/>
      <c r="AY116" s="81">
        <v>3936.4</v>
      </c>
      <c r="AZ116" s="81">
        <v>14559.5</v>
      </c>
      <c r="BA116" s="81">
        <v>0</v>
      </c>
      <c r="BB116" s="81">
        <v>0</v>
      </c>
      <c r="BC116" s="81">
        <v>0</v>
      </c>
      <c r="BD116" s="81">
        <v>0</v>
      </c>
      <c r="BE116" s="81" t="s">
        <v>564</v>
      </c>
      <c r="BF116" s="82"/>
      <c r="BG116" s="81">
        <v>0</v>
      </c>
      <c r="BH116" s="81">
        <v>0</v>
      </c>
      <c r="BI116" s="81">
        <v>13.396000000000001</v>
      </c>
      <c r="BJ116" s="81">
        <v>694.04300000000001</v>
      </c>
      <c r="BK116" s="81">
        <v>298.08499999999998</v>
      </c>
      <c r="BL116" s="81">
        <v>0</v>
      </c>
      <c r="BM116" s="82"/>
      <c r="BN116" s="81">
        <v>0</v>
      </c>
      <c r="BO116" s="81">
        <v>0</v>
      </c>
      <c r="BP116" s="81">
        <v>3</v>
      </c>
      <c r="BQ116" s="81">
        <v>2</v>
      </c>
      <c r="BR116" s="81">
        <v>3</v>
      </c>
      <c r="BS116" s="81">
        <v>0</v>
      </c>
      <c r="BT116"/>
      <c r="BU116" s="80">
        <v>965.50199999999995</v>
      </c>
      <c r="BV116" s="80">
        <v>0</v>
      </c>
      <c r="BW116" s="80">
        <v>0</v>
      </c>
      <c r="BX116" s="80">
        <v>0</v>
      </c>
      <c r="BY116" s="80">
        <v>24</v>
      </c>
      <c r="BZ116" s="80">
        <v>0</v>
      </c>
      <c r="CA116" s="80">
        <v>0</v>
      </c>
      <c r="CB116" s="80">
        <v>16.021999999999998</v>
      </c>
      <c r="CC116" s="80">
        <v>0</v>
      </c>
    </row>
    <row r="117" spans="1:81">
      <c r="A117" s="80" t="s">
        <v>1847</v>
      </c>
      <c r="B117" s="80">
        <v>269</v>
      </c>
      <c r="C117" s="80">
        <v>14</v>
      </c>
      <c r="D117" s="80">
        <v>16</v>
      </c>
      <c r="E117" s="80">
        <v>2017</v>
      </c>
      <c r="F117" s="80" t="s">
        <v>71</v>
      </c>
      <c r="G117" s="80" t="s">
        <v>1833</v>
      </c>
      <c r="H117" s="80" t="s">
        <v>1834</v>
      </c>
      <c r="I117" s="177"/>
      <c r="J117" s="81">
        <v>60.747114012519503</v>
      </c>
      <c r="K117" s="81">
        <v>3.3833029609465175</v>
      </c>
      <c r="L117" s="81">
        <v>3.286503373931819</v>
      </c>
      <c r="M117" s="81">
        <v>56.472978219195888</v>
      </c>
      <c r="N117" s="81">
        <v>55.895347606087718</v>
      </c>
      <c r="O117" s="81">
        <v>43.245375022964254</v>
      </c>
      <c r="P117" s="81">
        <v>24.670792131192222</v>
      </c>
      <c r="Q117" s="81">
        <v>2.6230868037275954</v>
      </c>
      <c r="R117" s="81">
        <v>28.0922689508071</v>
      </c>
      <c r="S117" s="81">
        <v>8.7968532283289225</v>
      </c>
      <c r="T117" s="82"/>
      <c r="U117" s="81">
        <v>3354342</v>
      </c>
      <c r="V117" s="81">
        <v>1578</v>
      </c>
      <c r="W117" s="81">
        <v>58</v>
      </c>
      <c r="X117" s="81">
        <v>13533</v>
      </c>
      <c r="Y117" s="81">
        <v>15836</v>
      </c>
      <c r="Z117" s="81">
        <v>25856</v>
      </c>
      <c r="AA117" s="81">
        <v>5110</v>
      </c>
      <c r="AB117" s="81">
        <v>38405</v>
      </c>
      <c r="AC117" s="81">
        <v>4893082.9999999991</v>
      </c>
      <c r="AD117" s="81">
        <v>8.7968532283289225</v>
      </c>
      <c r="AE117" s="82"/>
      <c r="AF117" s="81">
        <v>37582291.534579769</v>
      </c>
      <c r="AG117" s="81">
        <v>2574546.838237138</v>
      </c>
      <c r="AH117" s="81">
        <v>682835.78275444312</v>
      </c>
      <c r="AI117" s="81">
        <v>91406715.362857282</v>
      </c>
      <c r="AJ117" s="81">
        <v>80875353.717135102</v>
      </c>
      <c r="AK117" s="81">
        <v>0</v>
      </c>
      <c r="AL117" s="81">
        <v>0</v>
      </c>
      <c r="AM117" s="81">
        <v>5275575.1099473555</v>
      </c>
      <c r="AN117" s="81">
        <v>0</v>
      </c>
      <c r="AO117" s="81">
        <v>0</v>
      </c>
      <c r="AP117" s="82"/>
      <c r="AQ117" s="81">
        <v>977</v>
      </c>
      <c r="AR117" s="81">
        <v>206</v>
      </c>
      <c r="AS117" s="81">
        <v>0</v>
      </c>
      <c r="AT117" s="81">
        <v>0</v>
      </c>
      <c r="AU117" s="81">
        <v>0</v>
      </c>
      <c r="AV117" s="81">
        <v>1</v>
      </c>
      <c r="AW117" s="81" t="s">
        <v>564</v>
      </c>
      <c r="AX117" s="82"/>
      <c r="AY117" s="81">
        <v>4328.7</v>
      </c>
      <c r="AZ117" s="81">
        <v>16771.599999999999</v>
      </c>
      <c r="BA117" s="81">
        <v>0</v>
      </c>
      <c r="BB117" s="81">
        <v>0</v>
      </c>
      <c r="BC117" s="81">
        <v>0</v>
      </c>
      <c r="BD117" s="81">
        <v>49120</v>
      </c>
      <c r="BE117" s="81" t="s">
        <v>564</v>
      </c>
      <c r="BF117" s="82"/>
      <c r="BG117" s="81">
        <v>0</v>
      </c>
      <c r="BH117" s="81">
        <v>0</v>
      </c>
      <c r="BI117" s="81">
        <v>17.41</v>
      </c>
      <c r="BJ117" s="81">
        <v>648.89400000000001</v>
      </c>
      <c r="BK117" s="81">
        <v>296.12400000000002</v>
      </c>
      <c r="BL117" s="81">
        <v>0</v>
      </c>
      <c r="BM117" s="82"/>
      <c r="BN117" s="81">
        <v>0</v>
      </c>
      <c r="BO117" s="81">
        <v>0</v>
      </c>
      <c r="BP117" s="81">
        <v>3</v>
      </c>
      <c r="BQ117" s="81">
        <v>2</v>
      </c>
      <c r="BR117" s="81">
        <v>3</v>
      </c>
      <c r="BS117" s="81">
        <v>0</v>
      </c>
      <c r="BT117"/>
      <c r="BU117" s="80">
        <v>946.51900000000001</v>
      </c>
      <c r="BV117" s="80">
        <v>0</v>
      </c>
      <c r="BW117" s="80">
        <v>0</v>
      </c>
      <c r="BX117" s="80">
        <v>0</v>
      </c>
      <c r="BY117" s="80">
        <v>0</v>
      </c>
      <c r="BZ117" s="80">
        <v>0</v>
      </c>
      <c r="CA117" s="80">
        <v>0</v>
      </c>
      <c r="CB117" s="80">
        <v>15.909000000000001</v>
      </c>
      <c r="CC117" s="80">
        <v>0</v>
      </c>
    </row>
    <row r="118" spans="1:81">
      <c r="A118" s="80" t="s">
        <v>1848</v>
      </c>
      <c r="B118" s="80">
        <v>270</v>
      </c>
      <c r="C118" s="80">
        <v>15</v>
      </c>
      <c r="D118" s="80">
        <v>16</v>
      </c>
      <c r="E118" s="80">
        <v>2018</v>
      </c>
      <c r="F118" s="80" t="s">
        <v>93</v>
      </c>
      <c r="G118" s="80" t="s">
        <v>1833</v>
      </c>
      <c r="H118" s="80" t="s">
        <v>1834</v>
      </c>
      <c r="I118" s="177"/>
      <c r="J118" s="81">
        <v>57.184381360591168</v>
      </c>
      <c r="K118" s="81">
        <v>3.1923972156297316</v>
      </c>
      <c r="L118" s="81">
        <v>3.0826499692582536</v>
      </c>
      <c r="M118" s="81">
        <v>59.933494601491041</v>
      </c>
      <c r="N118" s="81">
        <v>53.618334471735572</v>
      </c>
      <c r="O118" s="81">
        <v>42.683980699947888</v>
      </c>
      <c r="P118" s="81">
        <v>24.630748272776955</v>
      </c>
      <c r="Q118" s="81">
        <v>2.4320640314072337</v>
      </c>
      <c r="R118" s="81">
        <v>28.202799635215126</v>
      </c>
      <c r="S118" s="81">
        <v>10.185736319443652</v>
      </c>
      <c r="T118" s="82"/>
      <c r="U118" s="81">
        <v>3146474</v>
      </c>
      <c r="V118" s="81">
        <v>1578</v>
      </c>
      <c r="W118" s="81">
        <v>58</v>
      </c>
      <c r="X118" s="81">
        <v>13533</v>
      </c>
      <c r="Y118" s="81">
        <v>15995</v>
      </c>
      <c r="Z118" s="81">
        <v>26009</v>
      </c>
      <c r="AA118" s="81">
        <v>5153</v>
      </c>
      <c r="AB118" s="81">
        <v>38373</v>
      </c>
      <c r="AC118" s="81">
        <v>4893083</v>
      </c>
      <c r="AD118" s="81">
        <v>10.185736319443651</v>
      </c>
      <c r="AE118" s="82"/>
      <c r="AF118" s="81">
        <v>34799172.028215647</v>
      </c>
      <c r="AG118" s="81">
        <v>2286211.2445866829</v>
      </c>
      <c r="AH118" s="81">
        <v>655984.82792533259</v>
      </c>
      <c r="AI118" s="81">
        <v>94721224.504107311</v>
      </c>
      <c r="AJ118" s="81">
        <v>80848181.447271183</v>
      </c>
      <c r="AK118" s="81">
        <v>0</v>
      </c>
      <c r="AL118" s="81">
        <v>0</v>
      </c>
      <c r="AM118" s="81">
        <v>5282086.0713381013</v>
      </c>
      <c r="AN118" s="81">
        <v>0</v>
      </c>
      <c r="AO118" s="81">
        <v>0</v>
      </c>
      <c r="AP118" s="82"/>
      <c r="AQ118" s="81">
        <v>1051</v>
      </c>
      <c r="AR118" s="81">
        <v>226</v>
      </c>
      <c r="AS118" s="81">
        <v>0</v>
      </c>
      <c r="AT118" s="81">
        <v>0</v>
      </c>
      <c r="AU118" s="81">
        <v>0</v>
      </c>
      <c r="AV118" s="81">
        <v>1</v>
      </c>
      <c r="AW118" s="81" t="s">
        <v>564</v>
      </c>
      <c r="AX118" s="82"/>
      <c r="AY118" s="81">
        <v>4699.5999999999995</v>
      </c>
      <c r="AZ118" s="81">
        <v>17614.8</v>
      </c>
      <c r="BA118" s="81">
        <v>0</v>
      </c>
      <c r="BB118" s="81">
        <v>0</v>
      </c>
      <c r="BC118" s="81">
        <v>0</v>
      </c>
      <c r="BD118" s="81">
        <v>56000</v>
      </c>
      <c r="BE118" s="81" t="s">
        <v>564</v>
      </c>
      <c r="BF118" s="82"/>
      <c r="BG118" s="81">
        <v>0</v>
      </c>
      <c r="BH118" s="81">
        <v>0</v>
      </c>
      <c r="BI118" s="81">
        <v>15.125999999999999</v>
      </c>
      <c r="BJ118" s="81">
        <v>671.85500000000002</v>
      </c>
      <c r="BK118" s="81">
        <v>278.24799999999999</v>
      </c>
      <c r="BL118" s="81">
        <v>0</v>
      </c>
      <c r="BM118" s="82"/>
      <c r="BN118" s="81">
        <v>0</v>
      </c>
      <c r="BO118" s="81">
        <v>0</v>
      </c>
      <c r="BP118" s="81">
        <v>3</v>
      </c>
      <c r="BQ118" s="81">
        <v>2</v>
      </c>
      <c r="BR118" s="81">
        <v>3</v>
      </c>
      <c r="BS118" s="81">
        <v>0</v>
      </c>
      <c r="BT118"/>
      <c r="BU118" s="80">
        <v>921.03300000000002</v>
      </c>
      <c r="BV118" s="80">
        <v>0</v>
      </c>
      <c r="BW118" s="80">
        <v>0</v>
      </c>
      <c r="BX118" s="80">
        <v>0</v>
      </c>
      <c r="BY118" s="80">
        <v>24</v>
      </c>
      <c r="BZ118" s="80">
        <v>0</v>
      </c>
      <c r="CA118" s="80">
        <v>0</v>
      </c>
      <c r="CB118" s="80">
        <v>20.196000000000002</v>
      </c>
      <c r="CC118" s="80">
        <v>0</v>
      </c>
    </row>
    <row r="119" spans="1:81">
      <c r="A119" s="80" t="s">
        <v>1849</v>
      </c>
      <c r="B119" s="80">
        <v>271</v>
      </c>
      <c r="C119" s="80">
        <v>16</v>
      </c>
      <c r="D119" s="80">
        <v>16</v>
      </c>
      <c r="E119" s="80">
        <v>2019</v>
      </c>
      <c r="F119" s="80" t="s">
        <v>73</v>
      </c>
      <c r="G119" s="80" t="s">
        <v>1833</v>
      </c>
      <c r="H119" s="80" t="s">
        <v>1834</v>
      </c>
      <c r="I119" s="177"/>
      <c r="J119" s="81">
        <v>29.359275153443868</v>
      </c>
      <c r="K119" s="81">
        <v>2.915248797926774</v>
      </c>
      <c r="L119" s="81">
        <v>3.1091729387003739</v>
      </c>
      <c r="M119" s="81">
        <v>58.584850877225783</v>
      </c>
      <c r="N119" s="81">
        <v>51.585904148331224</v>
      </c>
      <c r="O119" s="81">
        <v>41.744631896263634</v>
      </c>
      <c r="P119" s="81">
        <v>24.7731426136491</v>
      </c>
      <c r="Q119" s="81">
        <v>2.3683216483700624</v>
      </c>
      <c r="R119" s="81">
        <v>28.403595182399048</v>
      </c>
      <c r="S119" s="81">
        <v>9.4861439360040141</v>
      </c>
      <c r="T119" s="82"/>
      <c r="U119" s="81">
        <v>1620337</v>
      </c>
      <c r="V119" s="81">
        <v>1578</v>
      </c>
      <c r="W119" s="81">
        <v>58</v>
      </c>
      <c r="X119" s="81">
        <v>13533</v>
      </c>
      <c r="Y119" s="81">
        <v>16139</v>
      </c>
      <c r="Z119" s="81">
        <v>26135</v>
      </c>
      <c r="AA119" s="81">
        <v>5144</v>
      </c>
      <c r="AB119" s="81">
        <v>38379</v>
      </c>
      <c r="AC119" s="81">
        <v>5008633.75</v>
      </c>
      <c r="AD119" s="81">
        <v>9.4861439360040141</v>
      </c>
      <c r="AE119" s="82"/>
      <c r="AF119" s="81">
        <v>17751681.639400709</v>
      </c>
      <c r="AG119" s="81">
        <v>2207553.115282713</v>
      </c>
      <c r="AH119" s="81">
        <v>694360.86994885735</v>
      </c>
      <c r="AI119" s="81">
        <v>96377584.877107948</v>
      </c>
      <c r="AJ119" s="81">
        <v>77336077.123153314</v>
      </c>
      <c r="AK119" s="81">
        <v>0</v>
      </c>
      <c r="AL119" s="81">
        <v>0</v>
      </c>
      <c r="AM119" s="81">
        <v>5226930.8830426857</v>
      </c>
      <c r="AN119" s="81">
        <v>0</v>
      </c>
      <c r="AO119" s="81">
        <v>0</v>
      </c>
      <c r="AP119" s="82"/>
      <c r="AQ119" s="81">
        <v>1165</v>
      </c>
      <c r="AR119" s="81">
        <v>241</v>
      </c>
      <c r="AS119" s="81">
        <v>0</v>
      </c>
      <c r="AT119" s="81">
        <v>0</v>
      </c>
      <c r="AU119" s="81">
        <v>0</v>
      </c>
      <c r="AV119" s="81">
        <v>1</v>
      </c>
      <c r="AW119" s="81" t="s">
        <v>564</v>
      </c>
      <c r="AX119" s="82"/>
      <c r="AY119" s="81">
        <v>5263.5000000000036</v>
      </c>
      <c r="AZ119" s="81">
        <v>17967.2</v>
      </c>
      <c r="BA119" s="81">
        <v>0</v>
      </c>
      <c r="BB119" s="81">
        <v>0</v>
      </c>
      <c r="BC119" s="81">
        <v>0</v>
      </c>
      <c r="BD119" s="81">
        <v>56000</v>
      </c>
      <c r="BE119" s="81" t="s">
        <v>564</v>
      </c>
      <c r="BF119" s="82"/>
      <c r="BG119" s="81">
        <v>0</v>
      </c>
      <c r="BH119" s="81">
        <v>0</v>
      </c>
      <c r="BI119" s="81">
        <v>9.5559999999999992</v>
      </c>
      <c r="BJ119" s="81">
        <v>673.48199999999997</v>
      </c>
      <c r="BK119" s="81">
        <v>268.57299999999998</v>
      </c>
      <c r="BL119" s="81">
        <v>0</v>
      </c>
      <c r="BM119" s="82"/>
      <c r="BN119" s="81">
        <v>0</v>
      </c>
      <c r="BO119" s="81">
        <v>0</v>
      </c>
      <c r="BP119" s="81">
        <v>3</v>
      </c>
      <c r="BQ119" s="81">
        <v>3</v>
      </c>
      <c r="BR119" s="81">
        <v>3</v>
      </c>
      <c r="BS119" s="81">
        <v>0</v>
      </c>
      <c r="BT119"/>
      <c r="BU119" s="80">
        <v>901.91800000000001</v>
      </c>
      <c r="BV119" s="80">
        <v>0</v>
      </c>
      <c r="BW119" s="80">
        <v>0</v>
      </c>
      <c r="BX119" s="80">
        <v>5.2640000000000002</v>
      </c>
      <c r="BY119" s="80">
        <v>23.18</v>
      </c>
      <c r="BZ119" s="80">
        <v>0</v>
      </c>
      <c r="CA119" s="80">
        <v>0</v>
      </c>
      <c r="CB119" s="80">
        <v>21.248999999999999</v>
      </c>
      <c r="CC119" s="80">
        <v>0</v>
      </c>
    </row>
    <row r="120" spans="1:81">
      <c r="A120" s="80" t="s">
        <v>1850</v>
      </c>
      <c r="B120" s="80">
        <v>272</v>
      </c>
      <c r="C120" s="80">
        <v>17</v>
      </c>
      <c r="D120" s="80">
        <v>16</v>
      </c>
      <c r="E120" s="80">
        <v>2020</v>
      </c>
      <c r="F120" s="80" t="s">
        <v>218</v>
      </c>
      <c r="G120" s="80" t="s">
        <v>1833</v>
      </c>
      <c r="H120" s="80" t="s">
        <v>1834</v>
      </c>
      <c r="I120" s="177"/>
      <c r="J120" s="81">
        <v>26.329467051630999</v>
      </c>
      <c r="K120" s="81">
        <v>2.963243014279564</v>
      </c>
      <c r="L120" s="81">
        <v>4.2023393062514387</v>
      </c>
      <c r="M120" s="81">
        <v>60.344926733072917</v>
      </c>
      <c r="N120" s="81">
        <v>49.846539116194329</v>
      </c>
      <c r="O120" s="81">
        <v>36.875082754123994</v>
      </c>
      <c r="P120" s="81">
        <v>23.027284411603045</v>
      </c>
      <c r="Q120" s="81">
        <v>2.2627706522991522</v>
      </c>
      <c r="R120" s="81">
        <v>27.64305991128834</v>
      </c>
      <c r="S120" s="81">
        <v>8.1309228149696047</v>
      </c>
      <c r="T120" s="82"/>
      <c r="U120" s="81">
        <v>1760654</v>
      </c>
      <c r="V120" s="81">
        <v>1365</v>
      </c>
      <c r="W120" s="81">
        <v>85</v>
      </c>
      <c r="X120" s="81">
        <v>15503</v>
      </c>
      <c r="Y120" s="81">
        <v>16344</v>
      </c>
      <c r="Z120" s="81">
        <v>26350</v>
      </c>
      <c r="AA120" s="81">
        <v>5195</v>
      </c>
      <c r="AB120" s="81">
        <v>38376</v>
      </c>
      <c r="AC120" s="81">
        <v>4899952.5</v>
      </c>
      <c r="AD120" s="81">
        <v>8.1309228149696047</v>
      </c>
      <c r="AE120" s="82"/>
      <c r="AF120" s="81">
        <v>18908435.80331279</v>
      </c>
      <c r="AG120" s="81">
        <v>2116684.3385595875</v>
      </c>
      <c r="AH120" s="81">
        <v>760812.10320735816</v>
      </c>
      <c r="AI120" s="81">
        <v>100845200.22746019</v>
      </c>
      <c r="AJ120" s="81">
        <v>77617539.155109018</v>
      </c>
      <c r="AK120" s="81"/>
      <c r="AL120" s="81"/>
      <c r="AM120" s="81">
        <v>5008494.3662527408</v>
      </c>
      <c r="AN120" s="81"/>
      <c r="AO120" s="81"/>
      <c r="AP120" s="82"/>
      <c r="AQ120" s="81">
        <v>1276</v>
      </c>
      <c r="AR120" s="81">
        <v>253</v>
      </c>
      <c r="AS120" s="81">
        <v>0</v>
      </c>
      <c r="AT120" s="81">
        <v>0</v>
      </c>
      <c r="AU120" s="81">
        <v>0</v>
      </c>
      <c r="AV120" s="81">
        <v>1</v>
      </c>
      <c r="AW120" s="81">
        <v>0</v>
      </c>
      <c r="AX120" s="82"/>
      <c r="AY120" s="81">
        <v>5827.7999999999956</v>
      </c>
      <c r="AZ120" s="81">
        <v>18425</v>
      </c>
      <c r="BA120" s="81">
        <v>0</v>
      </c>
      <c r="BB120" s="81">
        <v>0</v>
      </c>
      <c r="BC120" s="81">
        <v>0</v>
      </c>
      <c r="BD120" s="81">
        <v>56000</v>
      </c>
      <c r="BE120" s="81">
        <v>0</v>
      </c>
      <c r="BF120" s="82"/>
      <c r="BG120" s="81">
        <v>0</v>
      </c>
      <c r="BH120" s="81">
        <v>0</v>
      </c>
      <c r="BI120" s="81">
        <v>8.6609999999999996</v>
      </c>
      <c r="BJ120" s="81">
        <v>722.49</v>
      </c>
      <c r="BK120" s="81">
        <v>238.131</v>
      </c>
      <c r="BL120" s="81">
        <v>0</v>
      </c>
      <c r="BM120" s="82"/>
      <c r="BN120" s="81">
        <v>0</v>
      </c>
      <c r="BO120" s="81">
        <v>0</v>
      </c>
      <c r="BP120" s="81">
        <v>3</v>
      </c>
      <c r="BQ120" s="81">
        <v>3</v>
      </c>
      <c r="BR120" s="81">
        <v>3</v>
      </c>
      <c r="BS120" s="81">
        <v>0</v>
      </c>
      <c r="BT120"/>
      <c r="BU120" s="80">
        <v>933.41300000000001</v>
      </c>
      <c r="BV120" s="80">
        <v>0</v>
      </c>
      <c r="BW120" s="80">
        <v>0</v>
      </c>
      <c r="BX120" s="80">
        <v>5.87</v>
      </c>
      <c r="BY120" s="80">
        <v>22.013000000000002</v>
      </c>
      <c r="BZ120" s="80">
        <v>0</v>
      </c>
      <c r="CA120" s="80">
        <v>0</v>
      </c>
      <c r="CB120" s="80">
        <v>7.9859999999999998</v>
      </c>
      <c r="CC120" s="80">
        <v>0</v>
      </c>
    </row>
    <row r="121" spans="1:81">
      <c r="A121" s="80" t="s">
        <v>1851</v>
      </c>
      <c r="B121" s="80">
        <v>272</v>
      </c>
      <c r="C121" s="80">
        <v>18</v>
      </c>
      <c r="D121" s="80">
        <v>16</v>
      </c>
      <c r="E121" s="80">
        <v>2021</v>
      </c>
      <c r="F121" s="80" t="s">
        <v>75</v>
      </c>
      <c r="G121" s="174" t="s">
        <v>1833</v>
      </c>
      <c r="H121" s="80" t="s">
        <v>1834</v>
      </c>
      <c r="I121" s="177"/>
      <c r="J121" s="81">
        <v>42.787673062177227</v>
      </c>
      <c r="K121" s="81">
        <v>3.155615051413188</v>
      </c>
      <c r="L121" s="81">
        <v>3.4813389069361258</v>
      </c>
      <c r="M121" s="81">
        <v>63.88868290559855</v>
      </c>
      <c r="N121" s="81">
        <v>51.681564350246084</v>
      </c>
      <c r="O121" s="81">
        <v>35.799761301958547</v>
      </c>
      <c r="P121" s="81">
        <v>23.912780747877818</v>
      </c>
      <c r="Q121" s="81">
        <v>2.2870615377102435</v>
      </c>
      <c r="R121" s="81">
        <v>28.102818552881843</v>
      </c>
      <c r="S121" s="81">
        <v>8.3486860008670867</v>
      </c>
      <c r="T121" s="82"/>
      <c r="U121" s="81">
        <v>2588790</v>
      </c>
      <c r="V121" s="81">
        <v>1365</v>
      </c>
      <c r="W121" s="81">
        <v>85</v>
      </c>
      <c r="X121" s="81">
        <v>15503</v>
      </c>
      <c r="Y121" s="81">
        <v>16547</v>
      </c>
      <c r="Z121" s="81">
        <v>26341</v>
      </c>
      <c r="AA121" s="81">
        <v>5261</v>
      </c>
      <c r="AB121" s="81">
        <v>38328</v>
      </c>
      <c r="AC121" s="81">
        <v>4828337.5</v>
      </c>
      <c r="AD121" s="81">
        <v>8.3486860008670867</v>
      </c>
      <c r="AE121" s="82"/>
      <c r="AF121" s="81">
        <v>26187381.892506737</v>
      </c>
      <c r="AG121" s="81">
        <v>2243183.8424209272</v>
      </c>
      <c r="AH121" s="81">
        <v>607036.03871856618</v>
      </c>
      <c r="AI121" s="81">
        <v>105513291.90803601</v>
      </c>
      <c r="AJ121" s="81">
        <v>74892359.354659393</v>
      </c>
      <c r="AK121" s="81">
        <v>0</v>
      </c>
      <c r="AL121" s="81">
        <v>0</v>
      </c>
      <c r="AM121" s="81">
        <v>5031082.2918974701</v>
      </c>
      <c r="AN121" s="81">
        <v>0</v>
      </c>
      <c r="AO121" s="81">
        <v>0</v>
      </c>
      <c r="AP121" s="82"/>
      <c r="AQ121" s="81">
        <v>1384</v>
      </c>
      <c r="AR121" s="81">
        <v>259</v>
      </c>
      <c r="AS121" s="81">
        <v>0</v>
      </c>
      <c r="AT121" s="81">
        <v>0</v>
      </c>
      <c r="AU121" s="81">
        <v>0</v>
      </c>
      <c r="AV121" s="81">
        <v>1</v>
      </c>
      <c r="AW121" s="81"/>
      <c r="AX121" s="82"/>
      <c r="AY121" s="81">
        <v>6449.8999999999878</v>
      </c>
      <c r="AZ121" s="81">
        <v>19277.5</v>
      </c>
      <c r="BA121" s="81">
        <v>0</v>
      </c>
      <c r="BB121" s="81">
        <v>0</v>
      </c>
      <c r="BC121" s="81">
        <v>0</v>
      </c>
      <c r="BD121" s="81">
        <v>56000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1852</v>
      </c>
      <c r="B122" s="80">
        <v>272</v>
      </c>
      <c r="C122" s="80">
        <v>19</v>
      </c>
      <c r="D122" s="80">
        <v>16</v>
      </c>
      <c r="E122" s="80">
        <v>2022</v>
      </c>
      <c r="F122" s="80" t="s">
        <v>568</v>
      </c>
      <c r="G122" s="174" t="s">
        <v>1833</v>
      </c>
      <c r="H122" s="80" t="s">
        <v>1834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1500</v>
      </c>
      <c r="AR122" s="81">
        <v>262</v>
      </c>
      <c r="AS122" s="81">
        <v>0</v>
      </c>
      <c r="AT122" s="81">
        <v>0</v>
      </c>
      <c r="AU122" s="81">
        <v>0</v>
      </c>
      <c r="AV122" s="81">
        <v>1</v>
      </c>
      <c r="AW122" s="81"/>
      <c r="AX122" s="82"/>
      <c r="AY122" s="81">
        <v>7128.6999999999834</v>
      </c>
      <c r="AZ122" s="81">
        <v>20168.499999999996</v>
      </c>
      <c r="BA122" s="81">
        <v>0</v>
      </c>
      <c r="BB122" s="81">
        <v>0</v>
      </c>
      <c r="BC122" s="81">
        <v>0</v>
      </c>
      <c r="BD122" s="81">
        <v>56000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1853</v>
      </c>
      <c r="B123" s="80">
        <v>409</v>
      </c>
      <c r="C123" s="80">
        <v>1</v>
      </c>
      <c r="D123" s="80">
        <v>25</v>
      </c>
      <c r="E123" s="80">
        <v>1990</v>
      </c>
      <c r="F123" s="80" t="s">
        <v>562</v>
      </c>
      <c r="G123" s="80" t="s">
        <v>1854</v>
      </c>
      <c r="H123" s="80" t="s">
        <v>1855</v>
      </c>
      <c r="I123" s="177"/>
      <c r="J123" s="81">
        <v>255.20487533958644</v>
      </c>
      <c r="K123" s="81">
        <v>6.1797905485001339</v>
      </c>
      <c r="L123" s="81">
        <v>9.7017529898389796</v>
      </c>
      <c r="M123" s="81">
        <v>24.044528709623847</v>
      </c>
      <c r="N123" s="81">
        <v>32.780062204744425</v>
      </c>
      <c r="O123" s="81">
        <v>43.524169802068464</v>
      </c>
      <c r="P123" s="81">
        <v>53.201852593557092</v>
      </c>
      <c r="Q123" s="81">
        <v>2.7915937492330349</v>
      </c>
      <c r="R123" s="81">
        <v>0</v>
      </c>
      <c r="S123" s="81">
        <v>2.721167303834775</v>
      </c>
      <c r="T123" s="82"/>
      <c r="U123" s="81">
        <v>10767910</v>
      </c>
      <c r="V123" s="81">
        <v>2186</v>
      </c>
      <c r="W123" s="81">
        <v>103</v>
      </c>
      <c r="X123" s="81">
        <v>8598</v>
      </c>
      <c r="Y123" s="81">
        <v>10811</v>
      </c>
      <c r="Z123" s="81">
        <v>17902</v>
      </c>
      <c r="AA123" s="81">
        <v>12918</v>
      </c>
      <c r="AB123" s="81">
        <v>45326</v>
      </c>
      <c r="AC123" s="81">
        <v>0</v>
      </c>
      <c r="AD123" s="81">
        <v>2.721167303834775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1856</v>
      </c>
      <c r="B124" s="80">
        <v>410</v>
      </c>
      <c r="C124" s="80">
        <v>2</v>
      </c>
      <c r="D124" s="80">
        <v>25</v>
      </c>
      <c r="E124" s="80">
        <v>2005</v>
      </c>
      <c r="F124" s="80" t="s">
        <v>565</v>
      </c>
      <c r="G124" s="80" t="s">
        <v>1854</v>
      </c>
      <c r="H124" s="80" t="s">
        <v>1855</v>
      </c>
      <c r="I124" s="177"/>
      <c r="J124" s="81">
        <v>294.71664169155616</v>
      </c>
      <c r="K124" s="81">
        <v>3.9645711731621236</v>
      </c>
      <c r="L124" s="81">
        <v>8.2612368274943435</v>
      </c>
      <c r="M124" s="81">
        <v>54.235858015111006</v>
      </c>
      <c r="N124" s="81">
        <v>57.497344495739739</v>
      </c>
      <c r="O124" s="81">
        <v>68.019556627971582</v>
      </c>
      <c r="P124" s="81">
        <v>67.409234325198739</v>
      </c>
      <c r="Q124" s="81">
        <v>2.903851719820949</v>
      </c>
      <c r="R124" s="81">
        <v>0</v>
      </c>
      <c r="S124" s="81">
        <v>8.70142195360072</v>
      </c>
      <c r="T124" s="82"/>
      <c r="U124" s="81">
        <v>13010000</v>
      </c>
      <c r="V124" s="81">
        <v>1799</v>
      </c>
      <c r="W124" s="81">
        <v>99</v>
      </c>
      <c r="X124" s="81">
        <v>9122</v>
      </c>
      <c r="Y124" s="81">
        <v>15526</v>
      </c>
      <c r="Z124" s="81">
        <v>32375</v>
      </c>
      <c r="AA124" s="81">
        <v>13405</v>
      </c>
      <c r="AB124" s="81">
        <v>49289</v>
      </c>
      <c r="AC124" s="81">
        <v>0</v>
      </c>
      <c r="AD124" s="81">
        <v>8.70142195360072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1857</v>
      </c>
      <c r="B125" s="80">
        <v>411</v>
      </c>
      <c r="C125" s="80">
        <v>3</v>
      </c>
      <c r="D125" s="80">
        <v>25</v>
      </c>
      <c r="E125" s="80">
        <v>2006</v>
      </c>
      <c r="F125" s="80" t="s">
        <v>566</v>
      </c>
      <c r="G125" s="80" t="s">
        <v>1854</v>
      </c>
      <c r="H125" s="80" t="s">
        <v>1855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1858</v>
      </c>
      <c r="B126" s="80">
        <v>412</v>
      </c>
      <c r="C126" s="80">
        <v>4</v>
      </c>
      <c r="D126" s="80">
        <v>25</v>
      </c>
      <c r="E126" s="80">
        <v>2007</v>
      </c>
      <c r="F126" s="80" t="s">
        <v>567</v>
      </c>
      <c r="G126" s="80" t="s">
        <v>1854</v>
      </c>
      <c r="H126" s="80" t="s">
        <v>1855</v>
      </c>
      <c r="I126" s="177"/>
      <c r="J126" s="81">
        <v>307.42224372319544</v>
      </c>
      <c r="K126" s="81">
        <v>3.7714497184522684</v>
      </c>
      <c r="L126" s="81">
        <v>14.411300519791366</v>
      </c>
      <c r="M126" s="81">
        <v>51.441218811452337</v>
      </c>
      <c r="N126" s="81">
        <v>58.242968674744716</v>
      </c>
      <c r="O126" s="81">
        <v>65.340682650979531</v>
      </c>
      <c r="P126" s="81">
        <v>66.68069541684369</v>
      </c>
      <c r="Q126" s="81">
        <v>2.982830502795387</v>
      </c>
      <c r="R126" s="81">
        <v>0</v>
      </c>
      <c r="S126" s="81">
        <v>6.6001203720120873</v>
      </c>
      <c r="T126" s="82"/>
      <c r="U126" s="81">
        <v>15091187</v>
      </c>
      <c r="V126" s="81">
        <v>1593</v>
      </c>
      <c r="W126" s="81">
        <v>169</v>
      </c>
      <c r="X126" s="81">
        <v>10457</v>
      </c>
      <c r="Y126" s="81">
        <v>15452</v>
      </c>
      <c r="Z126" s="81">
        <v>32330</v>
      </c>
      <c r="AA126" s="81">
        <v>13058</v>
      </c>
      <c r="AB126" s="81">
        <v>47952</v>
      </c>
      <c r="AC126" s="81">
        <v>0</v>
      </c>
      <c r="AD126" s="81">
        <v>6.6001203720120873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1859</v>
      </c>
      <c r="B127" s="80">
        <v>413</v>
      </c>
      <c r="C127" s="80">
        <v>5</v>
      </c>
      <c r="D127" s="80">
        <v>25</v>
      </c>
      <c r="E127" s="80">
        <v>2008</v>
      </c>
      <c r="F127" s="80" t="s">
        <v>84</v>
      </c>
      <c r="G127" s="80" t="s">
        <v>1854</v>
      </c>
      <c r="H127" s="80" t="s">
        <v>1855</v>
      </c>
      <c r="I127" s="177"/>
      <c r="J127" s="81">
        <v>295.82662600251132</v>
      </c>
      <c r="K127" s="81">
        <v>2.830271318330158</v>
      </c>
      <c r="L127" s="81">
        <v>12.879608174773956</v>
      </c>
      <c r="M127" s="81">
        <v>53.047452021594353</v>
      </c>
      <c r="N127" s="81">
        <v>56.957331114243317</v>
      </c>
      <c r="O127" s="81">
        <v>63.492176709140068</v>
      </c>
      <c r="P127" s="81">
        <v>65.309129718053072</v>
      </c>
      <c r="Q127" s="81">
        <v>2.9067018440086247</v>
      </c>
      <c r="R127" s="81">
        <v>0</v>
      </c>
      <c r="S127" s="81">
        <v>7.7079772456472275</v>
      </c>
      <c r="T127" s="82"/>
      <c r="U127" s="81">
        <v>15222828</v>
      </c>
      <c r="V127" s="81">
        <v>1593</v>
      </c>
      <c r="W127" s="81">
        <v>169</v>
      </c>
      <c r="X127" s="81">
        <v>10457</v>
      </c>
      <c r="Y127" s="81">
        <v>15537</v>
      </c>
      <c r="Z127" s="81">
        <v>32518</v>
      </c>
      <c r="AA127" s="81">
        <v>12804</v>
      </c>
      <c r="AB127" s="81">
        <v>47496</v>
      </c>
      <c r="AC127" s="81">
        <v>0</v>
      </c>
      <c r="AD127" s="81">
        <v>7.7079772456472275</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1860</v>
      </c>
      <c r="B128" s="80">
        <v>414</v>
      </c>
      <c r="C128" s="80">
        <v>6</v>
      </c>
      <c r="D128" s="80">
        <v>25</v>
      </c>
      <c r="E128" s="80">
        <v>2009</v>
      </c>
      <c r="F128" s="80" t="s">
        <v>85</v>
      </c>
      <c r="G128" s="80" t="s">
        <v>1854</v>
      </c>
      <c r="H128" s="80" t="s">
        <v>1855</v>
      </c>
      <c r="I128" s="177"/>
      <c r="J128" s="81">
        <v>306.47080751334408</v>
      </c>
      <c r="K128" s="81">
        <v>2.6719468906799642</v>
      </c>
      <c r="L128" s="81">
        <v>19.401193827940311</v>
      </c>
      <c r="M128" s="81">
        <v>52.235416767592874</v>
      </c>
      <c r="N128" s="81">
        <v>49.355029152915158</v>
      </c>
      <c r="O128" s="81">
        <v>64.455837240285675</v>
      </c>
      <c r="P128" s="81">
        <v>62.234890858575014</v>
      </c>
      <c r="Q128" s="81">
        <v>2.737043020813438</v>
      </c>
      <c r="R128" s="81">
        <v>0</v>
      </c>
      <c r="S128" s="81">
        <v>8.1680627092450937</v>
      </c>
      <c r="T128" s="82"/>
      <c r="U128" s="81">
        <v>13762735</v>
      </c>
      <c r="V128" s="81">
        <v>1655</v>
      </c>
      <c r="W128" s="81">
        <v>396</v>
      </c>
      <c r="X128" s="81">
        <v>11154</v>
      </c>
      <c r="Y128" s="81">
        <v>15598</v>
      </c>
      <c r="Z128" s="81">
        <v>32584</v>
      </c>
      <c r="AA128" s="81">
        <v>12526</v>
      </c>
      <c r="AB128" s="81">
        <v>46949</v>
      </c>
      <c r="AC128" s="81">
        <v>0</v>
      </c>
      <c r="AD128" s="81">
        <v>8.1680627092450937</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42.85</v>
      </c>
      <c r="BJ128" s="81">
        <v>0</v>
      </c>
      <c r="BK128" s="81">
        <v>0</v>
      </c>
      <c r="BL128" s="81">
        <v>0</v>
      </c>
      <c r="BM128" s="82"/>
      <c r="BN128" s="81">
        <v>0</v>
      </c>
      <c r="BO128" s="81">
        <v>0</v>
      </c>
      <c r="BP128" s="81">
        <v>6</v>
      </c>
      <c r="BQ128" s="81">
        <v>0</v>
      </c>
      <c r="BR128" s="81">
        <v>0</v>
      </c>
      <c r="BS128" s="81">
        <v>0</v>
      </c>
      <c r="BT128"/>
      <c r="BU128" s="80"/>
      <c r="BV128" s="80"/>
      <c r="BW128" s="80"/>
      <c r="BX128" s="80"/>
      <c r="BY128" s="80"/>
      <c r="BZ128" s="80"/>
      <c r="CA128" s="80"/>
      <c r="CB128" s="80"/>
      <c r="CC128" s="80"/>
    </row>
    <row r="129" spans="1:81">
      <c r="A129" s="80" t="s">
        <v>1861</v>
      </c>
      <c r="B129" s="80">
        <v>415</v>
      </c>
      <c r="C129" s="80">
        <v>7</v>
      </c>
      <c r="D129" s="80">
        <v>25</v>
      </c>
      <c r="E129" s="80">
        <v>2010</v>
      </c>
      <c r="F129" s="80" t="s">
        <v>86</v>
      </c>
      <c r="G129" s="80" t="s">
        <v>1854</v>
      </c>
      <c r="H129" s="80" t="s">
        <v>1855</v>
      </c>
      <c r="I129" s="177"/>
      <c r="J129" s="81">
        <v>271.16813356719024</v>
      </c>
      <c r="K129" s="81">
        <v>2.8611540053986255</v>
      </c>
      <c r="L129" s="81">
        <v>18.632918544091236</v>
      </c>
      <c r="M129" s="81">
        <v>49.973423138749176</v>
      </c>
      <c r="N129" s="81">
        <v>54.816115708819289</v>
      </c>
      <c r="O129" s="81">
        <v>64.380205579292991</v>
      </c>
      <c r="P129" s="81">
        <v>62.819983150619038</v>
      </c>
      <c r="Q129" s="81">
        <v>2.8161600302207415</v>
      </c>
      <c r="R129" s="81">
        <v>0</v>
      </c>
      <c r="S129" s="81">
        <v>5.2791258407438173</v>
      </c>
      <c r="T129" s="82"/>
      <c r="U129" s="81">
        <v>13300781</v>
      </c>
      <c r="V129" s="81">
        <v>1655</v>
      </c>
      <c r="W129" s="81">
        <v>396</v>
      </c>
      <c r="X129" s="81">
        <v>11154</v>
      </c>
      <c r="Y129" s="81">
        <v>15571</v>
      </c>
      <c r="Z129" s="81">
        <v>32697</v>
      </c>
      <c r="AA129" s="81">
        <v>12328</v>
      </c>
      <c r="AB129" s="81">
        <v>46287</v>
      </c>
      <c r="AC129" s="81">
        <v>0</v>
      </c>
      <c r="AD129" s="81">
        <v>5.2791258407438173</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30.646000000000001</v>
      </c>
      <c r="BJ129" s="81">
        <v>0</v>
      </c>
      <c r="BK129" s="81">
        <v>0</v>
      </c>
      <c r="BL129" s="81">
        <v>0</v>
      </c>
      <c r="BM129" s="82"/>
      <c r="BN129" s="81">
        <v>0</v>
      </c>
      <c r="BO129" s="81">
        <v>0</v>
      </c>
      <c r="BP129" s="81">
        <v>7</v>
      </c>
      <c r="BQ129" s="81">
        <v>0</v>
      </c>
      <c r="BR129" s="81">
        <v>0</v>
      </c>
      <c r="BS129" s="81">
        <v>0</v>
      </c>
      <c r="BT129"/>
      <c r="BU129" s="80">
        <v>30.646000000000001</v>
      </c>
      <c r="BV129" s="80">
        <v>0</v>
      </c>
      <c r="BW129" s="80">
        <v>0</v>
      </c>
      <c r="BX129" s="80">
        <v>0</v>
      </c>
      <c r="BY129" s="80">
        <v>0</v>
      </c>
      <c r="BZ129" s="80">
        <v>0</v>
      </c>
      <c r="CA129" s="80">
        <v>0</v>
      </c>
      <c r="CB129" s="80">
        <v>0</v>
      </c>
      <c r="CC129" s="80">
        <v>0</v>
      </c>
    </row>
    <row r="130" spans="1:81">
      <c r="A130" s="80" t="s">
        <v>1862</v>
      </c>
      <c r="B130" s="80">
        <v>416</v>
      </c>
      <c r="C130" s="80">
        <v>8</v>
      </c>
      <c r="D130" s="80">
        <v>25</v>
      </c>
      <c r="E130" s="80">
        <v>2011</v>
      </c>
      <c r="F130" s="80" t="s">
        <v>87</v>
      </c>
      <c r="G130" s="80" t="s">
        <v>1854</v>
      </c>
      <c r="H130" s="80" t="s">
        <v>1855</v>
      </c>
      <c r="I130" s="177"/>
      <c r="J130" s="81">
        <v>253.87113397094711</v>
      </c>
      <c r="K130" s="81">
        <v>4.1087095516401648</v>
      </c>
      <c r="L130" s="81">
        <v>19.852968768672341</v>
      </c>
      <c r="M130" s="81">
        <v>60.839836169407313</v>
      </c>
      <c r="N130" s="81">
        <v>58.520498588736871</v>
      </c>
      <c r="O130" s="81">
        <v>63.412127669513502</v>
      </c>
      <c r="P130" s="81">
        <v>60.371181298419053</v>
      </c>
      <c r="Q130" s="81">
        <v>3.1961310351628889</v>
      </c>
      <c r="R130" s="81">
        <v>0</v>
      </c>
      <c r="S130" s="81">
        <v>4.1698269407244313</v>
      </c>
      <c r="T130" s="82"/>
      <c r="U130" s="81">
        <v>11550099</v>
      </c>
      <c r="V130" s="81">
        <v>1655</v>
      </c>
      <c r="W130" s="81">
        <v>396</v>
      </c>
      <c r="X130" s="81">
        <v>11154</v>
      </c>
      <c r="Y130" s="81">
        <v>15550</v>
      </c>
      <c r="Z130" s="81">
        <v>32905</v>
      </c>
      <c r="AA130" s="81">
        <v>12200</v>
      </c>
      <c r="AB130" s="81">
        <v>45543</v>
      </c>
      <c r="AC130" s="81">
        <v>0</v>
      </c>
      <c r="AD130" s="81">
        <v>4.1698269407244313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44.667000000000002</v>
      </c>
      <c r="BJ130" s="81">
        <v>0</v>
      </c>
      <c r="BK130" s="81">
        <v>0</v>
      </c>
      <c r="BL130" s="81">
        <v>0</v>
      </c>
      <c r="BM130" s="82"/>
      <c r="BN130" s="81">
        <v>0</v>
      </c>
      <c r="BO130" s="81">
        <v>0</v>
      </c>
      <c r="BP130" s="81">
        <v>7</v>
      </c>
      <c r="BQ130" s="81">
        <v>0</v>
      </c>
      <c r="BR130" s="81">
        <v>0</v>
      </c>
      <c r="BS130" s="81">
        <v>0</v>
      </c>
      <c r="BT130"/>
      <c r="BU130" s="80">
        <v>44.667000000000002</v>
      </c>
      <c r="BV130" s="80">
        <v>0</v>
      </c>
      <c r="BW130" s="80">
        <v>0</v>
      </c>
      <c r="BX130" s="80">
        <v>0</v>
      </c>
      <c r="BY130" s="80">
        <v>0</v>
      </c>
      <c r="BZ130" s="80">
        <v>0</v>
      </c>
      <c r="CA130" s="80">
        <v>0</v>
      </c>
      <c r="CB130" s="80">
        <v>0</v>
      </c>
      <c r="CC130" s="80">
        <v>0</v>
      </c>
    </row>
    <row r="131" spans="1:81">
      <c r="A131" s="80" t="s">
        <v>1863</v>
      </c>
      <c r="B131" s="80">
        <v>417</v>
      </c>
      <c r="C131" s="80">
        <v>9</v>
      </c>
      <c r="D131" s="80">
        <v>25</v>
      </c>
      <c r="E131" s="80">
        <v>2012</v>
      </c>
      <c r="F131" s="80" t="s">
        <v>88</v>
      </c>
      <c r="G131" s="80" t="s">
        <v>1854</v>
      </c>
      <c r="H131" s="80" t="s">
        <v>1855</v>
      </c>
      <c r="I131" s="177"/>
      <c r="J131" s="81">
        <v>306.93615884004373</v>
      </c>
      <c r="K131" s="81">
        <v>3.8932312178719242</v>
      </c>
      <c r="L131" s="81">
        <v>19.892697083167935</v>
      </c>
      <c r="M131" s="81">
        <v>66.511161293467865</v>
      </c>
      <c r="N131" s="81">
        <v>65.508002260812262</v>
      </c>
      <c r="O131" s="81">
        <v>63.479066348675623</v>
      </c>
      <c r="P131" s="81">
        <v>60.510629564731794</v>
      </c>
      <c r="Q131" s="81">
        <v>3.472596223154151</v>
      </c>
      <c r="R131" s="81">
        <v>0</v>
      </c>
      <c r="S131" s="81">
        <v>5.7615718491049002</v>
      </c>
      <c r="T131" s="82"/>
      <c r="U131" s="81">
        <v>13697999</v>
      </c>
      <c r="V131" s="81">
        <v>1655</v>
      </c>
      <c r="W131" s="81">
        <v>396</v>
      </c>
      <c r="X131" s="81">
        <v>11154</v>
      </c>
      <c r="Y131" s="81">
        <v>15940</v>
      </c>
      <c r="Z131" s="81">
        <v>33201</v>
      </c>
      <c r="AA131" s="81">
        <v>12159</v>
      </c>
      <c r="AB131" s="81">
        <v>45544</v>
      </c>
      <c r="AC131" s="81">
        <v>0</v>
      </c>
      <c r="AD131" s="81">
        <v>5.7615718491049002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55.018999999999998</v>
      </c>
      <c r="BJ131" s="81">
        <v>0</v>
      </c>
      <c r="BK131" s="81">
        <v>0</v>
      </c>
      <c r="BL131" s="81">
        <v>0</v>
      </c>
      <c r="BM131" s="82"/>
      <c r="BN131" s="81">
        <v>0</v>
      </c>
      <c r="BO131" s="81">
        <v>0</v>
      </c>
      <c r="BP131" s="81">
        <v>8</v>
      </c>
      <c r="BQ131" s="81">
        <v>0</v>
      </c>
      <c r="BR131" s="81">
        <v>0</v>
      </c>
      <c r="BS131" s="81">
        <v>0</v>
      </c>
      <c r="BT131"/>
      <c r="BU131" s="80">
        <v>55.018999999999998</v>
      </c>
      <c r="BV131" s="80">
        <v>0</v>
      </c>
      <c r="BW131" s="80">
        <v>0</v>
      </c>
      <c r="BX131" s="80">
        <v>0</v>
      </c>
      <c r="BY131" s="80">
        <v>0</v>
      </c>
      <c r="BZ131" s="80">
        <v>0</v>
      </c>
      <c r="CA131" s="80">
        <v>0</v>
      </c>
      <c r="CB131" s="80">
        <v>0</v>
      </c>
      <c r="CC131" s="80">
        <v>0</v>
      </c>
    </row>
    <row r="132" spans="1:81">
      <c r="A132" s="80" t="s">
        <v>1864</v>
      </c>
      <c r="B132" s="80">
        <v>418</v>
      </c>
      <c r="C132" s="80">
        <v>10</v>
      </c>
      <c r="D132" s="80">
        <v>25</v>
      </c>
      <c r="E132" s="80">
        <v>2013</v>
      </c>
      <c r="F132" s="80" t="s">
        <v>89</v>
      </c>
      <c r="G132" s="80" t="s">
        <v>1854</v>
      </c>
      <c r="H132" s="80" t="s">
        <v>1855</v>
      </c>
      <c r="I132" s="177"/>
      <c r="J132" s="81">
        <v>362.93210209621935</v>
      </c>
      <c r="K132" s="81">
        <v>3.4711849774471273</v>
      </c>
      <c r="L132" s="81">
        <v>19.088118478368994</v>
      </c>
      <c r="M132" s="81">
        <v>64.914730438551942</v>
      </c>
      <c r="N132" s="81">
        <v>64.625551791203407</v>
      </c>
      <c r="O132" s="81">
        <v>61.185103413490985</v>
      </c>
      <c r="P132" s="81">
        <v>60.388951650254711</v>
      </c>
      <c r="Q132" s="81">
        <v>3.4708186829241767</v>
      </c>
      <c r="R132" s="81">
        <v>0</v>
      </c>
      <c r="S132" s="81">
        <v>5.0152942206114375</v>
      </c>
      <c r="T132" s="82"/>
      <c r="U132" s="81">
        <v>15177666</v>
      </c>
      <c r="V132" s="81">
        <v>1655</v>
      </c>
      <c r="W132" s="81">
        <v>396</v>
      </c>
      <c r="X132" s="81">
        <v>11154</v>
      </c>
      <c r="Y132" s="81">
        <v>15910</v>
      </c>
      <c r="Z132" s="81">
        <v>33430</v>
      </c>
      <c r="AA132" s="81">
        <v>12089</v>
      </c>
      <c r="AB132" s="81">
        <v>44868</v>
      </c>
      <c r="AC132" s="81">
        <v>0</v>
      </c>
      <c r="AD132" s="81">
        <v>5.0152942206114375</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51.341999999999999</v>
      </c>
      <c r="BJ132" s="81">
        <v>0</v>
      </c>
      <c r="BK132" s="81">
        <v>0</v>
      </c>
      <c r="BL132" s="81">
        <v>0</v>
      </c>
      <c r="BM132" s="82"/>
      <c r="BN132" s="81">
        <v>0</v>
      </c>
      <c r="BO132" s="81">
        <v>0</v>
      </c>
      <c r="BP132" s="81">
        <v>7</v>
      </c>
      <c r="BQ132" s="81">
        <v>0</v>
      </c>
      <c r="BR132" s="81">
        <v>0</v>
      </c>
      <c r="BS132" s="81">
        <v>0</v>
      </c>
      <c r="BT132"/>
      <c r="BU132" s="80">
        <v>51.341999999999999</v>
      </c>
      <c r="BV132" s="80">
        <v>0</v>
      </c>
      <c r="BW132" s="80">
        <v>0</v>
      </c>
      <c r="BX132" s="80">
        <v>0</v>
      </c>
      <c r="BY132" s="80">
        <v>0</v>
      </c>
      <c r="BZ132" s="80">
        <v>0</v>
      </c>
      <c r="CA132" s="80">
        <v>0</v>
      </c>
      <c r="CB132" s="80">
        <v>0</v>
      </c>
      <c r="CC132" s="80">
        <v>0</v>
      </c>
    </row>
    <row r="133" spans="1:81">
      <c r="A133" s="80" t="s">
        <v>1865</v>
      </c>
      <c r="B133" s="80">
        <v>419</v>
      </c>
      <c r="C133" s="80">
        <v>11</v>
      </c>
      <c r="D133" s="80">
        <v>25</v>
      </c>
      <c r="E133" s="80">
        <v>2014</v>
      </c>
      <c r="F133" s="80" t="s">
        <v>90</v>
      </c>
      <c r="G133" s="80" t="s">
        <v>1854</v>
      </c>
      <c r="H133" s="80" t="s">
        <v>1855</v>
      </c>
      <c r="I133" s="177"/>
      <c r="J133" s="81">
        <v>338.90606593713255</v>
      </c>
      <c r="K133" s="81">
        <v>3.2802409290335142</v>
      </c>
      <c r="L133" s="81">
        <v>13.715244397986998</v>
      </c>
      <c r="M133" s="81">
        <v>57.46872890969631</v>
      </c>
      <c r="N133" s="81">
        <v>62.859036568401521</v>
      </c>
      <c r="O133" s="81">
        <v>58.149467123796818</v>
      </c>
      <c r="P133" s="81">
        <v>60.185841177863132</v>
      </c>
      <c r="Q133" s="81">
        <v>3.2836322066027588</v>
      </c>
      <c r="R133" s="81">
        <v>0</v>
      </c>
      <c r="S133" s="81">
        <v>4.178338759576314</v>
      </c>
      <c r="T133" s="82"/>
      <c r="U133" s="81">
        <v>15753998</v>
      </c>
      <c r="V133" s="81">
        <v>1354</v>
      </c>
      <c r="W133" s="81">
        <v>241</v>
      </c>
      <c r="X133" s="81">
        <v>10194</v>
      </c>
      <c r="Y133" s="81">
        <v>15937</v>
      </c>
      <c r="Z133" s="81">
        <v>33462</v>
      </c>
      <c r="AA133" s="81">
        <v>11986</v>
      </c>
      <c r="AB133" s="81">
        <v>44242</v>
      </c>
      <c r="AC133" s="81">
        <v>0</v>
      </c>
      <c r="AD133" s="81">
        <v>4.178338759576314</v>
      </c>
      <c r="AE133" s="82"/>
      <c r="AF133" s="81">
        <v>191628085.5225504</v>
      </c>
      <c r="AG133" s="81">
        <v>2787519.0648588007</v>
      </c>
      <c r="AH133" s="81">
        <v>2933893.0373472339</v>
      </c>
      <c r="AI133" s="81">
        <v>73763226.72051011</v>
      </c>
      <c r="AJ133" s="81">
        <v>89606825.091081187</v>
      </c>
      <c r="AK133" s="81">
        <v>0</v>
      </c>
      <c r="AL133" s="81">
        <v>0</v>
      </c>
      <c r="AM133" s="81">
        <v>6073765.482283406</v>
      </c>
      <c r="AN133" s="81">
        <v>0</v>
      </c>
      <c r="AO133" s="81">
        <v>0</v>
      </c>
      <c r="AP133" s="82"/>
      <c r="AQ133" s="81">
        <v>720</v>
      </c>
      <c r="AR133" s="81">
        <v>243</v>
      </c>
      <c r="AS133" s="81">
        <v>0</v>
      </c>
      <c r="AT133" s="81">
        <v>0</v>
      </c>
      <c r="AU133" s="81">
        <v>0</v>
      </c>
      <c r="AV133" s="81">
        <v>0</v>
      </c>
      <c r="AW133" s="81" t="s">
        <v>564</v>
      </c>
      <c r="AX133" s="82"/>
      <c r="AY133" s="81">
        <v>3078.8</v>
      </c>
      <c r="AZ133" s="81">
        <v>31803.7</v>
      </c>
      <c r="BA133" s="81">
        <v>0</v>
      </c>
      <c r="BB133" s="81">
        <v>0</v>
      </c>
      <c r="BC133" s="81">
        <v>0</v>
      </c>
      <c r="BD133" s="81">
        <v>0</v>
      </c>
      <c r="BE133" s="81" t="s">
        <v>564</v>
      </c>
      <c r="BF133" s="82"/>
      <c r="BG133" s="81">
        <v>0</v>
      </c>
      <c r="BH133" s="81">
        <v>0</v>
      </c>
      <c r="BI133" s="81">
        <v>48.856000000000002</v>
      </c>
      <c r="BJ133" s="81">
        <v>0</v>
      </c>
      <c r="BK133" s="81">
        <v>0</v>
      </c>
      <c r="BL133" s="81">
        <v>0</v>
      </c>
      <c r="BM133" s="82"/>
      <c r="BN133" s="81">
        <v>0</v>
      </c>
      <c r="BO133" s="81">
        <v>0</v>
      </c>
      <c r="BP133" s="81">
        <v>6</v>
      </c>
      <c r="BQ133" s="81">
        <v>0</v>
      </c>
      <c r="BR133" s="81">
        <v>0</v>
      </c>
      <c r="BS133" s="81">
        <v>0</v>
      </c>
      <c r="BT133"/>
      <c r="BU133" s="80">
        <v>48.856000000000002</v>
      </c>
      <c r="BV133" s="80">
        <v>0</v>
      </c>
      <c r="BW133" s="80">
        <v>0</v>
      </c>
      <c r="BX133" s="80">
        <v>0</v>
      </c>
      <c r="BY133" s="80">
        <v>0</v>
      </c>
      <c r="BZ133" s="80">
        <v>0</v>
      </c>
      <c r="CA133" s="80">
        <v>0</v>
      </c>
      <c r="CB133" s="80">
        <v>0</v>
      </c>
      <c r="CC133" s="80">
        <v>0</v>
      </c>
    </row>
    <row r="134" spans="1:81">
      <c r="A134" s="80" t="s">
        <v>1866</v>
      </c>
      <c r="B134" s="80">
        <v>420</v>
      </c>
      <c r="C134" s="80">
        <v>12</v>
      </c>
      <c r="D134" s="80">
        <v>25</v>
      </c>
      <c r="E134" s="80">
        <v>2015</v>
      </c>
      <c r="F134" s="80" t="s">
        <v>91</v>
      </c>
      <c r="G134" s="80" t="s">
        <v>1854</v>
      </c>
      <c r="H134" s="80" t="s">
        <v>1855</v>
      </c>
      <c r="I134" s="177"/>
      <c r="J134" s="81">
        <v>274.10191437725592</v>
      </c>
      <c r="K134" s="81">
        <v>3.138574425338768</v>
      </c>
      <c r="L134" s="81">
        <v>13.810884451334609</v>
      </c>
      <c r="M134" s="81">
        <v>63.94483425125275</v>
      </c>
      <c r="N134" s="81">
        <v>59.680949460610286</v>
      </c>
      <c r="O134" s="81">
        <v>57.494728155768158</v>
      </c>
      <c r="P134" s="81">
        <v>60.122639898394233</v>
      </c>
      <c r="Q134" s="81">
        <v>3.1673582047842865</v>
      </c>
      <c r="R134" s="81">
        <v>0</v>
      </c>
      <c r="S134" s="81">
        <v>3.4186211935594288</v>
      </c>
      <c r="T134" s="82"/>
      <c r="U134" s="81">
        <v>14235986</v>
      </c>
      <c r="V134" s="81">
        <v>1354</v>
      </c>
      <c r="W134" s="81">
        <v>241</v>
      </c>
      <c r="X134" s="81">
        <v>10194</v>
      </c>
      <c r="Y134" s="81">
        <v>16043</v>
      </c>
      <c r="Z134" s="81">
        <v>33404</v>
      </c>
      <c r="AA134" s="81">
        <v>11964</v>
      </c>
      <c r="AB134" s="81">
        <v>43593</v>
      </c>
      <c r="AC134" s="81">
        <v>0</v>
      </c>
      <c r="AD134" s="81">
        <v>3.4186211935594288</v>
      </c>
      <c r="AE134" s="82"/>
      <c r="AF134" s="81">
        <v>153820291.45640871</v>
      </c>
      <c r="AG134" s="81">
        <v>2458865.7665898334</v>
      </c>
      <c r="AH134" s="81">
        <v>2643485.9259549775</v>
      </c>
      <c r="AI134" s="81">
        <v>78184603.046232775</v>
      </c>
      <c r="AJ134" s="81">
        <v>86495686.389390245</v>
      </c>
      <c r="AK134" s="81">
        <v>0</v>
      </c>
      <c r="AL134" s="81">
        <v>0</v>
      </c>
      <c r="AM134" s="81">
        <v>5974237.7842427129</v>
      </c>
      <c r="AN134" s="81">
        <v>0</v>
      </c>
      <c r="AO134" s="81">
        <v>0</v>
      </c>
      <c r="AP134" s="82"/>
      <c r="AQ134" s="81">
        <v>813</v>
      </c>
      <c r="AR134" s="81">
        <v>465</v>
      </c>
      <c r="AS134" s="81">
        <v>0</v>
      </c>
      <c r="AT134" s="81">
        <v>0</v>
      </c>
      <c r="AU134" s="81">
        <v>0</v>
      </c>
      <c r="AV134" s="81">
        <v>0</v>
      </c>
      <c r="AW134" s="81" t="s">
        <v>564</v>
      </c>
      <c r="AX134" s="82"/>
      <c r="AY134" s="81">
        <v>3547.8</v>
      </c>
      <c r="AZ134" s="81">
        <v>55255.5</v>
      </c>
      <c r="BA134" s="81">
        <v>0</v>
      </c>
      <c r="BB134" s="81">
        <v>0</v>
      </c>
      <c r="BC134" s="81">
        <v>0</v>
      </c>
      <c r="BD134" s="81">
        <v>0</v>
      </c>
      <c r="BE134" s="81" t="s">
        <v>564</v>
      </c>
      <c r="BF134" s="82"/>
      <c r="BG134" s="81">
        <v>0</v>
      </c>
      <c r="BH134" s="81">
        <v>0</v>
      </c>
      <c r="BI134" s="81">
        <v>47.853000000000002</v>
      </c>
      <c r="BJ134" s="81">
        <v>0</v>
      </c>
      <c r="BK134" s="81">
        <v>0</v>
      </c>
      <c r="BL134" s="81">
        <v>0</v>
      </c>
      <c r="BM134" s="82"/>
      <c r="BN134" s="81">
        <v>0</v>
      </c>
      <c r="BO134" s="81">
        <v>0</v>
      </c>
      <c r="BP134" s="81">
        <v>6</v>
      </c>
      <c r="BQ134" s="81">
        <v>0</v>
      </c>
      <c r="BR134" s="81">
        <v>0</v>
      </c>
      <c r="BS134" s="81">
        <v>0</v>
      </c>
      <c r="BT134"/>
      <c r="BU134" s="80">
        <v>47.853000000000002</v>
      </c>
      <c r="BV134" s="80">
        <v>0</v>
      </c>
      <c r="BW134" s="80">
        <v>0</v>
      </c>
      <c r="BX134" s="80">
        <v>0</v>
      </c>
      <c r="BY134" s="80">
        <v>0</v>
      </c>
      <c r="BZ134" s="80">
        <v>0</v>
      </c>
      <c r="CA134" s="80">
        <v>0</v>
      </c>
      <c r="CB134" s="80">
        <v>0</v>
      </c>
      <c r="CC134" s="80">
        <v>0</v>
      </c>
    </row>
    <row r="135" spans="1:81">
      <c r="A135" s="80" t="s">
        <v>1867</v>
      </c>
      <c r="B135" s="80">
        <v>421</v>
      </c>
      <c r="C135" s="80">
        <v>13</v>
      </c>
      <c r="D135" s="80">
        <v>25</v>
      </c>
      <c r="E135" s="80">
        <v>2016</v>
      </c>
      <c r="F135" s="80" t="s">
        <v>92</v>
      </c>
      <c r="G135" s="80" t="s">
        <v>1854</v>
      </c>
      <c r="H135" s="80" t="s">
        <v>1855</v>
      </c>
      <c r="I135" s="177"/>
      <c r="J135" s="81">
        <v>343.43238272418375</v>
      </c>
      <c r="K135" s="81">
        <v>2.9157398463068187</v>
      </c>
      <c r="L135" s="81">
        <v>13.713680668925381</v>
      </c>
      <c r="M135" s="81">
        <v>46.77399543317987</v>
      </c>
      <c r="N135" s="81">
        <v>52.886440778345744</v>
      </c>
      <c r="O135" s="81">
        <v>56.765938733528451</v>
      </c>
      <c r="P135" s="81">
        <v>57.911106732069705</v>
      </c>
      <c r="Q135" s="81">
        <v>3.031314739294503</v>
      </c>
      <c r="R135" s="81">
        <v>0</v>
      </c>
      <c r="S135" s="81">
        <v>5.4508758078196298</v>
      </c>
      <c r="T135" s="82"/>
      <c r="U135" s="81">
        <v>16073166</v>
      </c>
      <c r="V135" s="81">
        <v>1354</v>
      </c>
      <c r="W135" s="81">
        <v>241</v>
      </c>
      <c r="X135" s="81">
        <v>10194</v>
      </c>
      <c r="Y135" s="81">
        <v>16147</v>
      </c>
      <c r="Z135" s="81">
        <v>33386</v>
      </c>
      <c r="AA135" s="81">
        <v>11919</v>
      </c>
      <c r="AB135" s="81">
        <v>42917</v>
      </c>
      <c r="AC135" s="81">
        <v>0</v>
      </c>
      <c r="AD135" s="81">
        <v>5.4508758078196298</v>
      </c>
      <c r="AE135" s="82"/>
      <c r="AF135" s="81">
        <v>193047364.66310579</v>
      </c>
      <c r="AG135" s="81">
        <v>2192225.2862080461</v>
      </c>
      <c r="AH135" s="81">
        <v>2370420.1734040049</v>
      </c>
      <c r="AI135" s="81">
        <v>72762042.07672514</v>
      </c>
      <c r="AJ135" s="81">
        <v>76189737.051473603</v>
      </c>
      <c r="AK135" s="81">
        <v>0</v>
      </c>
      <c r="AL135" s="81">
        <v>0</v>
      </c>
      <c r="AM135" s="81">
        <v>5886164.2420342546</v>
      </c>
      <c r="AN135" s="81">
        <v>0</v>
      </c>
      <c r="AO135" s="81">
        <v>0</v>
      </c>
      <c r="AP135" s="82"/>
      <c r="AQ135" s="81">
        <v>877</v>
      </c>
      <c r="AR135" s="81">
        <v>551</v>
      </c>
      <c r="AS135" s="81">
        <v>0</v>
      </c>
      <c r="AT135" s="81">
        <v>0</v>
      </c>
      <c r="AU135" s="81">
        <v>0</v>
      </c>
      <c r="AV135" s="81">
        <v>0</v>
      </c>
      <c r="AW135" s="81" t="s">
        <v>564</v>
      </c>
      <c r="AX135" s="82"/>
      <c r="AY135" s="81">
        <v>3907</v>
      </c>
      <c r="AZ135" s="81">
        <v>70869.600000000006</v>
      </c>
      <c r="BA135" s="81">
        <v>0</v>
      </c>
      <c r="BB135" s="81">
        <v>0</v>
      </c>
      <c r="BC135" s="81">
        <v>0</v>
      </c>
      <c r="BD135" s="81">
        <v>0</v>
      </c>
      <c r="BE135" s="81" t="s">
        <v>564</v>
      </c>
      <c r="BF135" s="82"/>
      <c r="BG135" s="81">
        <v>0</v>
      </c>
      <c r="BH135" s="81">
        <v>0</v>
      </c>
      <c r="BI135" s="81">
        <v>41.61</v>
      </c>
      <c r="BJ135" s="81">
        <v>0</v>
      </c>
      <c r="BK135" s="81">
        <v>0</v>
      </c>
      <c r="BL135" s="81">
        <v>0</v>
      </c>
      <c r="BM135" s="82"/>
      <c r="BN135" s="81">
        <v>0</v>
      </c>
      <c r="BO135" s="81">
        <v>0</v>
      </c>
      <c r="BP135" s="81">
        <v>4</v>
      </c>
      <c r="BQ135" s="81">
        <v>0</v>
      </c>
      <c r="BR135" s="81">
        <v>0</v>
      </c>
      <c r="BS135" s="81">
        <v>0</v>
      </c>
      <c r="BT135"/>
      <c r="BU135" s="80">
        <v>41.61</v>
      </c>
      <c r="BV135" s="80">
        <v>0</v>
      </c>
      <c r="BW135" s="80">
        <v>0</v>
      </c>
      <c r="BX135" s="80">
        <v>0</v>
      </c>
      <c r="BY135" s="80">
        <v>0</v>
      </c>
      <c r="BZ135" s="80">
        <v>0</v>
      </c>
      <c r="CA135" s="80">
        <v>0</v>
      </c>
      <c r="CB135" s="80">
        <v>0</v>
      </c>
      <c r="CC135" s="80">
        <v>0</v>
      </c>
    </row>
    <row r="136" spans="1:81">
      <c r="A136" s="80" t="s">
        <v>1868</v>
      </c>
      <c r="B136" s="80">
        <v>422</v>
      </c>
      <c r="C136" s="80">
        <v>14</v>
      </c>
      <c r="D136" s="80">
        <v>25</v>
      </c>
      <c r="E136" s="80">
        <v>2017</v>
      </c>
      <c r="F136" s="80" t="s">
        <v>71</v>
      </c>
      <c r="G136" s="80" t="s">
        <v>1854</v>
      </c>
      <c r="H136" s="80" t="s">
        <v>1855</v>
      </c>
      <c r="I136" s="177"/>
      <c r="J136" s="81">
        <v>291.42216850702135</v>
      </c>
      <c r="K136" s="81">
        <v>2.9030368879097495</v>
      </c>
      <c r="L136" s="81">
        <v>13.655988157199454</v>
      </c>
      <c r="M136" s="81">
        <v>42.539388159793312</v>
      </c>
      <c r="N136" s="81">
        <v>56.964827924643203</v>
      </c>
      <c r="O136" s="81">
        <v>55.767734351434768</v>
      </c>
      <c r="P136" s="81">
        <v>57.510464944571765</v>
      </c>
      <c r="Q136" s="81">
        <v>2.8770286533893374</v>
      </c>
      <c r="R136" s="81">
        <v>0</v>
      </c>
      <c r="S136" s="81">
        <v>3.9124795828858061</v>
      </c>
      <c r="T136" s="82"/>
      <c r="U136" s="81">
        <v>16091787</v>
      </c>
      <c r="V136" s="81">
        <v>1354</v>
      </c>
      <c r="W136" s="81">
        <v>241</v>
      </c>
      <c r="X136" s="81">
        <v>10194</v>
      </c>
      <c r="Y136" s="81">
        <v>16139</v>
      </c>
      <c r="Z136" s="81">
        <v>33343</v>
      </c>
      <c r="AA136" s="81">
        <v>11912</v>
      </c>
      <c r="AB136" s="81">
        <v>42123</v>
      </c>
      <c r="AC136" s="81">
        <v>0</v>
      </c>
      <c r="AD136" s="81">
        <v>3.9124795828858061</v>
      </c>
      <c r="AE136" s="82"/>
      <c r="AF136" s="81">
        <v>180293550.96956739</v>
      </c>
      <c r="AG136" s="81">
        <v>2209085.1831261632</v>
      </c>
      <c r="AH136" s="81">
        <v>2837300.4076520829</v>
      </c>
      <c r="AI136" s="81">
        <v>68853916.826200202</v>
      </c>
      <c r="AJ136" s="81">
        <v>82422791.970247746</v>
      </c>
      <c r="AK136" s="81">
        <v>0</v>
      </c>
      <c r="AL136" s="81">
        <v>0</v>
      </c>
      <c r="AM136" s="81">
        <v>5786305.1778755998</v>
      </c>
      <c r="AN136" s="81">
        <v>0</v>
      </c>
      <c r="AO136" s="81">
        <v>0</v>
      </c>
      <c r="AP136" s="82"/>
      <c r="AQ136" s="81">
        <v>955</v>
      </c>
      <c r="AR136" s="81">
        <v>642</v>
      </c>
      <c r="AS136" s="81">
        <v>0</v>
      </c>
      <c r="AT136" s="81">
        <v>0</v>
      </c>
      <c r="AU136" s="81">
        <v>0</v>
      </c>
      <c r="AV136" s="81">
        <v>0</v>
      </c>
      <c r="AW136" s="81" t="s">
        <v>564</v>
      </c>
      <c r="AX136" s="82"/>
      <c r="AY136" s="81">
        <v>4335</v>
      </c>
      <c r="AZ136" s="81">
        <v>80308.599999999977</v>
      </c>
      <c r="BA136" s="81">
        <v>0</v>
      </c>
      <c r="BB136" s="81">
        <v>0</v>
      </c>
      <c r="BC136" s="81">
        <v>0</v>
      </c>
      <c r="BD136" s="81">
        <v>0</v>
      </c>
      <c r="BE136" s="81" t="s">
        <v>564</v>
      </c>
      <c r="BF136" s="82"/>
      <c r="BG136" s="81">
        <v>0</v>
      </c>
      <c r="BH136" s="81">
        <v>0</v>
      </c>
      <c r="BI136" s="81">
        <v>41.26</v>
      </c>
      <c r="BJ136" s="81">
        <v>0</v>
      </c>
      <c r="BK136" s="81">
        <v>0</v>
      </c>
      <c r="BL136" s="81">
        <v>0</v>
      </c>
      <c r="BM136" s="82"/>
      <c r="BN136" s="81">
        <v>0</v>
      </c>
      <c r="BO136" s="81">
        <v>0</v>
      </c>
      <c r="BP136" s="81">
        <v>4</v>
      </c>
      <c r="BQ136" s="81">
        <v>0</v>
      </c>
      <c r="BR136" s="81">
        <v>0</v>
      </c>
      <c r="BS136" s="81">
        <v>0</v>
      </c>
      <c r="BT136"/>
      <c r="BU136" s="80">
        <v>41.26</v>
      </c>
      <c r="BV136" s="80">
        <v>0</v>
      </c>
      <c r="BW136" s="80">
        <v>0</v>
      </c>
      <c r="BX136" s="80">
        <v>0</v>
      </c>
      <c r="BY136" s="80">
        <v>0</v>
      </c>
      <c r="BZ136" s="80">
        <v>0</v>
      </c>
      <c r="CA136" s="80">
        <v>0</v>
      </c>
      <c r="CB136" s="80">
        <v>0</v>
      </c>
      <c r="CC136" s="80">
        <v>0</v>
      </c>
    </row>
    <row r="137" spans="1:81">
      <c r="A137" s="80" t="s">
        <v>1869</v>
      </c>
      <c r="B137" s="80">
        <v>423</v>
      </c>
      <c r="C137" s="80">
        <v>15</v>
      </c>
      <c r="D137" s="80">
        <v>25</v>
      </c>
      <c r="E137" s="80">
        <v>2018</v>
      </c>
      <c r="F137" s="80" t="s">
        <v>93</v>
      </c>
      <c r="G137" s="80" t="s">
        <v>1854</v>
      </c>
      <c r="H137" s="80" t="s">
        <v>1855</v>
      </c>
      <c r="I137" s="177"/>
      <c r="J137" s="81">
        <v>303.80912554890222</v>
      </c>
      <c r="K137" s="81">
        <v>2.7392305639814047</v>
      </c>
      <c r="L137" s="81">
        <v>12.808942113642052</v>
      </c>
      <c r="M137" s="81">
        <v>45.146090590970196</v>
      </c>
      <c r="N137" s="81">
        <v>54.194911747705476</v>
      </c>
      <c r="O137" s="81">
        <v>54.565714725386115</v>
      </c>
      <c r="P137" s="81">
        <v>57.129187532744069</v>
      </c>
      <c r="Q137" s="81">
        <v>2.6211886520967593</v>
      </c>
      <c r="R137" s="81">
        <v>0</v>
      </c>
      <c r="S137" s="81">
        <v>5.4128222131814328</v>
      </c>
      <c r="T137" s="82"/>
      <c r="U137" s="81">
        <v>16716584</v>
      </c>
      <c r="V137" s="81">
        <v>1354</v>
      </c>
      <c r="W137" s="81">
        <v>241</v>
      </c>
      <c r="X137" s="81">
        <v>10194</v>
      </c>
      <c r="Y137" s="81">
        <v>16167</v>
      </c>
      <c r="Z137" s="81">
        <v>33249</v>
      </c>
      <c r="AA137" s="81">
        <v>11952</v>
      </c>
      <c r="AB137" s="81">
        <v>41357</v>
      </c>
      <c r="AC137" s="81">
        <v>0</v>
      </c>
      <c r="AD137" s="81">
        <v>5.4128222131814328</v>
      </c>
      <c r="AE137" s="82"/>
      <c r="AF137" s="81">
        <v>184881007.2290816</v>
      </c>
      <c r="AG137" s="81">
        <v>1961679.3568887</v>
      </c>
      <c r="AH137" s="81">
        <v>2725730.060862158</v>
      </c>
      <c r="AI137" s="81">
        <v>71350636.414310932</v>
      </c>
      <c r="AJ137" s="81">
        <v>81717571.082090244</v>
      </c>
      <c r="AK137" s="81">
        <v>0</v>
      </c>
      <c r="AL137" s="81">
        <v>0</v>
      </c>
      <c r="AM137" s="81">
        <v>5692836.9857016616</v>
      </c>
      <c r="AN137" s="81">
        <v>0</v>
      </c>
      <c r="AO137" s="81">
        <v>0</v>
      </c>
      <c r="AP137" s="82"/>
      <c r="AQ137" s="81">
        <v>1024</v>
      </c>
      <c r="AR137" s="81">
        <v>729</v>
      </c>
      <c r="AS137" s="81">
        <v>0</v>
      </c>
      <c r="AT137" s="81">
        <v>0</v>
      </c>
      <c r="AU137" s="81">
        <v>0</v>
      </c>
      <c r="AV137" s="81">
        <v>0</v>
      </c>
      <c r="AW137" s="81" t="s">
        <v>564</v>
      </c>
      <c r="AX137" s="82"/>
      <c r="AY137" s="81">
        <v>4750.1000000000004</v>
      </c>
      <c r="AZ137" s="81">
        <v>105859</v>
      </c>
      <c r="BA137" s="81">
        <v>0</v>
      </c>
      <c r="BB137" s="81">
        <v>0</v>
      </c>
      <c r="BC137" s="81">
        <v>0</v>
      </c>
      <c r="BD137" s="81">
        <v>0</v>
      </c>
      <c r="BE137" s="81" t="s">
        <v>564</v>
      </c>
      <c r="BF137" s="82"/>
      <c r="BG137" s="81">
        <v>0</v>
      </c>
      <c r="BH137" s="81">
        <v>0</v>
      </c>
      <c r="BI137" s="81">
        <v>38.116</v>
      </c>
      <c r="BJ137" s="81">
        <v>0</v>
      </c>
      <c r="BK137" s="81">
        <v>0</v>
      </c>
      <c r="BL137" s="81">
        <v>0</v>
      </c>
      <c r="BM137" s="82"/>
      <c r="BN137" s="81">
        <v>0</v>
      </c>
      <c r="BO137" s="81">
        <v>0</v>
      </c>
      <c r="BP137" s="81">
        <v>3</v>
      </c>
      <c r="BQ137" s="81">
        <v>0</v>
      </c>
      <c r="BR137" s="81">
        <v>0</v>
      </c>
      <c r="BS137" s="81">
        <v>0</v>
      </c>
      <c r="BT137"/>
      <c r="BU137" s="80">
        <v>38.116</v>
      </c>
      <c r="BV137" s="80">
        <v>0</v>
      </c>
      <c r="BW137" s="80">
        <v>0</v>
      </c>
      <c r="BX137" s="80">
        <v>0</v>
      </c>
      <c r="BY137" s="80">
        <v>0</v>
      </c>
      <c r="BZ137" s="80">
        <v>0</v>
      </c>
      <c r="CA137" s="80">
        <v>0</v>
      </c>
      <c r="CB137" s="80">
        <v>0</v>
      </c>
      <c r="CC137" s="80">
        <v>0</v>
      </c>
    </row>
    <row r="138" spans="1:81">
      <c r="A138" s="80" t="s">
        <v>1870</v>
      </c>
      <c r="B138" s="80">
        <v>424</v>
      </c>
      <c r="C138" s="80">
        <v>16</v>
      </c>
      <c r="D138" s="80">
        <v>25</v>
      </c>
      <c r="E138" s="80">
        <v>2019</v>
      </c>
      <c r="F138" s="80" t="s">
        <v>73</v>
      </c>
      <c r="G138" s="80" t="s">
        <v>1854</v>
      </c>
      <c r="H138" s="80" t="s">
        <v>1855</v>
      </c>
      <c r="I138" s="177"/>
      <c r="J138" s="81">
        <v>293.58972562134119</v>
      </c>
      <c r="K138" s="81">
        <v>2.5014238735062437</v>
      </c>
      <c r="L138" s="81">
        <v>12.919149624599829</v>
      </c>
      <c r="M138" s="81">
        <v>44.130198022791667</v>
      </c>
      <c r="N138" s="81">
        <v>51.819237750340541</v>
      </c>
      <c r="O138" s="81">
        <v>52.853639542657874</v>
      </c>
      <c r="P138" s="81">
        <v>57.309563977920739</v>
      </c>
      <c r="Q138" s="81">
        <v>2.501550925809052</v>
      </c>
      <c r="R138" s="81">
        <v>0</v>
      </c>
      <c r="S138" s="81">
        <v>7.6533018869785101</v>
      </c>
      <c r="T138" s="82"/>
      <c r="U138" s="81">
        <v>16203203</v>
      </c>
      <c r="V138" s="81">
        <v>1354</v>
      </c>
      <c r="W138" s="81">
        <v>241</v>
      </c>
      <c r="X138" s="81">
        <v>10194</v>
      </c>
      <c r="Y138" s="81">
        <v>16212</v>
      </c>
      <c r="Z138" s="81">
        <v>33090</v>
      </c>
      <c r="AA138" s="81">
        <v>11900</v>
      </c>
      <c r="AB138" s="81">
        <v>40538</v>
      </c>
      <c r="AC138" s="81">
        <v>0</v>
      </c>
      <c r="AD138" s="81">
        <v>7.6533018869785101</v>
      </c>
      <c r="AE138" s="82"/>
      <c r="AF138" s="81">
        <v>177514986.8172994</v>
      </c>
      <c r="AG138" s="81">
        <v>1894186.893594926</v>
      </c>
      <c r="AH138" s="81">
        <v>2885189.1320288731</v>
      </c>
      <c r="AI138" s="81">
        <v>72598322.636314079</v>
      </c>
      <c r="AJ138" s="81">
        <v>77685884.027545795</v>
      </c>
      <c r="AK138" s="81">
        <v>0</v>
      </c>
      <c r="AL138" s="81">
        <v>0</v>
      </c>
      <c r="AM138" s="81">
        <v>5520970.4300993877</v>
      </c>
      <c r="AN138" s="81">
        <v>0</v>
      </c>
      <c r="AO138" s="81">
        <v>0</v>
      </c>
      <c r="AP138" s="82"/>
      <c r="AQ138" s="81">
        <v>1090</v>
      </c>
      <c r="AR138" s="81">
        <v>831</v>
      </c>
      <c r="AS138" s="81">
        <v>0</v>
      </c>
      <c r="AT138" s="81">
        <v>0</v>
      </c>
      <c r="AU138" s="81">
        <v>0</v>
      </c>
      <c r="AV138" s="81">
        <v>0</v>
      </c>
      <c r="AW138" s="81" t="s">
        <v>564</v>
      </c>
      <c r="AX138" s="82"/>
      <c r="AY138" s="81">
        <v>5115.9000000000042</v>
      </c>
      <c r="AZ138" s="81">
        <v>123051.9</v>
      </c>
      <c r="BA138" s="81">
        <v>0</v>
      </c>
      <c r="BB138" s="81">
        <v>0</v>
      </c>
      <c r="BC138" s="81">
        <v>0</v>
      </c>
      <c r="BD138" s="81">
        <v>0</v>
      </c>
      <c r="BE138" s="81" t="s">
        <v>564</v>
      </c>
      <c r="BF138" s="82"/>
      <c r="BG138" s="81">
        <v>0</v>
      </c>
      <c r="BH138" s="81">
        <v>0</v>
      </c>
      <c r="BI138" s="81">
        <v>40.299999999999997</v>
      </c>
      <c r="BJ138" s="81">
        <v>0</v>
      </c>
      <c r="BK138" s="81">
        <v>0</v>
      </c>
      <c r="BL138" s="81">
        <v>0</v>
      </c>
      <c r="BM138" s="82"/>
      <c r="BN138" s="81">
        <v>0</v>
      </c>
      <c r="BO138" s="81">
        <v>0</v>
      </c>
      <c r="BP138" s="81">
        <v>4</v>
      </c>
      <c r="BQ138" s="81">
        <v>0</v>
      </c>
      <c r="BR138" s="81">
        <v>0</v>
      </c>
      <c r="BS138" s="81">
        <v>0</v>
      </c>
      <c r="BT138"/>
      <c r="BU138" s="80">
        <v>40.299999999999997</v>
      </c>
      <c r="BV138" s="80">
        <v>0</v>
      </c>
      <c r="BW138" s="80">
        <v>0</v>
      </c>
      <c r="BX138" s="80">
        <v>0</v>
      </c>
      <c r="BY138" s="80">
        <v>0</v>
      </c>
      <c r="BZ138" s="80">
        <v>0</v>
      </c>
      <c r="CA138" s="80">
        <v>0</v>
      </c>
      <c r="CB138" s="80">
        <v>0</v>
      </c>
      <c r="CC138" s="80">
        <v>0</v>
      </c>
    </row>
    <row r="139" spans="1:81">
      <c r="A139" s="80" t="s">
        <v>1871</v>
      </c>
      <c r="B139" s="80">
        <v>425</v>
      </c>
      <c r="C139" s="80">
        <v>17</v>
      </c>
      <c r="D139" s="80">
        <v>25</v>
      </c>
      <c r="E139" s="80">
        <v>2020</v>
      </c>
      <c r="F139" s="80" t="s">
        <v>218</v>
      </c>
      <c r="G139" s="80" t="s">
        <v>1854</v>
      </c>
      <c r="H139" s="80" t="s">
        <v>1855</v>
      </c>
      <c r="I139" s="177"/>
      <c r="J139" s="81">
        <v>252.11472551537989</v>
      </c>
      <c r="K139" s="81">
        <v>2.5030177256148995</v>
      </c>
      <c r="L139" s="81">
        <v>29.070300142068774</v>
      </c>
      <c r="M139" s="81">
        <v>40.434954454180577</v>
      </c>
      <c r="N139" s="81">
        <v>49.581203280223406</v>
      </c>
      <c r="O139" s="81">
        <v>46.021782597803472</v>
      </c>
      <c r="P139" s="81">
        <v>53.301846977772207</v>
      </c>
      <c r="Q139" s="81">
        <v>2.3470879869037957</v>
      </c>
      <c r="R139" s="81">
        <v>0</v>
      </c>
      <c r="S139" s="81">
        <v>6.8318812169689256</v>
      </c>
      <c r="T139" s="82"/>
      <c r="U139" s="81">
        <v>16858936</v>
      </c>
      <c r="V139" s="81">
        <v>1153</v>
      </c>
      <c r="W139" s="81">
        <v>588</v>
      </c>
      <c r="X139" s="81">
        <v>10388</v>
      </c>
      <c r="Y139" s="81">
        <v>16257</v>
      </c>
      <c r="Z139" s="81">
        <v>32886</v>
      </c>
      <c r="AA139" s="81">
        <v>12025</v>
      </c>
      <c r="AB139" s="81">
        <v>39806</v>
      </c>
      <c r="AC139" s="81">
        <v>0</v>
      </c>
      <c r="AD139" s="81">
        <v>6.8318812169689256</v>
      </c>
      <c r="AE139" s="82"/>
      <c r="AF139" s="81">
        <v>181055510.66146949</v>
      </c>
      <c r="AG139" s="81">
        <v>1787939.2251715783</v>
      </c>
      <c r="AH139" s="81">
        <v>5263029.6080697244</v>
      </c>
      <c r="AI139" s="81">
        <v>67572723.986509472</v>
      </c>
      <c r="AJ139" s="81">
        <v>77204376.77708073</v>
      </c>
      <c r="AK139" s="81"/>
      <c r="AL139" s="81"/>
      <c r="AM139" s="81">
        <v>5195125.2538841097</v>
      </c>
      <c r="AN139" s="81"/>
      <c r="AO139" s="81"/>
      <c r="AP139" s="82"/>
      <c r="AQ139" s="81">
        <v>1133</v>
      </c>
      <c r="AR139" s="81">
        <v>975</v>
      </c>
      <c r="AS139" s="81">
        <v>0</v>
      </c>
      <c r="AT139" s="81">
        <v>0</v>
      </c>
      <c r="AU139" s="81">
        <v>0</v>
      </c>
      <c r="AV139" s="81">
        <v>0</v>
      </c>
      <c r="AW139" s="81">
        <v>0</v>
      </c>
      <c r="AX139" s="82"/>
      <c r="AY139" s="81">
        <v>5350.3000000000047</v>
      </c>
      <c r="AZ139" s="81">
        <v>147170.29999999999</v>
      </c>
      <c r="BA139" s="81">
        <v>0</v>
      </c>
      <c r="BB139" s="81">
        <v>0</v>
      </c>
      <c r="BC139" s="81">
        <v>0</v>
      </c>
      <c r="BD139" s="81">
        <v>0</v>
      </c>
      <c r="BE139" s="81">
        <v>0</v>
      </c>
      <c r="BF139" s="82"/>
      <c r="BG139" s="81">
        <v>0</v>
      </c>
      <c r="BH139" s="81">
        <v>0</v>
      </c>
      <c r="BI139" s="81">
        <v>38.911999999999999</v>
      </c>
      <c r="BJ139" s="81">
        <v>0</v>
      </c>
      <c r="BK139" s="81">
        <v>0</v>
      </c>
      <c r="BL139" s="81">
        <v>0</v>
      </c>
      <c r="BM139" s="82"/>
      <c r="BN139" s="81">
        <v>0</v>
      </c>
      <c r="BO139" s="81">
        <v>0</v>
      </c>
      <c r="BP139" s="81">
        <v>4</v>
      </c>
      <c r="BQ139" s="81">
        <v>0</v>
      </c>
      <c r="BR139" s="81">
        <v>0</v>
      </c>
      <c r="BS139" s="81">
        <v>0</v>
      </c>
      <c r="BT139"/>
      <c r="BU139" s="80">
        <v>38.911999999999999</v>
      </c>
      <c r="BV139" s="80">
        <v>0</v>
      </c>
      <c r="BW139" s="80">
        <v>0</v>
      </c>
      <c r="BX139" s="80">
        <v>0</v>
      </c>
      <c r="BY139" s="80">
        <v>0</v>
      </c>
      <c r="BZ139" s="80">
        <v>0</v>
      </c>
      <c r="CA139" s="80">
        <v>0</v>
      </c>
      <c r="CB139" s="80">
        <v>0</v>
      </c>
      <c r="CC139" s="80">
        <v>0</v>
      </c>
    </row>
    <row r="140" spans="1:81">
      <c r="A140" s="80" t="s">
        <v>1872</v>
      </c>
      <c r="B140" s="80">
        <v>425</v>
      </c>
      <c r="C140" s="80">
        <v>18</v>
      </c>
      <c r="D140" s="80">
        <v>25</v>
      </c>
      <c r="E140" s="80">
        <v>2021</v>
      </c>
      <c r="F140" s="80" t="s">
        <v>75</v>
      </c>
      <c r="G140" s="174" t="s">
        <v>1854</v>
      </c>
      <c r="H140" s="80" t="s">
        <v>1855</v>
      </c>
      <c r="I140" s="177"/>
      <c r="J140" s="81">
        <v>241.92362470460264</v>
      </c>
      <c r="K140" s="81">
        <v>2.665512200937294</v>
      </c>
      <c r="L140" s="81">
        <v>24.082673850334611</v>
      </c>
      <c r="M140" s="81">
        <v>42.809497389109062</v>
      </c>
      <c r="N140" s="81">
        <v>50.947584316263622</v>
      </c>
      <c r="O140" s="81">
        <v>44.299503421940663</v>
      </c>
      <c r="P140" s="81">
        <v>54.843492207544905</v>
      </c>
      <c r="Q140" s="81">
        <v>2.3337837560369787</v>
      </c>
      <c r="R140" s="81">
        <v>0</v>
      </c>
      <c r="S140" s="81">
        <v>4.5942397693606098</v>
      </c>
      <c r="T140" s="82"/>
      <c r="U140" s="81">
        <v>14637147</v>
      </c>
      <c r="V140" s="81">
        <v>1153</v>
      </c>
      <c r="W140" s="81">
        <v>588</v>
      </c>
      <c r="X140" s="81">
        <v>10388</v>
      </c>
      <c r="Y140" s="81">
        <v>16312</v>
      </c>
      <c r="Z140" s="81">
        <v>32595</v>
      </c>
      <c r="AA140" s="81">
        <v>12066</v>
      </c>
      <c r="AB140" s="81">
        <v>39111</v>
      </c>
      <c r="AC140" s="81">
        <v>0</v>
      </c>
      <c r="AD140" s="81">
        <v>4.5942397693606098</v>
      </c>
      <c r="AE140" s="82"/>
      <c r="AF140" s="81">
        <v>148064755.46713305</v>
      </c>
      <c r="AG140" s="81">
        <v>1894791.9196419995</v>
      </c>
      <c r="AH140" s="81">
        <v>4199261.0678413762</v>
      </c>
      <c r="AI140" s="81">
        <v>70700643.510332063</v>
      </c>
      <c r="AJ140" s="81">
        <v>73828740.302967548</v>
      </c>
      <c r="AK140" s="81">
        <v>0</v>
      </c>
      <c r="AL140" s="81">
        <v>0</v>
      </c>
      <c r="AM140" s="81">
        <v>5133861.9160509808</v>
      </c>
      <c r="AN140" s="81">
        <v>0</v>
      </c>
      <c r="AO140" s="81">
        <v>0</v>
      </c>
      <c r="AP140" s="82"/>
      <c r="AQ140" s="81">
        <v>1188</v>
      </c>
      <c r="AR140" s="81">
        <v>1124</v>
      </c>
      <c r="AS140" s="81">
        <v>0</v>
      </c>
      <c r="AT140" s="81">
        <v>0</v>
      </c>
      <c r="AU140" s="81">
        <v>0</v>
      </c>
      <c r="AV140" s="81">
        <v>0</v>
      </c>
      <c r="AW140" s="81"/>
      <c r="AX140" s="82"/>
      <c r="AY140" s="81">
        <v>5696.5000000000045</v>
      </c>
      <c r="AZ140" s="81">
        <v>155152.9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1873</v>
      </c>
      <c r="B141" s="80">
        <v>425</v>
      </c>
      <c r="C141" s="80">
        <v>19</v>
      </c>
      <c r="D141" s="80">
        <v>25</v>
      </c>
      <c r="E141" s="80">
        <v>2022</v>
      </c>
      <c r="F141" s="80" t="s">
        <v>568</v>
      </c>
      <c r="G141" s="174" t="s">
        <v>1854</v>
      </c>
      <c r="H141" s="80" t="s">
        <v>1855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1223</v>
      </c>
      <c r="AR141" s="81">
        <v>1232</v>
      </c>
      <c r="AS141" s="81">
        <v>0</v>
      </c>
      <c r="AT141" s="81">
        <v>0</v>
      </c>
      <c r="AU141" s="81">
        <v>0</v>
      </c>
      <c r="AV141" s="81">
        <v>1</v>
      </c>
      <c r="AW141" s="81"/>
      <c r="AX141" s="82"/>
      <c r="AY141" s="81">
        <v>5934.3000000000029</v>
      </c>
      <c r="AZ141" s="81">
        <v>163359.00000000009</v>
      </c>
      <c r="BA141" s="81">
        <v>0</v>
      </c>
      <c r="BB141" s="81">
        <v>0</v>
      </c>
      <c r="BC141" s="81">
        <v>0</v>
      </c>
      <c r="BD141" s="81">
        <v>618.73900000000003</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1874</v>
      </c>
      <c r="B142" s="80">
        <v>103</v>
      </c>
      <c r="C142" s="80">
        <v>1</v>
      </c>
      <c r="D142" s="80">
        <v>7</v>
      </c>
      <c r="E142" s="80">
        <v>1990</v>
      </c>
      <c r="F142" s="80" t="s">
        <v>562</v>
      </c>
      <c r="G142" s="80" t="s">
        <v>1638</v>
      </c>
      <c r="H142" s="80" t="s">
        <v>1639</v>
      </c>
      <c r="I142" s="177"/>
      <c r="J142" s="81">
        <v>327.41645696633549</v>
      </c>
      <c r="K142" s="81">
        <v>5.421795514056206</v>
      </c>
      <c r="L142" s="81">
        <v>15.872105927506155</v>
      </c>
      <c r="M142" s="81">
        <v>34.831115585800163</v>
      </c>
      <c r="N142" s="81">
        <v>61.156443229771511</v>
      </c>
      <c r="O142" s="81">
        <v>29.539641553744381</v>
      </c>
      <c r="P142" s="81">
        <v>38.577314850894048</v>
      </c>
      <c r="Q142" s="81">
        <v>2.5462222296428565</v>
      </c>
      <c r="R142" s="81">
        <v>0</v>
      </c>
      <c r="S142" s="81">
        <v>2.9268168141843569</v>
      </c>
      <c r="T142" s="82"/>
      <c r="U142" s="81">
        <v>6947544</v>
      </c>
      <c r="V142" s="81">
        <v>1671</v>
      </c>
      <c r="W142" s="81">
        <v>209</v>
      </c>
      <c r="X142" s="81">
        <v>14479</v>
      </c>
      <c r="Y142" s="81">
        <v>13430</v>
      </c>
      <c r="Z142" s="81">
        <v>12150</v>
      </c>
      <c r="AA142" s="81">
        <v>9367</v>
      </c>
      <c r="AB142" s="81">
        <v>41342</v>
      </c>
      <c r="AC142" s="81">
        <v>0</v>
      </c>
      <c r="AD142" s="81">
        <v>2.9268168141843569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1875</v>
      </c>
      <c r="B143" s="80">
        <v>104</v>
      </c>
      <c r="C143" s="80">
        <v>2</v>
      </c>
      <c r="D143" s="80">
        <v>7</v>
      </c>
      <c r="E143" s="80">
        <v>2005</v>
      </c>
      <c r="F143" s="80" t="s">
        <v>565</v>
      </c>
      <c r="G143" s="80" t="s">
        <v>1638</v>
      </c>
      <c r="H143" s="80" t="s">
        <v>1639</v>
      </c>
      <c r="I143" s="177"/>
      <c r="J143" s="81">
        <v>190.55758935488038</v>
      </c>
      <c r="K143" s="81">
        <v>5.0768981663855115</v>
      </c>
      <c r="L143" s="81">
        <v>18.462178178966479</v>
      </c>
      <c r="M143" s="81">
        <v>64.737861502258156</v>
      </c>
      <c r="N143" s="81">
        <v>120.04082075580286</v>
      </c>
      <c r="O143" s="81">
        <v>47.602134193666473</v>
      </c>
      <c r="P143" s="81">
        <v>35.215730546763652</v>
      </c>
      <c r="Q143" s="81">
        <v>2.5782885190311058</v>
      </c>
      <c r="R143" s="81">
        <v>0</v>
      </c>
      <c r="S143" s="81">
        <v>5.3068407600000009</v>
      </c>
      <c r="T143" s="82"/>
      <c r="U143" s="81">
        <v>4758765</v>
      </c>
      <c r="V143" s="81">
        <v>1711</v>
      </c>
      <c r="W143" s="81">
        <v>189</v>
      </c>
      <c r="X143" s="81">
        <v>10762</v>
      </c>
      <c r="Y143" s="81">
        <v>18315</v>
      </c>
      <c r="Z143" s="81">
        <v>22657</v>
      </c>
      <c r="AA143" s="81">
        <v>7003</v>
      </c>
      <c r="AB143" s="81">
        <v>43763</v>
      </c>
      <c r="AC143" s="81">
        <v>0</v>
      </c>
      <c r="AD143" s="81">
        <v>5.3068407600000009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1876</v>
      </c>
      <c r="B144" s="80">
        <v>105</v>
      </c>
      <c r="C144" s="80">
        <v>3</v>
      </c>
      <c r="D144" s="80">
        <v>7</v>
      </c>
      <c r="E144" s="80">
        <v>2006</v>
      </c>
      <c r="F144" s="80" t="s">
        <v>566</v>
      </c>
      <c r="G144" s="80" t="s">
        <v>1638</v>
      </c>
      <c r="H144" s="80" t="s">
        <v>1639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1877</v>
      </c>
      <c r="B145" s="80">
        <v>106</v>
      </c>
      <c r="C145" s="80">
        <v>4</v>
      </c>
      <c r="D145" s="80">
        <v>7</v>
      </c>
      <c r="E145" s="80">
        <v>2007</v>
      </c>
      <c r="F145" s="80" t="s">
        <v>567</v>
      </c>
      <c r="G145" s="80" t="s">
        <v>1638</v>
      </c>
      <c r="H145" s="80" t="s">
        <v>1639</v>
      </c>
      <c r="I145" s="177"/>
      <c r="J145" s="81">
        <v>145.90071591509511</v>
      </c>
      <c r="K145" s="81">
        <v>5.7015644118843634</v>
      </c>
      <c r="L145" s="81">
        <v>14.326465368051933</v>
      </c>
      <c r="M145" s="81">
        <v>73.501930065663615</v>
      </c>
      <c r="N145" s="81">
        <v>103.39678343119346</v>
      </c>
      <c r="O145" s="81">
        <v>46.375109932241777</v>
      </c>
      <c r="P145" s="81">
        <v>34.448458514475995</v>
      </c>
      <c r="Q145" s="81">
        <v>2.6857417790434943</v>
      </c>
      <c r="R145" s="81">
        <v>0</v>
      </c>
      <c r="S145" s="81">
        <v>6.0504317440000008</v>
      </c>
      <c r="T145" s="82"/>
      <c r="U145" s="81">
        <v>5661976</v>
      </c>
      <c r="V145" s="81">
        <v>1793</v>
      </c>
      <c r="W145" s="81">
        <v>170</v>
      </c>
      <c r="X145" s="81">
        <v>15908</v>
      </c>
      <c r="Y145" s="81">
        <v>18324</v>
      </c>
      <c r="Z145" s="81">
        <v>22946</v>
      </c>
      <c r="AA145" s="81">
        <v>6746</v>
      </c>
      <c r="AB145" s="81">
        <v>43176</v>
      </c>
      <c r="AC145" s="81">
        <v>0</v>
      </c>
      <c r="AD145" s="81">
        <v>6.0504317440000008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1878</v>
      </c>
      <c r="B146" s="80">
        <v>107</v>
      </c>
      <c r="C146" s="80">
        <v>5</v>
      </c>
      <c r="D146" s="80">
        <v>7</v>
      </c>
      <c r="E146" s="80">
        <v>2008</v>
      </c>
      <c r="F146" s="80" t="s">
        <v>84</v>
      </c>
      <c r="G146" s="80" t="s">
        <v>1638</v>
      </c>
      <c r="H146" s="80" t="s">
        <v>1639</v>
      </c>
      <c r="I146" s="177"/>
      <c r="J146" s="81">
        <v>127.3424383638098</v>
      </c>
      <c r="K146" s="81">
        <v>4.1102439442597536</v>
      </c>
      <c r="L146" s="81">
        <v>12.741399064172629</v>
      </c>
      <c r="M146" s="81">
        <v>77.471152091775991</v>
      </c>
      <c r="N146" s="81">
        <v>98.271144556592617</v>
      </c>
      <c r="O146" s="81">
        <v>45.122830547642131</v>
      </c>
      <c r="P146" s="81">
        <v>33.511479400781681</v>
      </c>
      <c r="Q146" s="81">
        <v>2.6124576452130746</v>
      </c>
      <c r="R146" s="81">
        <v>0</v>
      </c>
      <c r="S146" s="81">
        <v>5.697788963649999</v>
      </c>
      <c r="T146" s="82"/>
      <c r="U146" s="81">
        <v>5418976</v>
      </c>
      <c r="V146" s="81">
        <v>1793</v>
      </c>
      <c r="W146" s="81">
        <v>170</v>
      </c>
      <c r="X146" s="81">
        <v>15908</v>
      </c>
      <c r="Y146" s="81">
        <v>18312</v>
      </c>
      <c r="Z146" s="81">
        <v>23110</v>
      </c>
      <c r="AA146" s="81">
        <v>6570</v>
      </c>
      <c r="AB146" s="81">
        <v>42688</v>
      </c>
      <c r="AC146" s="81">
        <v>0</v>
      </c>
      <c r="AD146" s="81">
        <v>5.697788963649999</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1879</v>
      </c>
      <c r="B147" s="80">
        <v>108</v>
      </c>
      <c r="C147" s="80">
        <v>6</v>
      </c>
      <c r="D147" s="80">
        <v>7</v>
      </c>
      <c r="E147" s="80">
        <v>2009</v>
      </c>
      <c r="F147" s="80" t="s">
        <v>85</v>
      </c>
      <c r="G147" s="80" t="s">
        <v>1638</v>
      </c>
      <c r="H147" s="80" t="s">
        <v>1639</v>
      </c>
      <c r="I147" s="177"/>
      <c r="J147" s="81">
        <v>117.28638972448404</v>
      </c>
      <c r="K147" s="81">
        <v>3.7912590450531392</v>
      </c>
      <c r="L147" s="81">
        <v>21.738513388086648</v>
      </c>
      <c r="M147" s="81">
        <v>78.974478116079496</v>
      </c>
      <c r="N147" s="81">
        <v>100.79179829709872</v>
      </c>
      <c r="O147" s="81">
        <v>46.201526349868416</v>
      </c>
      <c r="P147" s="81">
        <v>31.952146184855174</v>
      </c>
      <c r="Q147" s="81">
        <v>2.4617005388159114</v>
      </c>
      <c r="R147" s="81">
        <v>0</v>
      </c>
      <c r="S147" s="81">
        <v>6.5212973784000008</v>
      </c>
      <c r="T147" s="82"/>
      <c r="U147" s="81">
        <v>4714222</v>
      </c>
      <c r="V147" s="81">
        <v>1719</v>
      </c>
      <c r="W147" s="81">
        <v>364</v>
      </c>
      <c r="X147" s="81">
        <v>16586</v>
      </c>
      <c r="Y147" s="81">
        <v>18392</v>
      </c>
      <c r="Z147" s="81">
        <v>23356</v>
      </c>
      <c r="AA147" s="81">
        <v>6431</v>
      </c>
      <c r="AB147" s="81">
        <v>42226</v>
      </c>
      <c r="AC147" s="81">
        <v>0</v>
      </c>
      <c r="AD147" s="81">
        <v>6.5212973784000008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40.679000000000002</v>
      </c>
      <c r="BJ147" s="81">
        <v>0</v>
      </c>
      <c r="BK147" s="81">
        <v>26.9</v>
      </c>
      <c r="BL147" s="81">
        <v>0</v>
      </c>
      <c r="BM147" s="82"/>
      <c r="BN147" s="81">
        <v>0</v>
      </c>
      <c r="BO147" s="81">
        <v>0</v>
      </c>
      <c r="BP147" s="81">
        <v>2</v>
      </c>
      <c r="BQ147" s="81">
        <v>0</v>
      </c>
      <c r="BR147" s="81">
        <v>2</v>
      </c>
      <c r="BS147" s="81">
        <v>0</v>
      </c>
      <c r="BT147"/>
      <c r="BU147" s="80"/>
      <c r="BV147" s="80"/>
      <c r="BW147" s="80"/>
      <c r="BX147" s="80"/>
      <c r="BY147" s="80"/>
      <c r="BZ147" s="80"/>
      <c r="CA147" s="80"/>
      <c r="CB147" s="80"/>
      <c r="CC147" s="80"/>
    </row>
    <row r="148" spans="1:81">
      <c r="A148" s="80" t="s">
        <v>1880</v>
      </c>
      <c r="B148" s="80">
        <v>109</v>
      </c>
      <c r="C148" s="80">
        <v>7</v>
      </c>
      <c r="D148" s="80">
        <v>7</v>
      </c>
      <c r="E148" s="80">
        <v>2010</v>
      </c>
      <c r="F148" s="80" t="s">
        <v>86</v>
      </c>
      <c r="G148" s="80" t="s">
        <v>1638</v>
      </c>
      <c r="H148" s="80" t="s">
        <v>1639</v>
      </c>
      <c r="I148" s="177"/>
      <c r="J148" s="81">
        <v>135.26092810115577</v>
      </c>
      <c r="K148" s="81">
        <v>4.4045409091873289</v>
      </c>
      <c r="L148" s="81">
        <v>20.067174334938841</v>
      </c>
      <c r="M148" s="81">
        <v>75.04566135457452</v>
      </c>
      <c r="N148" s="81">
        <v>103.8016611364866</v>
      </c>
      <c r="O148" s="81">
        <v>46.507644609074248</v>
      </c>
      <c r="P148" s="81">
        <v>32.148870351821508</v>
      </c>
      <c r="Q148" s="81">
        <v>2.5678667927387084</v>
      </c>
      <c r="R148" s="81">
        <v>0</v>
      </c>
      <c r="S148" s="81">
        <v>6.2199504880799994</v>
      </c>
      <c r="T148" s="82"/>
      <c r="U148" s="81">
        <v>5360056</v>
      </c>
      <c r="V148" s="81">
        <v>1719</v>
      </c>
      <c r="W148" s="81">
        <v>364</v>
      </c>
      <c r="X148" s="81">
        <v>16586</v>
      </c>
      <c r="Y148" s="81">
        <v>18564</v>
      </c>
      <c r="Z148" s="81">
        <v>23620</v>
      </c>
      <c r="AA148" s="81">
        <v>6309</v>
      </c>
      <c r="AB148" s="81">
        <v>42206</v>
      </c>
      <c r="AC148" s="81">
        <v>0</v>
      </c>
      <c r="AD148" s="81">
        <v>6.2199504880799994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33.671999999999997</v>
      </c>
      <c r="BJ148" s="81">
        <v>0</v>
      </c>
      <c r="BK148" s="81">
        <v>28.568000000000001</v>
      </c>
      <c r="BL148" s="81">
        <v>0</v>
      </c>
      <c r="BM148" s="82"/>
      <c r="BN148" s="81">
        <v>0</v>
      </c>
      <c r="BO148" s="81">
        <v>0</v>
      </c>
      <c r="BP148" s="81">
        <v>2</v>
      </c>
      <c r="BQ148" s="81">
        <v>0</v>
      </c>
      <c r="BR148" s="81">
        <v>2</v>
      </c>
      <c r="BS148" s="81">
        <v>0</v>
      </c>
      <c r="BT148"/>
      <c r="BU148" s="80">
        <v>62.079000000000001</v>
      </c>
      <c r="BV148" s="80">
        <v>7.0000000000000001E-3</v>
      </c>
      <c r="BW148" s="80">
        <v>0</v>
      </c>
      <c r="BX148" s="80">
        <v>0</v>
      </c>
      <c r="BY148" s="80">
        <v>0.154</v>
      </c>
      <c r="BZ148" s="80">
        <v>0</v>
      </c>
      <c r="CA148" s="80">
        <v>0</v>
      </c>
      <c r="CB148" s="80">
        <v>0</v>
      </c>
      <c r="CC148" s="80">
        <v>0</v>
      </c>
    </row>
    <row r="149" spans="1:81">
      <c r="A149" s="80" t="s">
        <v>1881</v>
      </c>
      <c r="B149" s="80">
        <v>110</v>
      </c>
      <c r="C149" s="80">
        <v>8</v>
      </c>
      <c r="D149" s="80">
        <v>7</v>
      </c>
      <c r="E149" s="80">
        <v>2011</v>
      </c>
      <c r="F149" s="80" t="s">
        <v>87</v>
      </c>
      <c r="G149" s="80" t="s">
        <v>1638</v>
      </c>
      <c r="H149" s="80" t="s">
        <v>1639</v>
      </c>
      <c r="I149" s="177"/>
      <c r="J149" s="81">
        <v>133.01196651874267</v>
      </c>
      <c r="K149" s="81">
        <v>5.1216746971230904</v>
      </c>
      <c r="L149" s="81">
        <v>18.169458859903003</v>
      </c>
      <c r="M149" s="81">
        <v>88.401806600669374</v>
      </c>
      <c r="N149" s="81">
        <v>118.04456391310619</v>
      </c>
      <c r="O149" s="81">
        <v>47.341812135823382</v>
      </c>
      <c r="P149" s="81">
        <v>30.329095916230354</v>
      </c>
      <c r="Q149" s="81">
        <v>2.9399100042826283</v>
      </c>
      <c r="R149" s="81">
        <v>0</v>
      </c>
      <c r="S149" s="81">
        <v>4.4494284558079995</v>
      </c>
      <c r="T149" s="82"/>
      <c r="U149" s="81">
        <v>4992257</v>
      </c>
      <c r="V149" s="81">
        <v>1719</v>
      </c>
      <c r="W149" s="81">
        <v>364</v>
      </c>
      <c r="X149" s="81">
        <v>16586</v>
      </c>
      <c r="Y149" s="81">
        <v>18538</v>
      </c>
      <c r="Z149" s="81">
        <v>24566</v>
      </c>
      <c r="AA149" s="81">
        <v>6129</v>
      </c>
      <c r="AB149" s="81">
        <v>41892</v>
      </c>
      <c r="AC149" s="81">
        <v>0</v>
      </c>
      <c r="AD149" s="81">
        <v>4.4494284558079995</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35.296999999999997</v>
      </c>
      <c r="BJ149" s="81">
        <v>0</v>
      </c>
      <c r="BK149" s="81">
        <v>24.356999999999999</v>
      </c>
      <c r="BL149" s="81">
        <v>0</v>
      </c>
      <c r="BM149" s="82"/>
      <c r="BN149" s="81">
        <v>0</v>
      </c>
      <c r="BO149" s="81">
        <v>0</v>
      </c>
      <c r="BP149" s="81">
        <v>2</v>
      </c>
      <c r="BQ149" s="81">
        <v>0</v>
      </c>
      <c r="BR149" s="81">
        <v>1</v>
      </c>
      <c r="BS149" s="81">
        <v>0</v>
      </c>
      <c r="BT149"/>
      <c r="BU149" s="80">
        <v>59.39</v>
      </c>
      <c r="BV149" s="80">
        <v>8.9999999999999993E-3</v>
      </c>
      <c r="BW149" s="80">
        <v>0</v>
      </c>
      <c r="BX149" s="80">
        <v>0</v>
      </c>
      <c r="BY149" s="80">
        <v>0.255</v>
      </c>
      <c r="BZ149" s="80">
        <v>0</v>
      </c>
      <c r="CA149" s="80">
        <v>0</v>
      </c>
      <c r="CB149" s="80">
        <v>0</v>
      </c>
      <c r="CC149" s="80">
        <v>0</v>
      </c>
    </row>
    <row r="150" spans="1:81">
      <c r="A150" s="80" t="s">
        <v>1882</v>
      </c>
      <c r="B150" s="80">
        <v>111</v>
      </c>
      <c r="C150" s="80">
        <v>9</v>
      </c>
      <c r="D150" s="80">
        <v>7</v>
      </c>
      <c r="E150" s="80">
        <v>2012</v>
      </c>
      <c r="F150" s="80" t="s">
        <v>88</v>
      </c>
      <c r="G150" s="80" t="s">
        <v>1638</v>
      </c>
      <c r="H150" s="80" t="s">
        <v>1639</v>
      </c>
      <c r="I150" s="177"/>
      <c r="J150" s="81">
        <v>125.70874414393478</v>
      </c>
      <c r="K150" s="81">
        <v>5.6327040168730651</v>
      </c>
      <c r="L150" s="81">
        <v>17.705319582754278</v>
      </c>
      <c r="M150" s="81">
        <v>95.859506731086626</v>
      </c>
      <c r="N150" s="81">
        <v>119.78851420095691</v>
      </c>
      <c r="O150" s="81">
        <v>47.462556641050689</v>
      </c>
      <c r="P150" s="81">
        <v>30.227943414440407</v>
      </c>
      <c r="Q150" s="81">
        <v>3.1897196205741869</v>
      </c>
      <c r="R150" s="81">
        <v>0</v>
      </c>
      <c r="S150" s="81">
        <v>5.5933489723200012</v>
      </c>
      <c r="T150" s="82"/>
      <c r="U150" s="81">
        <v>4177102</v>
      </c>
      <c r="V150" s="81">
        <v>1719</v>
      </c>
      <c r="W150" s="81">
        <v>364</v>
      </c>
      <c r="X150" s="81">
        <v>16586</v>
      </c>
      <c r="Y150" s="81">
        <v>18779</v>
      </c>
      <c r="Z150" s="81">
        <v>24824</v>
      </c>
      <c r="AA150" s="81">
        <v>6074</v>
      </c>
      <c r="AB150" s="81">
        <v>41834</v>
      </c>
      <c r="AC150" s="81">
        <v>0</v>
      </c>
      <c r="AD150" s="81">
        <v>5.5933489723200012</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37.752000000000002</v>
      </c>
      <c r="BJ150" s="81">
        <v>0</v>
      </c>
      <c r="BK150" s="81">
        <v>31.963000000000001</v>
      </c>
      <c r="BL150" s="81">
        <v>0</v>
      </c>
      <c r="BM150" s="82"/>
      <c r="BN150" s="81">
        <v>0</v>
      </c>
      <c r="BO150" s="81">
        <v>0</v>
      </c>
      <c r="BP150" s="81">
        <v>2</v>
      </c>
      <c r="BQ150" s="81">
        <v>0</v>
      </c>
      <c r="BR150" s="81">
        <v>2</v>
      </c>
      <c r="BS150" s="81">
        <v>0</v>
      </c>
      <c r="BT150"/>
      <c r="BU150" s="80">
        <v>69.715000000000003</v>
      </c>
      <c r="BV150" s="80">
        <v>0</v>
      </c>
      <c r="BW150" s="80">
        <v>0</v>
      </c>
      <c r="BX150" s="80">
        <v>0</v>
      </c>
      <c r="BY150" s="80">
        <v>0</v>
      </c>
      <c r="BZ150" s="80">
        <v>0</v>
      </c>
      <c r="CA150" s="80">
        <v>0</v>
      </c>
      <c r="CB150" s="80">
        <v>0</v>
      </c>
      <c r="CC150" s="80">
        <v>0</v>
      </c>
    </row>
    <row r="151" spans="1:81">
      <c r="A151" s="80" t="s">
        <v>1883</v>
      </c>
      <c r="B151" s="80">
        <v>112</v>
      </c>
      <c r="C151" s="80">
        <v>10</v>
      </c>
      <c r="D151" s="80">
        <v>7</v>
      </c>
      <c r="E151" s="80">
        <v>2013</v>
      </c>
      <c r="F151" s="80" t="s">
        <v>89</v>
      </c>
      <c r="G151" s="80" t="s">
        <v>1638</v>
      </c>
      <c r="H151" s="80" t="s">
        <v>1639</v>
      </c>
      <c r="I151" s="177"/>
      <c r="J151" s="81">
        <v>171.372058611352</v>
      </c>
      <c r="K151" s="81">
        <v>5.2054577605721359</v>
      </c>
      <c r="L151" s="81">
        <v>15.281486263839685</v>
      </c>
      <c r="M151" s="81">
        <v>89.348302903394298</v>
      </c>
      <c r="N151" s="81">
        <v>118.12675665448695</v>
      </c>
      <c r="O151" s="81">
        <v>45.798230413275057</v>
      </c>
      <c r="P151" s="81">
        <v>30.142024506380753</v>
      </c>
      <c r="Q151" s="81">
        <v>3.2436234776164228</v>
      </c>
      <c r="R151" s="81">
        <v>0</v>
      </c>
      <c r="S151" s="81">
        <v>5.2019662161719999</v>
      </c>
      <c r="T151" s="82"/>
      <c r="U151" s="81">
        <v>5704099</v>
      </c>
      <c r="V151" s="81">
        <v>1719</v>
      </c>
      <c r="W151" s="81">
        <v>364</v>
      </c>
      <c r="X151" s="81">
        <v>16586</v>
      </c>
      <c r="Y151" s="81">
        <v>18857</v>
      </c>
      <c r="Z151" s="81">
        <v>25023</v>
      </c>
      <c r="AA151" s="81">
        <v>6034</v>
      </c>
      <c r="AB151" s="81">
        <v>41931</v>
      </c>
      <c r="AC151" s="81">
        <v>0</v>
      </c>
      <c r="AD151" s="81">
        <v>5.2019662161719999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36.877000000000002</v>
      </c>
      <c r="BJ151" s="81">
        <v>0</v>
      </c>
      <c r="BK151" s="81">
        <v>36.274000000000001</v>
      </c>
      <c r="BL151" s="81">
        <v>0</v>
      </c>
      <c r="BM151" s="82"/>
      <c r="BN151" s="81">
        <v>0</v>
      </c>
      <c r="BO151" s="81">
        <v>0</v>
      </c>
      <c r="BP151" s="81">
        <v>2</v>
      </c>
      <c r="BQ151" s="81">
        <v>0</v>
      </c>
      <c r="BR151" s="81">
        <v>3</v>
      </c>
      <c r="BS151" s="81">
        <v>0</v>
      </c>
      <c r="BT151"/>
      <c r="BU151" s="80">
        <v>69.677999999999997</v>
      </c>
      <c r="BV151" s="80">
        <v>0</v>
      </c>
      <c r="BW151" s="80">
        <v>3.4729999999999999</v>
      </c>
      <c r="BX151" s="80">
        <v>0</v>
      </c>
      <c r="BY151" s="80">
        <v>0</v>
      </c>
      <c r="BZ151" s="80">
        <v>0</v>
      </c>
      <c r="CA151" s="80">
        <v>0</v>
      </c>
      <c r="CB151" s="80">
        <v>0</v>
      </c>
      <c r="CC151" s="80">
        <v>0</v>
      </c>
    </row>
    <row r="152" spans="1:81">
      <c r="A152" s="80" t="s">
        <v>1884</v>
      </c>
      <c r="B152" s="80">
        <v>113</v>
      </c>
      <c r="C152" s="80">
        <v>11</v>
      </c>
      <c r="D152" s="80">
        <v>7</v>
      </c>
      <c r="E152" s="80">
        <v>2014</v>
      </c>
      <c r="F152" s="80" t="s">
        <v>90</v>
      </c>
      <c r="G152" s="80" t="s">
        <v>1638</v>
      </c>
      <c r="H152" s="80" t="s">
        <v>1639</v>
      </c>
      <c r="I152" s="177"/>
      <c r="J152" s="81">
        <v>181.40137393023355</v>
      </c>
      <c r="K152" s="81">
        <v>5.1793518156953846</v>
      </c>
      <c r="L152" s="81">
        <v>21.304229541305055</v>
      </c>
      <c r="M152" s="81">
        <v>83.078328898945514</v>
      </c>
      <c r="N152" s="81">
        <v>113.33401350874901</v>
      </c>
      <c r="O152" s="81">
        <v>43.692906936035605</v>
      </c>
      <c r="P152" s="81">
        <v>29.942280238911891</v>
      </c>
      <c r="Q152" s="81">
        <v>3.07908244932693</v>
      </c>
      <c r="R152" s="81">
        <v>0</v>
      </c>
      <c r="S152" s="81">
        <v>7.10235638224</v>
      </c>
      <c r="T152" s="82"/>
      <c r="U152" s="81">
        <v>7116102</v>
      </c>
      <c r="V152" s="81">
        <v>1554</v>
      </c>
      <c r="W152" s="81">
        <v>419</v>
      </c>
      <c r="X152" s="81">
        <v>15079</v>
      </c>
      <c r="Y152" s="81">
        <v>18851</v>
      </c>
      <c r="Z152" s="81">
        <v>25143</v>
      </c>
      <c r="AA152" s="81">
        <v>5963</v>
      </c>
      <c r="AB152" s="81">
        <v>41486</v>
      </c>
      <c r="AC152" s="81">
        <v>0</v>
      </c>
      <c r="AD152" s="81">
        <v>7.10235638224</v>
      </c>
      <c r="AE152" s="82"/>
      <c r="AF152" s="81">
        <v>99767127.498991519</v>
      </c>
      <c r="AG152" s="81">
        <v>4202999.6839080369</v>
      </c>
      <c r="AH152" s="81">
        <v>3788976.2808954287</v>
      </c>
      <c r="AI152" s="81">
        <v>97098638.594979629</v>
      </c>
      <c r="AJ152" s="81">
        <v>106874745.23614509</v>
      </c>
      <c r="AK152" s="81">
        <v>0</v>
      </c>
      <c r="AL152" s="81">
        <v>0</v>
      </c>
      <c r="AM152" s="81">
        <v>5695407.8657838563</v>
      </c>
      <c r="AN152" s="81">
        <v>0</v>
      </c>
      <c r="AO152" s="81">
        <v>0</v>
      </c>
      <c r="AP152" s="82"/>
      <c r="AQ152" s="81">
        <v>311</v>
      </c>
      <c r="AR152" s="81">
        <v>57</v>
      </c>
      <c r="AS152" s="81">
        <v>0</v>
      </c>
      <c r="AT152" s="81">
        <v>0</v>
      </c>
      <c r="AU152" s="81">
        <v>0</v>
      </c>
      <c r="AV152" s="81">
        <v>0</v>
      </c>
      <c r="AW152" s="81" t="s">
        <v>564</v>
      </c>
      <c r="AX152" s="82"/>
      <c r="AY152" s="81">
        <v>1391.8</v>
      </c>
      <c r="AZ152" s="81">
        <v>15016.1</v>
      </c>
      <c r="BA152" s="81">
        <v>0</v>
      </c>
      <c r="BB152" s="81">
        <v>0</v>
      </c>
      <c r="BC152" s="81">
        <v>0</v>
      </c>
      <c r="BD152" s="81">
        <v>0</v>
      </c>
      <c r="BE152" s="81" t="s">
        <v>564</v>
      </c>
      <c r="BF152" s="82"/>
      <c r="BG152" s="81">
        <v>0</v>
      </c>
      <c r="BH152" s="81">
        <v>0</v>
      </c>
      <c r="BI152" s="81">
        <v>42.975000000000001</v>
      </c>
      <c r="BJ152" s="81">
        <v>0</v>
      </c>
      <c r="BK152" s="81">
        <v>31.806999999999999</v>
      </c>
      <c r="BL152" s="81">
        <v>0</v>
      </c>
      <c r="BM152" s="82"/>
      <c r="BN152" s="81">
        <v>0</v>
      </c>
      <c r="BO152" s="81">
        <v>0</v>
      </c>
      <c r="BP152" s="81">
        <v>3</v>
      </c>
      <c r="BQ152" s="81">
        <v>0</v>
      </c>
      <c r="BR152" s="81">
        <v>2</v>
      </c>
      <c r="BS152" s="81">
        <v>0</v>
      </c>
      <c r="BT152"/>
      <c r="BU152" s="80">
        <v>71.141000000000005</v>
      </c>
      <c r="BV152" s="80">
        <v>8.9999999999999993E-3</v>
      </c>
      <c r="BW152" s="80">
        <v>3.4860000000000002</v>
      </c>
      <c r="BX152" s="80">
        <v>0</v>
      </c>
      <c r="BY152" s="80">
        <v>0.14599999999999999</v>
      </c>
      <c r="BZ152" s="80">
        <v>0</v>
      </c>
      <c r="CA152" s="80">
        <v>0</v>
      </c>
      <c r="CB152" s="80">
        <v>0</v>
      </c>
      <c r="CC152" s="80">
        <v>0</v>
      </c>
    </row>
    <row r="153" spans="1:81">
      <c r="A153" s="80" t="s">
        <v>1885</v>
      </c>
      <c r="B153" s="80">
        <v>114</v>
      </c>
      <c r="C153" s="80">
        <v>12</v>
      </c>
      <c r="D153" s="80">
        <v>7</v>
      </c>
      <c r="E153" s="80">
        <v>2015</v>
      </c>
      <c r="F153" s="80" t="s">
        <v>91</v>
      </c>
      <c r="G153" s="80" t="s">
        <v>1638</v>
      </c>
      <c r="H153" s="80" t="s">
        <v>1639</v>
      </c>
      <c r="I153" s="177"/>
      <c r="J153" s="81">
        <v>202.40510136592823</v>
      </c>
      <c r="K153" s="81">
        <v>4.9902239340625174</v>
      </c>
      <c r="L153" s="81">
        <v>18.83046450417249</v>
      </c>
      <c r="M153" s="81">
        <v>71.916228798479608</v>
      </c>
      <c r="N153" s="81">
        <v>105.4875451129186</v>
      </c>
      <c r="O153" s="81">
        <v>43.27767467215407</v>
      </c>
      <c r="P153" s="81">
        <v>29.825131042876109</v>
      </c>
      <c r="Q153" s="81">
        <v>2.9793932637208833</v>
      </c>
      <c r="R153" s="81">
        <v>0</v>
      </c>
      <c r="S153" s="81">
        <v>4.8788537106078005</v>
      </c>
      <c r="T153" s="82"/>
      <c r="U153" s="81">
        <v>7928073</v>
      </c>
      <c r="V153" s="81">
        <v>1554</v>
      </c>
      <c r="W153" s="81">
        <v>419</v>
      </c>
      <c r="X153" s="81">
        <v>15079</v>
      </c>
      <c r="Y153" s="81">
        <v>18941</v>
      </c>
      <c r="Z153" s="81">
        <v>25144</v>
      </c>
      <c r="AA153" s="81">
        <v>5935</v>
      </c>
      <c r="AB153" s="81">
        <v>41006</v>
      </c>
      <c r="AC153" s="81">
        <v>0</v>
      </c>
      <c r="AD153" s="81">
        <v>4.8788537106078005</v>
      </c>
      <c r="AE153" s="82"/>
      <c r="AF153" s="81">
        <v>110860434.47642972</v>
      </c>
      <c r="AG153" s="81">
        <v>3891581.6932746773</v>
      </c>
      <c r="AH153" s="81">
        <v>2833472.7318632607</v>
      </c>
      <c r="AI153" s="81">
        <v>92077160.81488058</v>
      </c>
      <c r="AJ153" s="81">
        <v>96316587.586045772</v>
      </c>
      <c r="AK153" s="81">
        <v>0</v>
      </c>
      <c r="AL153" s="81">
        <v>0</v>
      </c>
      <c r="AM153" s="81">
        <v>5619700.2862995593</v>
      </c>
      <c r="AN153" s="81">
        <v>0</v>
      </c>
      <c r="AO153" s="81">
        <v>0</v>
      </c>
      <c r="AP153" s="82"/>
      <c r="AQ153" s="81">
        <v>351</v>
      </c>
      <c r="AR153" s="81">
        <v>72</v>
      </c>
      <c r="AS153" s="81">
        <v>0</v>
      </c>
      <c r="AT153" s="81">
        <v>0</v>
      </c>
      <c r="AU153" s="81">
        <v>0</v>
      </c>
      <c r="AV153" s="81">
        <v>0</v>
      </c>
      <c r="AW153" s="81" t="s">
        <v>564</v>
      </c>
      <c r="AX153" s="82"/>
      <c r="AY153" s="81">
        <v>1638.5</v>
      </c>
      <c r="AZ153" s="81">
        <v>20205.099999999999</v>
      </c>
      <c r="BA153" s="81">
        <v>0</v>
      </c>
      <c r="BB153" s="81">
        <v>0</v>
      </c>
      <c r="BC153" s="81">
        <v>0</v>
      </c>
      <c r="BD153" s="81">
        <v>0</v>
      </c>
      <c r="BE153" s="81" t="s">
        <v>564</v>
      </c>
      <c r="BF153" s="82"/>
      <c r="BG153" s="81">
        <v>0</v>
      </c>
      <c r="BH153" s="81">
        <v>0</v>
      </c>
      <c r="BI153" s="81">
        <v>40.195</v>
      </c>
      <c r="BJ153" s="81">
        <v>0</v>
      </c>
      <c r="BK153" s="81">
        <v>40.671999999999997</v>
      </c>
      <c r="BL153" s="81">
        <v>0</v>
      </c>
      <c r="BM153" s="82"/>
      <c r="BN153" s="81">
        <v>0</v>
      </c>
      <c r="BO153" s="81">
        <v>0</v>
      </c>
      <c r="BP153" s="81">
        <v>3</v>
      </c>
      <c r="BQ153" s="81">
        <v>0</v>
      </c>
      <c r="BR153" s="81">
        <v>4</v>
      </c>
      <c r="BS153" s="81">
        <v>0</v>
      </c>
      <c r="BT153"/>
      <c r="BU153" s="80">
        <v>80.867000000000004</v>
      </c>
      <c r="BV153" s="80">
        <v>0</v>
      </c>
      <c r="BW153" s="80">
        <v>0</v>
      </c>
      <c r="BX153" s="80">
        <v>0</v>
      </c>
      <c r="BY153" s="80">
        <v>0</v>
      </c>
      <c r="BZ153" s="80">
        <v>0</v>
      </c>
      <c r="CA153" s="80">
        <v>0</v>
      </c>
      <c r="CB153" s="80">
        <v>0</v>
      </c>
      <c r="CC153" s="80">
        <v>0</v>
      </c>
    </row>
    <row r="154" spans="1:81">
      <c r="A154" s="80" t="s">
        <v>1886</v>
      </c>
      <c r="B154" s="80">
        <v>115</v>
      </c>
      <c r="C154" s="80">
        <v>13</v>
      </c>
      <c r="D154" s="80">
        <v>7</v>
      </c>
      <c r="E154" s="80">
        <v>2016</v>
      </c>
      <c r="F154" s="80" t="s">
        <v>92</v>
      </c>
      <c r="G154" s="80" t="s">
        <v>1638</v>
      </c>
      <c r="H154" s="80" t="s">
        <v>1639</v>
      </c>
      <c r="I154" s="177"/>
      <c r="J154" s="81">
        <v>196.51888644835461</v>
      </c>
      <c r="K154" s="81">
        <v>4.5932654557956942</v>
      </c>
      <c r="L154" s="81">
        <v>23.398053384718686</v>
      </c>
      <c r="M154" s="81">
        <v>67.670107609344427</v>
      </c>
      <c r="N154" s="81">
        <v>114.69404299681</v>
      </c>
      <c r="O154" s="81">
        <v>42.806543867348957</v>
      </c>
      <c r="P154" s="81">
        <v>29.57504041262759</v>
      </c>
      <c r="Q154" s="81">
        <v>2.8591844874208698</v>
      </c>
      <c r="R154" s="81">
        <v>0</v>
      </c>
      <c r="S154" s="81">
        <v>7.5579455820799994</v>
      </c>
      <c r="T154" s="82"/>
      <c r="U154" s="81">
        <v>8810999</v>
      </c>
      <c r="V154" s="81">
        <v>1554</v>
      </c>
      <c r="W154" s="81">
        <v>419</v>
      </c>
      <c r="X154" s="81">
        <v>15079</v>
      </c>
      <c r="Y154" s="81">
        <v>18986</v>
      </c>
      <c r="Z154" s="81">
        <v>25176</v>
      </c>
      <c r="AA154" s="81">
        <v>6087</v>
      </c>
      <c r="AB154" s="81">
        <v>40480</v>
      </c>
      <c r="AC154" s="81">
        <v>0</v>
      </c>
      <c r="AD154" s="81">
        <v>7.5579455820799986</v>
      </c>
      <c r="AE154" s="82"/>
      <c r="AF154" s="81">
        <v>107747122.2413563</v>
      </c>
      <c r="AG154" s="81">
        <v>3647509.832364033</v>
      </c>
      <c r="AH154" s="81">
        <v>2595895.0147656128</v>
      </c>
      <c r="AI154" s="81">
        <v>94011487.416810229</v>
      </c>
      <c r="AJ154" s="81">
        <v>104875784.1475075</v>
      </c>
      <c r="AK154" s="81">
        <v>0</v>
      </c>
      <c r="AL154" s="81">
        <v>0</v>
      </c>
      <c r="AM154" s="81">
        <v>5551924.1446873425</v>
      </c>
      <c r="AN154" s="81">
        <v>0</v>
      </c>
      <c r="AO154" s="81">
        <v>0</v>
      </c>
      <c r="AP154" s="82"/>
      <c r="AQ154" s="81">
        <v>387</v>
      </c>
      <c r="AR154" s="81">
        <v>83</v>
      </c>
      <c r="AS154" s="81">
        <v>1</v>
      </c>
      <c r="AT154" s="81">
        <v>0</v>
      </c>
      <c r="AU154" s="81">
        <v>0</v>
      </c>
      <c r="AV154" s="81">
        <v>0</v>
      </c>
      <c r="AW154" s="81" t="s">
        <v>564</v>
      </c>
      <c r="AX154" s="82"/>
      <c r="AY154" s="81">
        <v>1868.9</v>
      </c>
      <c r="AZ154" s="81">
        <v>26473</v>
      </c>
      <c r="BA154" s="81">
        <v>19.5</v>
      </c>
      <c r="BB154" s="81">
        <v>0</v>
      </c>
      <c r="BC154" s="81">
        <v>0</v>
      </c>
      <c r="BD154" s="81">
        <v>0</v>
      </c>
      <c r="BE154" s="81" t="s">
        <v>564</v>
      </c>
      <c r="BF154" s="82"/>
      <c r="BG154" s="81">
        <v>0</v>
      </c>
      <c r="BH154" s="81">
        <v>0</v>
      </c>
      <c r="BI154" s="81">
        <v>49.118000000000002</v>
      </c>
      <c r="BJ154" s="81">
        <v>0</v>
      </c>
      <c r="BK154" s="81">
        <v>36.561</v>
      </c>
      <c r="BL154" s="81">
        <v>0</v>
      </c>
      <c r="BM154" s="82"/>
      <c r="BN154" s="81">
        <v>0</v>
      </c>
      <c r="BO154" s="81">
        <v>0</v>
      </c>
      <c r="BP154" s="81">
        <v>3</v>
      </c>
      <c r="BQ154" s="81">
        <v>0</v>
      </c>
      <c r="BR154" s="81">
        <v>4</v>
      </c>
      <c r="BS154" s="81">
        <v>0</v>
      </c>
      <c r="BT154"/>
      <c r="BU154" s="80">
        <v>81.777000000000001</v>
      </c>
      <c r="BV154" s="80">
        <v>6.0000000000000001E-3</v>
      </c>
      <c r="BW154" s="80">
        <v>3.7719999999999998</v>
      </c>
      <c r="BX154" s="80">
        <v>0</v>
      </c>
      <c r="BY154" s="80">
        <v>0.124</v>
      </c>
      <c r="BZ154" s="80">
        <v>0</v>
      </c>
      <c r="CA154" s="80">
        <v>0</v>
      </c>
      <c r="CB154" s="80">
        <v>0</v>
      </c>
      <c r="CC154" s="80">
        <v>0</v>
      </c>
    </row>
    <row r="155" spans="1:81">
      <c r="A155" s="80" t="s">
        <v>1887</v>
      </c>
      <c r="B155" s="80">
        <v>116</v>
      </c>
      <c r="C155" s="80">
        <v>14</v>
      </c>
      <c r="D155" s="80">
        <v>7</v>
      </c>
      <c r="E155" s="80">
        <v>2017</v>
      </c>
      <c r="F155" s="80" t="s">
        <v>71</v>
      </c>
      <c r="G155" s="80" t="s">
        <v>1638</v>
      </c>
      <c r="H155" s="80" t="s">
        <v>1639</v>
      </c>
      <c r="I155" s="177"/>
      <c r="J155" s="81">
        <v>195.07269798638029</v>
      </c>
      <c r="K155" s="81">
        <v>5.0264883463317229</v>
      </c>
      <c r="L155" s="81">
        <v>22.836786039927986</v>
      </c>
      <c r="M155" s="81">
        <v>60.341826795273732</v>
      </c>
      <c r="N155" s="81">
        <v>104.86431662470896</v>
      </c>
      <c r="O155" s="81">
        <v>42.651620840834291</v>
      </c>
      <c r="P155" s="81">
        <v>29.271822444504586</v>
      </c>
      <c r="Q155" s="81">
        <v>2.747530604180445</v>
      </c>
      <c r="R155" s="81">
        <v>0</v>
      </c>
      <c r="S155" s="81">
        <v>5.5963023427058998</v>
      </c>
      <c r="T155" s="82"/>
      <c r="U155" s="81">
        <v>8925883</v>
      </c>
      <c r="V155" s="81">
        <v>1554</v>
      </c>
      <c r="W155" s="81">
        <v>419</v>
      </c>
      <c r="X155" s="81">
        <v>15079</v>
      </c>
      <c r="Y155" s="81">
        <v>19179</v>
      </c>
      <c r="Z155" s="81">
        <v>25501</v>
      </c>
      <c r="AA155" s="81">
        <v>6063</v>
      </c>
      <c r="AB155" s="81">
        <v>40227</v>
      </c>
      <c r="AC155" s="81">
        <v>0</v>
      </c>
      <c r="AD155" s="81">
        <v>5.5963023427058998</v>
      </c>
      <c r="AE155" s="82"/>
      <c r="AF155" s="81">
        <v>113640516.6305224</v>
      </c>
      <c r="AG155" s="81">
        <v>3909123.482185096</v>
      </c>
      <c r="AH155" s="81">
        <v>3509908.172172789</v>
      </c>
      <c r="AI155" s="81">
        <v>87476683.285497352</v>
      </c>
      <c r="AJ155" s="81">
        <v>100704338.1433457</v>
      </c>
      <c r="AK155" s="81">
        <v>0</v>
      </c>
      <c r="AL155" s="81">
        <v>0</v>
      </c>
      <c r="AM155" s="81">
        <v>5525857.5692709861</v>
      </c>
      <c r="AN155" s="81">
        <v>0</v>
      </c>
      <c r="AO155" s="81">
        <v>0</v>
      </c>
      <c r="AP155" s="82"/>
      <c r="AQ155" s="81">
        <v>418</v>
      </c>
      <c r="AR155" s="81">
        <v>96</v>
      </c>
      <c r="AS155" s="81">
        <v>2</v>
      </c>
      <c r="AT155" s="81">
        <v>0</v>
      </c>
      <c r="AU155" s="81">
        <v>0</v>
      </c>
      <c r="AV155" s="81">
        <v>0</v>
      </c>
      <c r="AW155" s="81" t="s">
        <v>564</v>
      </c>
      <c r="AX155" s="82"/>
      <c r="AY155" s="81">
        <v>2076</v>
      </c>
      <c r="AZ155" s="81">
        <v>34450.5</v>
      </c>
      <c r="BA155" s="81">
        <v>39</v>
      </c>
      <c r="BB155" s="81">
        <v>0</v>
      </c>
      <c r="BC155" s="81">
        <v>0</v>
      </c>
      <c r="BD155" s="81">
        <v>0</v>
      </c>
      <c r="BE155" s="81" t="s">
        <v>564</v>
      </c>
      <c r="BF155" s="82"/>
      <c r="BG155" s="81">
        <v>0</v>
      </c>
      <c r="BH155" s="81">
        <v>0</v>
      </c>
      <c r="BI155" s="81">
        <v>23.716000000000001</v>
      </c>
      <c r="BJ155" s="81">
        <v>0</v>
      </c>
      <c r="BK155" s="81">
        <v>36.615000000000002</v>
      </c>
      <c r="BL155" s="81">
        <v>0</v>
      </c>
      <c r="BM155" s="82"/>
      <c r="BN155" s="81">
        <v>0</v>
      </c>
      <c r="BO155" s="81">
        <v>0</v>
      </c>
      <c r="BP155" s="81">
        <v>1</v>
      </c>
      <c r="BQ155" s="81">
        <v>0</v>
      </c>
      <c r="BR155" s="81">
        <v>4</v>
      </c>
      <c r="BS155" s="81">
        <v>0</v>
      </c>
      <c r="BT155"/>
      <c r="BU155" s="80">
        <v>60.331000000000003</v>
      </c>
      <c r="BV155" s="80">
        <v>0</v>
      </c>
      <c r="BW155" s="80">
        <v>0</v>
      </c>
      <c r="BX155" s="80">
        <v>0</v>
      </c>
      <c r="BY155" s="80">
        <v>0</v>
      </c>
      <c r="BZ155" s="80">
        <v>0</v>
      </c>
      <c r="CA155" s="80">
        <v>0</v>
      </c>
      <c r="CB155" s="80">
        <v>0</v>
      </c>
      <c r="CC155" s="80">
        <v>0</v>
      </c>
    </row>
    <row r="156" spans="1:81">
      <c r="A156" s="80" t="s">
        <v>1888</v>
      </c>
      <c r="B156" s="80">
        <v>117</v>
      </c>
      <c r="C156" s="80">
        <v>15</v>
      </c>
      <c r="D156" s="80">
        <v>7</v>
      </c>
      <c r="E156" s="80">
        <v>2018</v>
      </c>
      <c r="F156" s="80" t="s">
        <v>93</v>
      </c>
      <c r="G156" s="80" t="s">
        <v>1638</v>
      </c>
      <c r="H156" s="80" t="s">
        <v>1639</v>
      </c>
      <c r="I156" s="177"/>
      <c r="J156" s="81">
        <v>207.96671446593507</v>
      </c>
      <c r="K156" s="81">
        <v>4.6905655110462963</v>
      </c>
      <c r="L156" s="81">
        <v>21.074716653781973</v>
      </c>
      <c r="M156" s="81">
        <v>65.415909317361411</v>
      </c>
      <c r="N156" s="81">
        <v>102.78722160768454</v>
      </c>
      <c r="O156" s="81">
        <v>42.068559393381683</v>
      </c>
      <c r="P156" s="81">
        <v>28.999563316696641</v>
      </c>
      <c r="Q156" s="81">
        <v>2.5384149407628049</v>
      </c>
      <c r="R156" s="81">
        <v>0</v>
      </c>
      <c r="S156" s="81">
        <v>6.633237459680001</v>
      </c>
      <c r="T156" s="82"/>
      <c r="U156" s="81">
        <v>8840886</v>
      </c>
      <c r="V156" s="81">
        <v>1554</v>
      </c>
      <c r="W156" s="81">
        <v>419</v>
      </c>
      <c r="X156" s="81">
        <v>15079</v>
      </c>
      <c r="Y156" s="81">
        <v>19421</v>
      </c>
      <c r="Z156" s="81">
        <v>25634</v>
      </c>
      <c r="AA156" s="81">
        <v>6067</v>
      </c>
      <c r="AB156" s="81">
        <v>40051</v>
      </c>
      <c r="AC156" s="81">
        <v>0</v>
      </c>
      <c r="AD156" s="81">
        <v>6.633237459680001</v>
      </c>
      <c r="AE156" s="82"/>
      <c r="AF156" s="81">
        <v>120385982.9899261</v>
      </c>
      <c r="AG156" s="81">
        <v>3583778.6621186179</v>
      </c>
      <c r="AH156" s="81">
        <v>3340345.8285877132</v>
      </c>
      <c r="AI156" s="81">
        <v>92559371.386347607</v>
      </c>
      <c r="AJ156" s="81">
        <v>96612148.278566092</v>
      </c>
      <c r="AK156" s="81">
        <v>0</v>
      </c>
      <c r="AL156" s="81">
        <v>0</v>
      </c>
      <c r="AM156" s="81">
        <v>5513064.6351122484</v>
      </c>
      <c r="AN156" s="81">
        <v>0</v>
      </c>
      <c r="AO156" s="81">
        <v>0</v>
      </c>
      <c r="AP156" s="82"/>
      <c r="AQ156" s="81">
        <v>449</v>
      </c>
      <c r="AR156" s="81">
        <v>107</v>
      </c>
      <c r="AS156" s="81">
        <v>2</v>
      </c>
      <c r="AT156" s="81">
        <v>0</v>
      </c>
      <c r="AU156" s="81">
        <v>0</v>
      </c>
      <c r="AV156" s="81">
        <v>0</v>
      </c>
      <c r="AW156" s="81" t="s">
        <v>564</v>
      </c>
      <c r="AX156" s="82"/>
      <c r="AY156" s="81">
        <v>2252.8000000000002</v>
      </c>
      <c r="AZ156" s="81">
        <v>34715</v>
      </c>
      <c r="BA156" s="81">
        <v>39</v>
      </c>
      <c r="BB156" s="81">
        <v>0</v>
      </c>
      <c r="BC156" s="81">
        <v>0</v>
      </c>
      <c r="BD156" s="81">
        <v>0</v>
      </c>
      <c r="BE156" s="81" t="s">
        <v>564</v>
      </c>
      <c r="BF156" s="82"/>
      <c r="BG156" s="81">
        <v>0</v>
      </c>
      <c r="BH156" s="81">
        <v>0</v>
      </c>
      <c r="BI156" s="81">
        <v>34.804000000000002</v>
      </c>
      <c r="BJ156" s="81">
        <v>0</v>
      </c>
      <c r="BK156" s="81">
        <v>40.367999999999995</v>
      </c>
      <c r="BL156" s="81">
        <v>0</v>
      </c>
      <c r="BM156" s="82"/>
      <c r="BN156" s="81">
        <v>0</v>
      </c>
      <c r="BO156" s="81">
        <v>0</v>
      </c>
      <c r="BP156" s="81">
        <v>3</v>
      </c>
      <c r="BQ156" s="81">
        <v>0</v>
      </c>
      <c r="BR156" s="81">
        <v>4</v>
      </c>
      <c r="BS156" s="81">
        <v>0</v>
      </c>
      <c r="BT156"/>
      <c r="BU156" s="80">
        <v>75.171999999999997</v>
      </c>
      <c r="BV156" s="80">
        <v>0</v>
      </c>
      <c r="BW156" s="80">
        <v>0</v>
      </c>
      <c r="BX156" s="80">
        <v>0</v>
      </c>
      <c r="BY156" s="80">
        <v>0</v>
      </c>
      <c r="BZ156" s="80">
        <v>0</v>
      </c>
      <c r="CA156" s="80">
        <v>0</v>
      </c>
      <c r="CB156" s="80">
        <v>0</v>
      </c>
      <c r="CC156" s="80">
        <v>0</v>
      </c>
    </row>
    <row r="157" spans="1:81">
      <c r="A157" s="80" t="s">
        <v>1889</v>
      </c>
      <c r="B157" s="80">
        <v>118</v>
      </c>
      <c r="C157" s="80">
        <v>16</v>
      </c>
      <c r="D157" s="80">
        <v>7</v>
      </c>
      <c r="E157" s="80">
        <v>2019</v>
      </c>
      <c r="F157" s="80" t="s">
        <v>73</v>
      </c>
      <c r="G157" s="80" t="s">
        <v>1638</v>
      </c>
      <c r="H157" s="80" t="s">
        <v>1639</v>
      </c>
      <c r="I157" s="177"/>
      <c r="J157" s="81">
        <v>196.93057053007223</v>
      </c>
      <c r="K157" s="81">
        <v>4.1623334466657518</v>
      </c>
      <c r="L157" s="81">
        <v>21.294842176847251</v>
      </c>
      <c r="M157" s="81">
        <v>60.577472198616817</v>
      </c>
      <c r="N157" s="81">
        <v>101.33335285622516</v>
      </c>
      <c r="O157" s="81">
        <v>40.989123540153713</v>
      </c>
      <c r="P157" s="81">
        <v>28.37545806368983</v>
      </c>
      <c r="Q157" s="81">
        <v>2.4514433883933688</v>
      </c>
      <c r="R157" s="81">
        <v>0</v>
      </c>
      <c r="S157" s="81">
        <v>5.1880891865264003</v>
      </c>
      <c r="T157" s="82"/>
      <c r="U157" s="81">
        <v>8409933</v>
      </c>
      <c r="V157" s="81">
        <v>1554</v>
      </c>
      <c r="W157" s="81">
        <v>419</v>
      </c>
      <c r="X157" s="81">
        <v>15079</v>
      </c>
      <c r="Y157" s="81">
        <v>19490</v>
      </c>
      <c r="Z157" s="81">
        <v>25662</v>
      </c>
      <c r="AA157" s="81">
        <v>5892</v>
      </c>
      <c r="AB157" s="81">
        <v>39726</v>
      </c>
      <c r="AC157" s="81">
        <v>0</v>
      </c>
      <c r="AD157" s="81">
        <v>5.1880891865264003</v>
      </c>
      <c r="AE157" s="82"/>
      <c r="AF157" s="81">
        <v>111052487.237243</v>
      </c>
      <c r="AG157" s="81">
        <v>3139158.6595390281</v>
      </c>
      <c r="AH157" s="81">
        <v>3546432.0640819962</v>
      </c>
      <c r="AI157" s="81">
        <v>88428280.333126783</v>
      </c>
      <c r="AJ157" s="81">
        <v>94341482.141438559</v>
      </c>
      <c r="AK157" s="81">
        <v>0</v>
      </c>
      <c r="AL157" s="81">
        <v>0</v>
      </c>
      <c r="AM157" s="81">
        <v>5410382.1428321144</v>
      </c>
      <c r="AN157" s="81">
        <v>0</v>
      </c>
      <c r="AO157" s="81">
        <v>0</v>
      </c>
      <c r="AP157" s="82"/>
      <c r="AQ157" s="81">
        <v>480</v>
      </c>
      <c r="AR157" s="81">
        <v>124</v>
      </c>
      <c r="AS157" s="81">
        <v>10</v>
      </c>
      <c r="AT157" s="81">
        <v>0</v>
      </c>
      <c r="AU157" s="81">
        <v>0</v>
      </c>
      <c r="AV157" s="81">
        <v>0</v>
      </c>
      <c r="AW157" s="81" t="s">
        <v>564</v>
      </c>
      <c r="AX157" s="82"/>
      <c r="AY157" s="81">
        <v>2434.3000000000002</v>
      </c>
      <c r="AZ157" s="81">
        <v>39375.199999999997</v>
      </c>
      <c r="BA157" s="81">
        <v>197.4</v>
      </c>
      <c r="BB157" s="81">
        <v>0</v>
      </c>
      <c r="BC157" s="81">
        <v>0</v>
      </c>
      <c r="BD157" s="81">
        <v>0</v>
      </c>
      <c r="BE157" s="81" t="s">
        <v>564</v>
      </c>
      <c r="BF157" s="82"/>
      <c r="BG157" s="81">
        <v>0</v>
      </c>
      <c r="BH157" s="81">
        <v>0</v>
      </c>
      <c r="BI157" s="81">
        <v>32.640999999999998</v>
      </c>
      <c r="BJ157" s="81">
        <v>0</v>
      </c>
      <c r="BK157" s="81">
        <v>39.07</v>
      </c>
      <c r="BL157" s="81">
        <v>0</v>
      </c>
      <c r="BM157" s="82"/>
      <c r="BN157" s="81">
        <v>0</v>
      </c>
      <c r="BO157" s="81">
        <v>0</v>
      </c>
      <c r="BP157" s="81">
        <v>3</v>
      </c>
      <c r="BQ157" s="81">
        <v>0</v>
      </c>
      <c r="BR157" s="81">
        <v>4</v>
      </c>
      <c r="BS157" s="81">
        <v>0</v>
      </c>
      <c r="BT157"/>
      <c r="BU157" s="80">
        <v>71.710999999999999</v>
      </c>
      <c r="BV157" s="80">
        <v>0</v>
      </c>
      <c r="BW157" s="80">
        <v>0</v>
      </c>
      <c r="BX157" s="80">
        <v>0</v>
      </c>
      <c r="BY157" s="80">
        <v>0</v>
      </c>
      <c r="BZ157" s="80">
        <v>0</v>
      </c>
      <c r="CA157" s="80">
        <v>0</v>
      </c>
      <c r="CB157" s="80">
        <v>0</v>
      </c>
      <c r="CC157" s="80">
        <v>0</v>
      </c>
    </row>
    <row r="158" spans="1:81">
      <c r="A158" s="80" t="s">
        <v>1890</v>
      </c>
      <c r="B158" s="80">
        <v>119</v>
      </c>
      <c r="C158" s="80">
        <v>17</v>
      </c>
      <c r="D158" s="80">
        <v>7</v>
      </c>
      <c r="E158" s="80">
        <v>2020</v>
      </c>
      <c r="F158" s="80" t="s">
        <v>218</v>
      </c>
      <c r="G158" s="174" t="s">
        <v>1638</v>
      </c>
      <c r="H158" s="80" t="s">
        <v>1639</v>
      </c>
      <c r="I158" s="177"/>
      <c r="J158" s="81">
        <v>169.7843515016562</v>
      </c>
      <c r="K158" s="81">
        <v>5.2851338282800748</v>
      </c>
      <c r="L158" s="81">
        <v>23.003230621238426</v>
      </c>
      <c r="M158" s="81">
        <v>57.24791374136138</v>
      </c>
      <c r="N158" s="81">
        <v>88.701247467659243</v>
      </c>
      <c r="O158" s="81">
        <v>36.09139978098132</v>
      </c>
      <c r="P158" s="81">
        <v>26.852606153126324</v>
      </c>
      <c r="Q158" s="81">
        <v>2.318608775285584</v>
      </c>
      <c r="R158" s="81">
        <v>0</v>
      </c>
      <c r="S158" s="81">
        <v>4.7166848127000014</v>
      </c>
      <c r="T158" s="82"/>
      <c r="U158" s="81">
        <v>8549519</v>
      </c>
      <c r="V158" s="81">
        <v>1762</v>
      </c>
      <c r="W158" s="81">
        <v>489</v>
      </c>
      <c r="X158" s="81">
        <v>15467</v>
      </c>
      <c r="Y158" s="81">
        <v>19497</v>
      </c>
      <c r="Z158" s="81">
        <v>25790</v>
      </c>
      <c r="AA158" s="81">
        <v>6058</v>
      </c>
      <c r="AB158" s="81">
        <v>39323</v>
      </c>
      <c r="AC158" s="81">
        <v>0</v>
      </c>
      <c r="AD158" s="81">
        <v>4.7166848127000014</v>
      </c>
      <c r="AE158" s="82"/>
      <c r="AF158" s="81">
        <v>100043791.3903373</v>
      </c>
      <c r="AG158" s="81">
        <v>4071725.0120206191</v>
      </c>
      <c r="AH158" s="81">
        <v>4011079.2628138131</v>
      </c>
      <c r="AI158" s="81">
        <v>87407823.652767703</v>
      </c>
      <c r="AJ158" s="81">
        <v>86253528.588423133</v>
      </c>
      <c r="AK158" s="81"/>
      <c r="AL158" s="81"/>
      <c r="AM158" s="81">
        <v>5132088.3876421852</v>
      </c>
      <c r="AN158" s="81"/>
      <c r="AO158" s="81"/>
      <c r="AP158" s="82"/>
      <c r="AQ158" s="81">
        <v>504</v>
      </c>
      <c r="AR158" s="81">
        <v>160</v>
      </c>
      <c r="AS158" s="81">
        <v>12</v>
      </c>
      <c r="AT158" s="81">
        <v>0</v>
      </c>
      <c r="AU158" s="81">
        <v>0</v>
      </c>
      <c r="AV158" s="81">
        <v>0</v>
      </c>
      <c r="AW158" s="81">
        <v>12</v>
      </c>
      <c r="AX158" s="82"/>
      <c r="AY158" s="81">
        <v>2602.3000000000011</v>
      </c>
      <c r="AZ158" s="81">
        <v>41141.900000000009</v>
      </c>
      <c r="BA158" s="81">
        <v>236.4</v>
      </c>
      <c r="BB158" s="81">
        <v>0</v>
      </c>
      <c r="BC158" s="81">
        <v>0</v>
      </c>
      <c r="BD158" s="81">
        <v>0</v>
      </c>
      <c r="BE158" s="81">
        <v>236.40000000000003</v>
      </c>
      <c r="BF158" s="82"/>
      <c r="BG158" s="81">
        <v>0</v>
      </c>
      <c r="BH158" s="81">
        <v>0</v>
      </c>
      <c r="BI158" s="81">
        <v>34.268999999999998</v>
      </c>
      <c r="BJ158" s="81">
        <v>0</v>
      </c>
      <c r="BK158" s="81">
        <v>39.777999999999999</v>
      </c>
      <c r="BL158" s="81">
        <v>0</v>
      </c>
      <c r="BM158" s="82"/>
      <c r="BN158" s="81">
        <v>0</v>
      </c>
      <c r="BO158" s="81">
        <v>0</v>
      </c>
      <c r="BP158" s="81">
        <v>3</v>
      </c>
      <c r="BQ158" s="81">
        <v>0</v>
      </c>
      <c r="BR158" s="81">
        <v>4</v>
      </c>
      <c r="BS158" s="81">
        <v>0</v>
      </c>
      <c r="BT158"/>
      <c r="BU158" s="80">
        <v>74.046999999999997</v>
      </c>
      <c r="BV158" s="80">
        <v>0</v>
      </c>
      <c r="BW158" s="80">
        <v>0</v>
      </c>
      <c r="BX158" s="80">
        <v>0</v>
      </c>
      <c r="BY158" s="80">
        <v>0</v>
      </c>
      <c r="BZ158" s="80">
        <v>0</v>
      </c>
      <c r="CA158" s="80">
        <v>0</v>
      </c>
      <c r="CB158" s="80">
        <v>0</v>
      </c>
      <c r="CC158" s="80">
        <v>0</v>
      </c>
    </row>
    <row r="159" spans="1:81">
      <c r="A159" s="80" t="s">
        <v>1640</v>
      </c>
      <c r="B159" s="80">
        <v>119</v>
      </c>
      <c r="C159" s="80">
        <v>18</v>
      </c>
      <c r="D159" s="80">
        <v>7</v>
      </c>
      <c r="E159" s="80">
        <v>2021</v>
      </c>
      <c r="F159" s="80" t="s">
        <v>75</v>
      </c>
      <c r="G159" s="174" t="s">
        <v>1638</v>
      </c>
      <c r="H159" s="80" t="s">
        <v>1639</v>
      </c>
      <c r="I159" s="177"/>
      <c r="J159" s="81">
        <v>188.02117153560201</v>
      </c>
      <c r="K159" s="81">
        <v>6.2643765641651576</v>
      </c>
      <c r="L159" s="81">
        <v>18.348568431493881</v>
      </c>
      <c r="M159" s="81">
        <v>64.778895917141668</v>
      </c>
      <c r="N159" s="81">
        <v>86.642968400812379</v>
      </c>
      <c r="O159" s="81">
        <v>34.834808167134874</v>
      </c>
      <c r="P159" s="81">
        <v>27.744461829508879</v>
      </c>
      <c r="Q159" s="81">
        <v>2.3118845809081003</v>
      </c>
      <c r="R159" s="81">
        <v>0</v>
      </c>
      <c r="S159" s="81">
        <v>6.016445243804001</v>
      </c>
      <c r="T159" s="82"/>
      <c r="U159" s="81">
        <v>8739019</v>
      </c>
      <c r="V159" s="81">
        <v>1762</v>
      </c>
      <c r="W159" s="81">
        <v>489</v>
      </c>
      <c r="X159" s="81">
        <v>15467</v>
      </c>
      <c r="Y159" s="81">
        <v>19484</v>
      </c>
      <c r="Z159" s="81">
        <v>25631</v>
      </c>
      <c r="AA159" s="81">
        <v>6104</v>
      </c>
      <c r="AB159" s="81">
        <v>38744</v>
      </c>
      <c r="AC159" s="81">
        <v>0</v>
      </c>
      <c r="AD159" s="81">
        <v>6.016445243804001</v>
      </c>
      <c r="AE159" s="82"/>
      <c r="AF159" s="81">
        <v>110874133.41417278</v>
      </c>
      <c r="AG159" s="81">
        <v>4508293.0581289269</v>
      </c>
      <c r="AH159" s="81">
        <v>3078285.3981279158</v>
      </c>
      <c r="AI159" s="81">
        <v>97546483.371134728</v>
      </c>
      <c r="AJ159" s="81">
        <v>90898187.56670402</v>
      </c>
      <c r="AK159" s="81">
        <v>0</v>
      </c>
      <c r="AL159" s="81">
        <v>0</v>
      </c>
      <c r="AM159" s="81">
        <v>5085688.0692255162</v>
      </c>
      <c r="AN159" s="81">
        <v>0</v>
      </c>
      <c r="AO159" s="81">
        <v>0</v>
      </c>
      <c r="AP159" s="82"/>
      <c r="AQ159" s="81">
        <v>539</v>
      </c>
      <c r="AR159" s="81">
        <v>180</v>
      </c>
      <c r="AS159" s="81">
        <v>13</v>
      </c>
      <c r="AT159" s="81">
        <v>0</v>
      </c>
      <c r="AU159" s="81">
        <v>0</v>
      </c>
      <c r="AV159" s="81">
        <v>0</v>
      </c>
      <c r="AW159" s="81"/>
      <c r="AX159" s="82"/>
      <c r="AY159" s="81">
        <v>2850.1000000000022</v>
      </c>
      <c r="AZ159" s="81">
        <v>42090.100000000013</v>
      </c>
      <c r="BA159" s="81">
        <v>255.60000000000011</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1641</v>
      </c>
      <c r="B160" s="80">
        <v>119</v>
      </c>
      <c r="C160" s="80">
        <v>19</v>
      </c>
      <c r="D160" s="80">
        <v>7</v>
      </c>
      <c r="E160" s="80">
        <v>2022</v>
      </c>
      <c r="F160" s="80" t="s">
        <v>568</v>
      </c>
      <c r="G160" s="80" t="s">
        <v>1638</v>
      </c>
      <c r="H160" s="80" t="s">
        <v>1639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592</v>
      </c>
      <c r="AR160" s="81">
        <v>205</v>
      </c>
      <c r="AS160" s="81">
        <v>7</v>
      </c>
      <c r="AT160" s="81">
        <v>0</v>
      </c>
      <c r="AU160" s="81">
        <v>0</v>
      </c>
      <c r="AV160" s="81">
        <v>0</v>
      </c>
      <c r="AW160" s="81"/>
      <c r="AX160" s="82"/>
      <c r="AY160" s="81">
        <v>3185.2000000000007</v>
      </c>
      <c r="AZ160" s="81">
        <v>43156</v>
      </c>
      <c r="BA160" s="81">
        <v>135</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1891</v>
      </c>
      <c r="B161" s="80">
        <v>1</v>
      </c>
      <c r="C161" s="80">
        <v>1</v>
      </c>
      <c r="D161" s="80">
        <v>1</v>
      </c>
      <c r="E161" s="80">
        <v>1990</v>
      </c>
      <c r="F161" s="80" t="s">
        <v>562</v>
      </c>
      <c r="G161" s="80" t="s">
        <v>1892</v>
      </c>
      <c r="H161" s="80" t="s">
        <v>1893</v>
      </c>
      <c r="I161" s="177" t="s">
        <v>563</v>
      </c>
      <c r="J161" s="81">
        <v>1090.996472239583</v>
      </c>
      <c r="K161" s="81">
        <v>6.6217106852120384</v>
      </c>
      <c r="L161" s="81">
        <v>6.618685274218727</v>
      </c>
      <c r="M161" s="81">
        <v>27.432302474832003</v>
      </c>
      <c r="N161" s="81">
        <v>51.958237558889934</v>
      </c>
      <c r="O161" s="81">
        <v>34.535852532587569</v>
      </c>
      <c r="P161" s="81">
        <v>59.136507306927243</v>
      </c>
      <c r="Q161" s="81">
        <v>3.0335778607967421</v>
      </c>
      <c r="R161" s="81">
        <v>0</v>
      </c>
      <c r="S161" s="81">
        <v>3.0259094803562223</v>
      </c>
      <c r="T161" s="82"/>
      <c r="U161" s="81">
        <v>19678368</v>
      </c>
      <c r="V161" s="81">
        <v>1477</v>
      </c>
      <c r="W161" s="81">
        <v>72</v>
      </c>
      <c r="X161" s="81">
        <v>8416</v>
      </c>
      <c r="Y161" s="81">
        <v>13955</v>
      </c>
      <c r="Z161" s="81">
        <v>14205</v>
      </c>
      <c r="AA161" s="81">
        <v>14359</v>
      </c>
      <c r="AB161" s="81">
        <v>49255</v>
      </c>
      <c r="AC161" s="81">
        <v>0</v>
      </c>
      <c r="AD161" s="81">
        <v>3.0259094803562223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1894</v>
      </c>
      <c r="B162" s="80">
        <v>2</v>
      </c>
      <c r="C162" s="80">
        <v>2</v>
      </c>
      <c r="D162" s="80">
        <v>1</v>
      </c>
      <c r="E162" s="80">
        <v>2005</v>
      </c>
      <c r="F162" s="80" t="s">
        <v>565</v>
      </c>
      <c r="G162" s="80" t="s">
        <v>1892</v>
      </c>
      <c r="H162" s="80" t="s">
        <v>1893</v>
      </c>
      <c r="I162" s="177"/>
      <c r="J162" s="81">
        <v>795.46964260316918</v>
      </c>
      <c r="K162" s="81">
        <v>4.6406187218161037</v>
      </c>
      <c r="L162" s="81">
        <v>10.095009191544355</v>
      </c>
      <c r="M162" s="81">
        <v>51.424401334547561</v>
      </c>
      <c r="N162" s="81">
        <v>85.809340044151725</v>
      </c>
      <c r="O162" s="81">
        <v>49.69472039911696</v>
      </c>
      <c r="P162" s="81">
        <v>55.169467346643437</v>
      </c>
      <c r="Q162" s="81">
        <v>2.7347073207135226</v>
      </c>
      <c r="R162" s="81">
        <v>0</v>
      </c>
      <c r="S162" s="81">
        <v>3.8877938536685659</v>
      </c>
      <c r="T162" s="82"/>
      <c r="U162" s="81">
        <v>16223572</v>
      </c>
      <c r="V162" s="81">
        <v>1298</v>
      </c>
      <c r="W162" s="81">
        <v>124</v>
      </c>
      <c r="X162" s="81">
        <v>7518</v>
      </c>
      <c r="Y162" s="81">
        <v>15858</v>
      </c>
      <c r="Z162" s="81">
        <v>23653</v>
      </c>
      <c r="AA162" s="81">
        <v>10971</v>
      </c>
      <c r="AB162" s="81">
        <v>46418</v>
      </c>
      <c r="AC162" s="81">
        <v>0</v>
      </c>
      <c r="AD162" s="81">
        <v>3.8877938536685659</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1895</v>
      </c>
      <c r="B163" s="80">
        <v>3</v>
      </c>
      <c r="C163" s="80">
        <v>3</v>
      </c>
      <c r="D163" s="80">
        <v>1</v>
      </c>
      <c r="E163" s="80">
        <v>2006</v>
      </c>
      <c r="F163" s="80" t="s">
        <v>566</v>
      </c>
      <c r="G163" s="80" t="s">
        <v>1892</v>
      </c>
      <c r="H163" s="80" t="s">
        <v>1893</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1896</v>
      </c>
      <c r="B164" s="80">
        <v>4</v>
      </c>
      <c r="C164" s="80">
        <v>4</v>
      </c>
      <c r="D164" s="80">
        <v>1</v>
      </c>
      <c r="E164" s="80">
        <v>2007</v>
      </c>
      <c r="F164" s="80" t="s">
        <v>567</v>
      </c>
      <c r="G164" s="80" t="s">
        <v>1892</v>
      </c>
      <c r="H164" s="80" t="s">
        <v>1893</v>
      </c>
      <c r="I164" s="177"/>
      <c r="J164" s="81">
        <v>782.37551539261392</v>
      </c>
      <c r="K164" s="81">
        <v>4.0537238515155094</v>
      </c>
      <c r="L164" s="81">
        <v>7.9606555265719292</v>
      </c>
      <c r="M164" s="81">
        <v>54.006913155855692</v>
      </c>
      <c r="N164" s="81">
        <v>77.647023985714313</v>
      </c>
      <c r="O164" s="81">
        <v>48.507322125151866</v>
      </c>
      <c r="P164" s="81">
        <v>53.613158307661351</v>
      </c>
      <c r="Q164" s="81">
        <v>2.8368987301986657</v>
      </c>
      <c r="R164" s="81">
        <v>0</v>
      </c>
      <c r="S164" s="81">
        <v>4.1138264895370726</v>
      </c>
      <c r="T164" s="82"/>
      <c r="U164" s="81">
        <v>17322982</v>
      </c>
      <c r="V164" s="81">
        <v>1179</v>
      </c>
      <c r="W164" s="81">
        <v>154</v>
      </c>
      <c r="X164" s="81">
        <v>8831</v>
      </c>
      <c r="Y164" s="81">
        <v>16045</v>
      </c>
      <c r="Z164" s="81">
        <v>24001</v>
      </c>
      <c r="AA164" s="81">
        <v>10499</v>
      </c>
      <c r="AB164" s="81">
        <v>45606</v>
      </c>
      <c r="AC164" s="81">
        <v>0</v>
      </c>
      <c r="AD164" s="81">
        <v>4.1138264895370726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1897</v>
      </c>
      <c r="B165" s="80">
        <v>5</v>
      </c>
      <c r="C165" s="80">
        <v>5</v>
      </c>
      <c r="D165" s="80">
        <v>1</v>
      </c>
      <c r="E165" s="80">
        <v>2008</v>
      </c>
      <c r="F165" s="80" t="s">
        <v>84</v>
      </c>
      <c r="G165" s="80" t="s">
        <v>1892</v>
      </c>
      <c r="H165" s="80" t="s">
        <v>1893</v>
      </c>
      <c r="I165" s="177"/>
      <c r="J165" s="81">
        <v>657.74285750842353</v>
      </c>
      <c r="K165" s="81">
        <v>3.0763947319613898</v>
      </c>
      <c r="L165" s="81">
        <v>7.1739933198859784</v>
      </c>
      <c r="M165" s="81">
        <v>55.042869548424996</v>
      </c>
      <c r="N165" s="81">
        <v>79.233146688660128</v>
      </c>
      <c r="O165" s="81">
        <v>47.172980788880743</v>
      </c>
      <c r="P165" s="81">
        <v>52.159572047548473</v>
      </c>
      <c r="Q165" s="81">
        <v>2.7761646401752413</v>
      </c>
      <c r="R165" s="81">
        <v>0</v>
      </c>
      <c r="S165" s="81">
        <v>3.984826557656084</v>
      </c>
      <c r="T165" s="82"/>
      <c r="U165" s="81">
        <v>16713380</v>
      </c>
      <c r="V165" s="81">
        <v>1179</v>
      </c>
      <c r="W165" s="81">
        <v>154</v>
      </c>
      <c r="X165" s="81">
        <v>8831</v>
      </c>
      <c r="Y165" s="81">
        <v>16216</v>
      </c>
      <c r="Z165" s="81">
        <v>24160</v>
      </c>
      <c r="AA165" s="81">
        <v>10226</v>
      </c>
      <c r="AB165" s="81">
        <v>45363</v>
      </c>
      <c r="AC165" s="81">
        <v>0</v>
      </c>
      <c r="AD165" s="81">
        <v>3.984826557656084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1898</v>
      </c>
      <c r="B166" s="80">
        <v>6</v>
      </c>
      <c r="C166" s="80">
        <v>6</v>
      </c>
      <c r="D166" s="80">
        <v>1</v>
      </c>
      <c r="E166" s="80">
        <v>2009</v>
      </c>
      <c r="F166" s="80" t="s">
        <v>85</v>
      </c>
      <c r="G166" s="80" t="s">
        <v>1892</v>
      </c>
      <c r="H166" s="80" t="s">
        <v>1893</v>
      </c>
      <c r="I166" s="177"/>
      <c r="J166" s="81">
        <v>637.07244062668667</v>
      </c>
      <c r="K166" s="81">
        <v>2.8608626400250969</v>
      </c>
      <c r="L166" s="81">
        <v>6.4386948417452423</v>
      </c>
      <c r="M166" s="81">
        <v>51.875309888810584</v>
      </c>
      <c r="N166" s="81">
        <v>73.063259041203864</v>
      </c>
      <c r="O166" s="81">
        <v>48.306271342001487</v>
      </c>
      <c r="P166" s="81">
        <v>49.485830508654573</v>
      </c>
      <c r="Q166" s="81">
        <v>2.615957622738303</v>
      </c>
      <c r="R166" s="81">
        <v>0</v>
      </c>
      <c r="S166" s="81">
        <v>2.8551809735497589</v>
      </c>
      <c r="T166" s="82"/>
      <c r="U166" s="81">
        <v>13750615</v>
      </c>
      <c r="V166" s="81">
        <v>1124</v>
      </c>
      <c r="W166" s="81">
        <v>201</v>
      </c>
      <c r="X166" s="81">
        <v>9422</v>
      </c>
      <c r="Y166" s="81">
        <v>16240</v>
      </c>
      <c r="Z166" s="81">
        <v>24420</v>
      </c>
      <c r="AA166" s="81">
        <v>9960</v>
      </c>
      <c r="AB166" s="81">
        <v>44872</v>
      </c>
      <c r="AC166" s="81">
        <v>0</v>
      </c>
      <c r="AD166" s="81">
        <v>2.8551809735497589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94.474000000000004</v>
      </c>
      <c r="BJ166" s="81">
        <v>0</v>
      </c>
      <c r="BK166" s="81">
        <v>0</v>
      </c>
      <c r="BL166" s="81">
        <v>0</v>
      </c>
      <c r="BM166" s="82"/>
      <c r="BN166" s="81">
        <v>0</v>
      </c>
      <c r="BO166" s="81">
        <v>0</v>
      </c>
      <c r="BP166" s="81">
        <v>7</v>
      </c>
      <c r="BQ166" s="81">
        <v>0</v>
      </c>
      <c r="BR166" s="81">
        <v>0</v>
      </c>
      <c r="BS166" s="81">
        <v>0</v>
      </c>
      <c r="BT166"/>
      <c r="BU166" s="80"/>
      <c r="BV166" s="80"/>
      <c r="BW166" s="80"/>
      <c r="BX166" s="80"/>
      <c r="BY166" s="80"/>
      <c r="BZ166" s="80"/>
      <c r="CA166" s="80"/>
      <c r="CB166" s="80"/>
      <c r="CC166" s="80"/>
    </row>
    <row r="167" spans="1:81">
      <c r="A167" s="80" t="s">
        <v>1899</v>
      </c>
      <c r="B167" s="80">
        <v>7</v>
      </c>
      <c r="C167" s="80">
        <v>7</v>
      </c>
      <c r="D167" s="80">
        <v>1</v>
      </c>
      <c r="E167" s="80">
        <v>2010</v>
      </c>
      <c r="F167" s="80" t="s">
        <v>86</v>
      </c>
      <c r="G167" s="80" t="s">
        <v>1892</v>
      </c>
      <c r="H167" s="80" t="s">
        <v>1893</v>
      </c>
      <c r="I167" s="177"/>
      <c r="J167" s="81">
        <v>639.36868730392439</v>
      </c>
      <c r="K167" s="81">
        <v>3.1252162064244926</v>
      </c>
      <c r="L167" s="81">
        <v>6.1000788766418763</v>
      </c>
      <c r="M167" s="81">
        <v>58.636416855380453</v>
      </c>
      <c r="N167" s="81">
        <v>78.911381150571515</v>
      </c>
      <c r="O167" s="81">
        <v>48.325026318395814</v>
      </c>
      <c r="P167" s="81">
        <v>49.917630998009749</v>
      </c>
      <c r="Q167" s="81">
        <v>2.7015959120686541</v>
      </c>
      <c r="R167" s="81">
        <v>0</v>
      </c>
      <c r="S167" s="81">
        <v>3.4101619330742339</v>
      </c>
      <c r="T167" s="82"/>
      <c r="U167" s="81">
        <v>14381145</v>
      </c>
      <c r="V167" s="81">
        <v>1124</v>
      </c>
      <c r="W167" s="81">
        <v>201</v>
      </c>
      <c r="X167" s="81">
        <v>9422</v>
      </c>
      <c r="Y167" s="81">
        <v>16298</v>
      </c>
      <c r="Z167" s="81">
        <v>24543</v>
      </c>
      <c r="AA167" s="81">
        <v>9796</v>
      </c>
      <c r="AB167" s="81">
        <v>44404</v>
      </c>
      <c r="AC167" s="81">
        <v>0</v>
      </c>
      <c r="AD167" s="81">
        <v>3.4101619330742339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103.033</v>
      </c>
      <c r="BJ167" s="81">
        <v>0</v>
      </c>
      <c r="BK167" s="81">
        <v>0</v>
      </c>
      <c r="BL167" s="81">
        <v>0</v>
      </c>
      <c r="BM167" s="82"/>
      <c r="BN167" s="81">
        <v>0</v>
      </c>
      <c r="BO167" s="81">
        <v>0</v>
      </c>
      <c r="BP167" s="81">
        <v>7</v>
      </c>
      <c r="BQ167" s="81">
        <v>0</v>
      </c>
      <c r="BR167" s="81">
        <v>0</v>
      </c>
      <c r="BS167" s="81">
        <v>0</v>
      </c>
      <c r="BT167"/>
      <c r="BU167" s="80">
        <v>84.703000000000003</v>
      </c>
      <c r="BV167" s="80">
        <v>0</v>
      </c>
      <c r="BW167" s="80">
        <v>0</v>
      </c>
      <c r="BX167" s="80">
        <v>0</v>
      </c>
      <c r="BY167" s="80">
        <v>0</v>
      </c>
      <c r="BZ167" s="80">
        <v>0</v>
      </c>
      <c r="CA167" s="80">
        <v>18.329999999999998</v>
      </c>
      <c r="CB167" s="80">
        <v>0</v>
      </c>
      <c r="CC167" s="80">
        <v>0</v>
      </c>
    </row>
    <row r="168" spans="1:81">
      <c r="A168" s="80" t="s">
        <v>1900</v>
      </c>
      <c r="B168" s="80">
        <v>8</v>
      </c>
      <c r="C168" s="80">
        <v>8</v>
      </c>
      <c r="D168" s="80">
        <v>1</v>
      </c>
      <c r="E168" s="80">
        <v>2011</v>
      </c>
      <c r="F168" s="80" t="s">
        <v>87</v>
      </c>
      <c r="G168" s="80" t="s">
        <v>1892</v>
      </c>
      <c r="H168" s="80" t="s">
        <v>1893</v>
      </c>
      <c r="I168" s="177"/>
      <c r="J168" s="81">
        <v>707.81826001358854</v>
      </c>
      <c r="K168" s="81">
        <v>3.7148088462418412</v>
      </c>
      <c r="L168" s="81">
        <v>8.1843886322704336</v>
      </c>
      <c r="M168" s="81">
        <v>55.75502514116674</v>
      </c>
      <c r="N168" s="81">
        <v>69.476322579647757</v>
      </c>
      <c r="O168" s="81">
        <v>47.611609974259245</v>
      </c>
      <c r="P168" s="81">
        <v>47.772408545486684</v>
      </c>
      <c r="Q168" s="81">
        <v>3.0815298455086939</v>
      </c>
      <c r="R168" s="81">
        <v>0</v>
      </c>
      <c r="S168" s="81">
        <v>3.3241840765629123</v>
      </c>
      <c r="T168" s="82"/>
      <c r="U168" s="81">
        <v>15982999</v>
      </c>
      <c r="V168" s="81">
        <v>1124</v>
      </c>
      <c r="W168" s="81">
        <v>201</v>
      </c>
      <c r="X168" s="81">
        <v>9422</v>
      </c>
      <c r="Y168" s="81">
        <v>16334</v>
      </c>
      <c r="Z168" s="81">
        <v>24706</v>
      </c>
      <c r="AA168" s="81">
        <v>9654</v>
      </c>
      <c r="AB168" s="81">
        <v>43910</v>
      </c>
      <c r="AC168" s="81">
        <v>0</v>
      </c>
      <c r="AD168" s="81">
        <v>3.3241840765629123</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113.976</v>
      </c>
      <c r="BJ168" s="81">
        <v>0</v>
      </c>
      <c r="BK168" s="81">
        <v>0</v>
      </c>
      <c r="BL168" s="81">
        <v>0</v>
      </c>
      <c r="BM168" s="82"/>
      <c r="BN168" s="81">
        <v>0</v>
      </c>
      <c r="BO168" s="81">
        <v>0</v>
      </c>
      <c r="BP168" s="81">
        <v>7</v>
      </c>
      <c r="BQ168" s="81">
        <v>0</v>
      </c>
      <c r="BR168" s="81">
        <v>0</v>
      </c>
      <c r="BS168" s="81">
        <v>0</v>
      </c>
      <c r="BT168"/>
      <c r="BU168" s="80">
        <v>94.503</v>
      </c>
      <c r="BV168" s="80">
        <v>0</v>
      </c>
      <c r="BW168" s="80">
        <v>0</v>
      </c>
      <c r="BX168" s="80">
        <v>0</v>
      </c>
      <c r="BY168" s="80">
        <v>0</v>
      </c>
      <c r="BZ168" s="80">
        <v>0</v>
      </c>
      <c r="CA168" s="80">
        <v>19.472999999999999</v>
      </c>
      <c r="CB168" s="80">
        <v>0</v>
      </c>
      <c r="CC168" s="80">
        <v>0</v>
      </c>
    </row>
    <row r="169" spans="1:81">
      <c r="A169" s="80" t="s">
        <v>1901</v>
      </c>
      <c r="B169" s="80">
        <v>9</v>
      </c>
      <c r="C169" s="80">
        <v>9</v>
      </c>
      <c r="D169" s="80">
        <v>1</v>
      </c>
      <c r="E169" s="80">
        <v>2012</v>
      </c>
      <c r="F169" s="80" t="s">
        <v>88</v>
      </c>
      <c r="G169" s="80" t="s">
        <v>1892</v>
      </c>
      <c r="H169" s="80" t="s">
        <v>1893</v>
      </c>
      <c r="I169" s="177"/>
      <c r="J169" s="81">
        <v>638.80565813477597</v>
      </c>
      <c r="K169" s="81">
        <v>3.3600432648516674</v>
      </c>
      <c r="L169" s="81">
        <v>8.121520607074217</v>
      </c>
      <c r="M169" s="81">
        <v>53.861609421190522</v>
      </c>
      <c r="N169" s="81">
        <v>78.936231929151489</v>
      </c>
      <c r="O169" s="81">
        <v>47.776118488018632</v>
      </c>
      <c r="P169" s="81">
        <v>47.153402017093001</v>
      </c>
      <c r="Q169" s="81">
        <v>3.3485422521574928</v>
      </c>
      <c r="R169" s="81">
        <v>0</v>
      </c>
      <c r="S169" s="81">
        <v>3.1882241739508346</v>
      </c>
      <c r="T169" s="82"/>
      <c r="U169" s="81">
        <v>14326431</v>
      </c>
      <c r="V169" s="81">
        <v>1124</v>
      </c>
      <c r="W169" s="81">
        <v>201</v>
      </c>
      <c r="X169" s="81">
        <v>9422</v>
      </c>
      <c r="Y169" s="81">
        <v>16765</v>
      </c>
      <c r="Z169" s="81">
        <v>24988</v>
      </c>
      <c r="AA169" s="81">
        <v>9475</v>
      </c>
      <c r="AB169" s="81">
        <v>43917</v>
      </c>
      <c r="AC169" s="81">
        <v>0</v>
      </c>
      <c r="AD169" s="81">
        <v>3.1882241739508346</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104.334</v>
      </c>
      <c r="BJ169" s="81">
        <v>0</v>
      </c>
      <c r="BK169" s="81">
        <v>0</v>
      </c>
      <c r="BL169" s="81">
        <v>0</v>
      </c>
      <c r="BM169" s="82"/>
      <c r="BN169" s="81">
        <v>0</v>
      </c>
      <c r="BO169" s="81">
        <v>0</v>
      </c>
      <c r="BP169" s="81">
        <v>7</v>
      </c>
      <c r="BQ169" s="81">
        <v>0</v>
      </c>
      <c r="BR169" s="81">
        <v>0</v>
      </c>
      <c r="BS169" s="81">
        <v>0</v>
      </c>
      <c r="BT169"/>
      <c r="BU169" s="80">
        <v>83.897000000000006</v>
      </c>
      <c r="BV169" s="80">
        <v>0</v>
      </c>
      <c r="BW169" s="80">
        <v>0</v>
      </c>
      <c r="BX169" s="80">
        <v>0</v>
      </c>
      <c r="BY169" s="80">
        <v>0</v>
      </c>
      <c r="BZ169" s="80">
        <v>0</v>
      </c>
      <c r="CA169" s="80">
        <v>16.315000000000001</v>
      </c>
      <c r="CB169" s="80">
        <v>4.1219999999999999</v>
      </c>
      <c r="CC169" s="80">
        <v>0</v>
      </c>
    </row>
    <row r="170" spans="1:81">
      <c r="A170" s="80" t="s">
        <v>1902</v>
      </c>
      <c r="B170" s="80">
        <v>10</v>
      </c>
      <c r="C170" s="80">
        <v>10</v>
      </c>
      <c r="D170" s="80">
        <v>1</v>
      </c>
      <c r="E170" s="80">
        <v>2013</v>
      </c>
      <c r="F170" s="80" t="s">
        <v>89</v>
      </c>
      <c r="G170" s="80" t="s">
        <v>1892</v>
      </c>
      <c r="H170" s="80" t="s">
        <v>1893</v>
      </c>
      <c r="I170" s="177"/>
      <c r="J170" s="81">
        <v>675.0637460952571</v>
      </c>
      <c r="K170" s="81">
        <v>2.8169179093188084</v>
      </c>
      <c r="L170" s="81">
        <v>7.5428435550172868</v>
      </c>
      <c r="M170" s="81">
        <v>53.231941269316557</v>
      </c>
      <c r="N170" s="81">
        <v>78.926069925196202</v>
      </c>
      <c r="O170" s="81">
        <v>45.994066670087605</v>
      </c>
      <c r="P170" s="81">
        <v>46.626724683884319</v>
      </c>
      <c r="Q170" s="81">
        <v>3.3600445821408251</v>
      </c>
      <c r="R170" s="81">
        <v>0</v>
      </c>
      <c r="S170" s="81">
        <v>4.1896896781297359</v>
      </c>
      <c r="T170" s="82"/>
      <c r="U170" s="81">
        <v>14483564</v>
      </c>
      <c r="V170" s="81">
        <v>1124</v>
      </c>
      <c r="W170" s="81">
        <v>201</v>
      </c>
      <c r="X170" s="81">
        <v>9422</v>
      </c>
      <c r="Y170" s="81">
        <v>16697</v>
      </c>
      <c r="Z170" s="81">
        <v>25130</v>
      </c>
      <c r="AA170" s="81">
        <v>9334</v>
      </c>
      <c r="AB170" s="81">
        <v>43436</v>
      </c>
      <c r="AC170" s="81">
        <v>0</v>
      </c>
      <c r="AD170" s="81">
        <v>4.1896896781297359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119.369</v>
      </c>
      <c r="BJ170" s="81">
        <v>0</v>
      </c>
      <c r="BK170" s="81">
        <v>0</v>
      </c>
      <c r="BL170" s="81">
        <v>0</v>
      </c>
      <c r="BM170" s="82"/>
      <c r="BN170" s="81">
        <v>0</v>
      </c>
      <c r="BO170" s="81">
        <v>0</v>
      </c>
      <c r="BP170" s="81">
        <v>7</v>
      </c>
      <c r="BQ170" s="81">
        <v>0</v>
      </c>
      <c r="BR170" s="81">
        <v>0</v>
      </c>
      <c r="BS170" s="81">
        <v>0</v>
      </c>
      <c r="BT170"/>
      <c r="BU170" s="80">
        <v>95.108999999999995</v>
      </c>
      <c r="BV170" s="80">
        <v>0</v>
      </c>
      <c r="BW170" s="80">
        <v>0</v>
      </c>
      <c r="BX170" s="80">
        <v>0</v>
      </c>
      <c r="BY170" s="80">
        <v>0</v>
      </c>
      <c r="BZ170" s="80">
        <v>0</v>
      </c>
      <c r="CA170" s="80">
        <v>19.241</v>
      </c>
      <c r="CB170" s="80">
        <v>5.0190000000000001</v>
      </c>
      <c r="CC170" s="80">
        <v>0</v>
      </c>
    </row>
    <row r="171" spans="1:81">
      <c r="A171" s="80" t="s">
        <v>1903</v>
      </c>
      <c r="B171" s="80">
        <v>11</v>
      </c>
      <c r="C171" s="80">
        <v>11</v>
      </c>
      <c r="D171" s="80">
        <v>1</v>
      </c>
      <c r="E171" s="80">
        <v>2014</v>
      </c>
      <c r="F171" s="80" t="s">
        <v>90</v>
      </c>
      <c r="G171" s="80" t="s">
        <v>1892</v>
      </c>
      <c r="H171" s="80" t="s">
        <v>1893</v>
      </c>
      <c r="I171" s="177"/>
      <c r="J171" s="81">
        <v>672.60565107207583</v>
      </c>
      <c r="K171" s="81">
        <v>2.4650024434742197</v>
      </c>
      <c r="L171" s="81">
        <v>5.4928534533216506</v>
      </c>
      <c r="M171" s="81">
        <v>53.894357149425247</v>
      </c>
      <c r="N171" s="81">
        <v>72.383413879336302</v>
      </c>
      <c r="O171" s="81">
        <v>43.877111212980275</v>
      </c>
      <c r="P171" s="81">
        <v>45.930242721000681</v>
      </c>
      <c r="Q171" s="81">
        <v>3.1756424036868189</v>
      </c>
      <c r="R171" s="81">
        <v>0</v>
      </c>
      <c r="S171" s="81">
        <v>3.8245636294482148</v>
      </c>
      <c r="T171" s="82"/>
      <c r="U171" s="81">
        <v>15408118</v>
      </c>
      <c r="V171" s="81">
        <v>855</v>
      </c>
      <c r="W171" s="81">
        <v>149</v>
      </c>
      <c r="X171" s="81">
        <v>9413</v>
      </c>
      <c r="Y171" s="81">
        <v>16662</v>
      </c>
      <c r="Z171" s="81">
        <v>25249</v>
      </c>
      <c r="AA171" s="81">
        <v>9147</v>
      </c>
      <c r="AB171" s="81">
        <v>42787</v>
      </c>
      <c r="AC171" s="81">
        <v>0</v>
      </c>
      <c r="AD171" s="81">
        <v>3.8245636294482148</v>
      </c>
      <c r="AE171" s="82"/>
      <c r="AF171" s="81">
        <v>193179008.83638152</v>
      </c>
      <c r="AG171" s="81">
        <v>1872653.5882703196</v>
      </c>
      <c r="AH171" s="81">
        <v>1348380.4756674585</v>
      </c>
      <c r="AI171" s="81">
        <v>57015302.311511271</v>
      </c>
      <c r="AJ171" s="81">
        <v>87610030.075232878</v>
      </c>
      <c r="AK171" s="81">
        <v>0</v>
      </c>
      <c r="AL171" s="81">
        <v>0</v>
      </c>
      <c r="AM171" s="81">
        <v>5874015.7246611845</v>
      </c>
      <c r="AN171" s="81">
        <v>0</v>
      </c>
      <c r="AO171" s="81">
        <v>0</v>
      </c>
      <c r="AP171" s="82"/>
      <c r="AQ171" s="81">
        <v>1016</v>
      </c>
      <c r="AR171" s="81">
        <v>198</v>
      </c>
      <c r="AS171" s="81">
        <v>0</v>
      </c>
      <c r="AT171" s="81">
        <v>0</v>
      </c>
      <c r="AU171" s="81">
        <v>0</v>
      </c>
      <c r="AV171" s="81">
        <v>0</v>
      </c>
      <c r="AW171" s="81" t="s">
        <v>564</v>
      </c>
      <c r="AX171" s="82"/>
      <c r="AY171" s="81">
        <v>4371.0240000000003</v>
      </c>
      <c r="AZ171" s="81">
        <v>10745.400000000001</v>
      </c>
      <c r="BA171" s="81">
        <v>0</v>
      </c>
      <c r="BB171" s="81">
        <v>0</v>
      </c>
      <c r="BC171" s="81">
        <v>0</v>
      </c>
      <c r="BD171" s="81">
        <v>0</v>
      </c>
      <c r="BE171" s="81" t="s">
        <v>564</v>
      </c>
      <c r="BF171" s="82"/>
      <c r="BG171" s="81">
        <v>0</v>
      </c>
      <c r="BH171" s="81">
        <v>0</v>
      </c>
      <c r="BI171" s="81">
        <v>116.544</v>
      </c>
      <c r="BJ171" s="81">
        <v>0</v>
      </c>
      <c r="BK171" s="81">
        <v>0</v>
      </c>
      <c r="BL171" s="81">
        <v>0</v>
      </c>
      <c r="BM171" s="82"/>
      <c r="BN171" s="81">
        <v>0</v>
      </c>
      <c r="BO171" s="81">
        <v>0</v>
      </c>
      <c r="BP171" s="81">
        <v>7</v>
      </c>
      <c r="BQ171" s="81">
        <v>0</v>
      </c>
      <c r="BR171" s="81">
        <v>0</v>
      </c>
      <c r="BS171" s="81">
        <v>0</v>
      </c>
      <c r="BT171"/>
      <c r="BU171" s="80">
        <v>93.921000000000006</v>
      </c>
      <c r="BV171" s="80">
        <v>0</v>
      </c>
      <c r="BW171" s="80">
        <v>0</v>
      </c>
      <c r="BX171" s="80">
        <v>0</v>
      </c>
      <c r="BY171" s="80">
        <v>0</v>
      </c>
      <c r="BZ171" s="80">
        <v>0</v>
      </c>
      <c r="CA171" s="80">
        <v>22.623000000000001</v>
      </c>
      <c r="CB171" s="80">
        <v>0</v>
      </c>
      <c r="CC171" s="80">
        <v>0</v>
      </c>
    </row>
    <row r="172" spans="1:81">
      <c r="A172" s="80" t="s">
        <v>1904</v>
      </c>
      <c r="B172" s="80">
        <v>12</v>
      </c>
      <c r="C172" s="80">
        <v>12</v>
      </c>
      <c r="D172" s="80">
        <v>1</v>
      </c>
      <c r="E172" s="80">
        <v>2015</v>
      </c>
      <c r="F172" s="80" t="s">
        <v>91</v>
      </c>
      <c r="G172" s="80" t="s">
        <v>1892</v>
      </c>
      <c r="H172" s="80" t="s">
        <v>1893</v>
      </c>
      <c r="I172" s="177"/>
      <c r="J172" s="81">
        <v>714.42127793729435</v>
      </c>
      <c r="K172" s="81">
        <v>2.2299485829481402</v>
      </c>
      <c r="L172" s="81">
        <v>8.3641473677082239</v>
      </c>
      <c r="M172" s="81">
        <v>49.031102261454258</v>
      </c>
      <c r="N172" s="81">
        <v>76.835691986267364</v>
      </c>
      <c r="O172" s="81">
        <v>43.508314522856772</v>
      </c>
      <c r="P172" s="81">
        <v>45.287966463083322</v>
      </c>
      <c r="Q172" s="81">
        <v>3.0630946986281273</v>
      </c>
      <c r="R172" s="81">
        <v>0</v>
      </c>
      <c r="S172" s="81">
        <v>3.9502243425545989</v>
      </c>
      <c r="T172" s="82"/>
      <c r="U172" s="81">
        <v>16016867</v>
      </c>
      <c r="V172" s="81">
        <v>855</v>
      </c>
      <c r="W172" s="81">
        <v>149</v>
      </c>
      <c r="X172" s="81">
        <v>9413</v>
      </c>
      <c r="Y172" s="81">
        <v>16677</v>
      </c>
      <c r="Z172" s="81">
        <v>25278</v>
      </c>
      <c r="AA172" s="81">
        <v>9012</v>
      </c>
      <c r="AB172" s="81">
        <v>42158</v>
      </c>
      <c r="AC172" s="81">
        <v>0</v>
      </c>
      <c r="AD172" s="81">
        <v>3.9502243425545989</v>
      </c>
      <c r="AE172" s="82"/>
      <c r="AF172" s="81">
        <v>202871471.75485376</v>
      </c>
      <c r="AG172" s="81">
        <v>1598785.4087887229</v>
      </c>
      <c r="AH172" s="81">
        <v>1680909.9253384096</v>
      </c>
      <c r="AI172" s="81">
        <v>56751899.240724914</v>
      </c>
      <c r="AJ172" s="81">
        <v>92072859.348508149</v>
      </c>
      <c r="AK172" s="81">
        <v>0</v>
      </c>
      <c r="AL172" s="81">
        <v>0</v>
      </c>
      <c r="AM172" s="81">
        <v>5777577.0538413106</v>
      </c>
      <c r="AN172" s="81">
        <v>0</v>
      </c>
      <c r="AO172" s="81">
        <v>0</v>
      </c>
      <c r="AP172" s="82"/>
      <c r="AQ172" s="81">
        <v>1070</v>
      </c>
      <c r="AR172" s="81">
        <v>313</v>
      </c>
      <c r="AS172" s="81">
        <v>0</v>
      </c>
      <c r="AT172" s="81">
        <v>0</v>
      </c>
      <c r="AU172" s="81">
        <v>0</v>
      </c>
      <c r="AV172" s="81">
        <v>0</v>
      </c>
      <c r="AW172" s="81" t="s">
        <v>564</v>
      </c>
      <c r="AX172" s="82"/>
      <c r="AY172" s="81">
        <v>4691.174</v>
      </c>
      <c r="AZ172" s="81">
        <v>15114.5</v>
      </c>
      <c r="BA172" s="81">
        <v>0</v>
      </c>
      <c r="BB172" s="81">
        <v>0</v>
      </c>
      <c r="BC172" s="81">
        <v>0</v>
      </c>
      <c r="BD172" s="81">
        <v>0</v>
      </c>
      <c r="BE172" s="81" t="s">
        <v>564</v>
      </c>
      <c r="BF172" s="82"/>
      <c r="BG172" s="81">
        <v>0</v>
      </c>
      <c r="BH172" s="81">
        <v>0</v>
      </c>
      <c r="BI172" s="81">
        <v>119.172</v>
      </c>
      <c r="BJ172" s="81">
        <v>0</v>
      </c>
      <c r="BK172" s="81">
        <v>0</v>
      </c>
      <c r="BL172" s="81">
        <v>0</v>
      </c>
      <c r="BM172" s="82"/>
      <c r="BN172" s="81">
        <v>0</v>
      </c>
      <c r="BO172" s="81">
        <v>0</v>
      </c>
      <c r="BP172" s="81">
        <v>7</v>
      </c>
      <c r="BQ172" s="81">
        <v>0</v>
      </c>
      <c r="BR172" s="81">
        <v>0</v>
      </c>
      <c r="BS172" s="81">
        <v>0</v>
      </c>
      <c r="BT172"/>
      <c r="BU172" s="80">
        <v>92.725999999999999</v>
      </c>
      <c r="BV172" s="80">
        <v>0</v>
      </c>
      <c r="BW172" s="80">
        <v>0</v>
      </c>
      <c r="BX172" s="80">
        <v>0</v>
      </c>
      <c r="BY172" s="80">
        <v>0</v>
      </c>
      <c r="BZ172" s="80">
        <v>0</v>
      </c>
      <c r="CA172" s="80">
        <v>26.446000000000002</v>
      </c>
      <c r="CB172" s="80">
        <v>0</v>
      </c>
      <c r="CC172" s="80">
        <v>0</v>
      </c>
    </row>
    <row r="173" spans="1:81">
      <c r="A173" s="80" t="s">
        <v>1905</v>
      </c>
      <c r="B173" s="80">
        <v>13</v>
      </c>
      <c r="C173" s="80">
        <v>13</v>
      </c>
      <c r="D173" s="80">
        <v>1</v>
      </c>
      <c r="E173" s="80">
        <v>2016</v>
      </c>
      <c r="F173" s="80" t="s">
        <v>92</v>
      </c>
      <c r="G173" s="80" t="s">
        <v>1892</v>
      </c>
      <c r="H173" s="80" t="s">
        <v>1893</v>
      </c>
      <c r="I173" s="177"/>
      <c r="J173" s="81">
        <v>590.14209314669426</v>
      </c>
      <c r="K173" s="81">
        <v>2.2120894964191558</v>
      </c>
      <c r="L173" s="81">
        <v>6.5357739082052166</v>
      </c>
      <c r="M173" s="81">
        <v>48.985343895816605</v>
      </c>
      <c r="N173" s="81">
        <v>66.678685681127746</v>
      </c>
      <c r="O173" s="81">
        <v>43.080290831228972</v>
      </c>
      <c r="P173" s="81">
        <v>43.470985144041244</v>
      </c>
      <c r="Q173" s="81">
        <v>2.9392105749763995</v>
      </c>
      <c r="R173" s="81">
        <v>0</v>
      </c>
      <c r="S173" s="81">
        <v>3.8074534664919799</v>
      </c>
      <c r="T173" s="82"/>
      <c r="U173" s="81">
        <v>12715333</v>
      </c>
      <c r="V173" s="81">
        <v>855</v>
      </c>
      <c r="W173" s="81">
        <v>149</v>
      </c>
      <c r="X173" s="81">
        <v>9413</v>
      </c>
      <c r="Y173" s="81">
        <v>16708</v>
      </c>
      <c r="Z173" s="81">
        <v>25337</v>
      </c>
      <c r="AA173" s="81">
        <v>8947</v>
      </c>
      <c r="AB173" s="81">
        <v>41613</v>
      </c>
      <c r="AC173" s="81">
        <v>0</v>
      </c>
      <c r="AD173" s="81">
        <v>3.8074534664919799</v>
      </c>
      <c r="AE173" s="82"/>
      <c r="AF173" s="81">
        <v>172918329.12549019</v>
      </c>
      <c r="AG173" s="81">
        <v>1572833.162945509</v>
      </c>
      <c r="AH173" s="81">
        <v>1041621.196900574</v>
      </c>
      <c r="AI173" s="81">
        <v>58509829.129396461</v>
      </c>
      <c r="AJ173" s="81">
        <v>81083867.304211244</v>
      </c>
      <c r="AK173" s="81">
        <v>0</v>
      </c>
      <c r="AL173" s="81">
        <v>0</v>
      </c>
      <c r="AM173" s="81">
        <v>5707317.6737370146</v>
      </c>
      <c r="AN173" s="81">
        <v>0</v>
      </c>
      <c r="AO173" s="81">
        <v>0</v>
      </c>
      <c r="AP173" s="82"/>
      <c r="AQ173" s="81">
        <v>1156</v>
      </c>
      <c r="AR173" s="81">
        <v>369</v>
      </c>
      <c r="AS173" s="81">
        <v>0</v>
      </c>
      <c r="AT173" s="81">
        <v>0</v>
      </c>
      <c r="AU173" s="81">
        <v>0</v>
      </c>
      <c r="AV173" s="81">
        <v>0</v>
      </c>
      <c r="AW173" s="81" t="s">
        <v>564</v>
      </c>
      <c r="AX173" s="82"/>
      <c r="AY173" s="81">
        <v>5141.0319999999992</v>
      </c>
      <c r="AZ173" s="81">
        <v>20164.7</v>
      </c>
      <c r="BA173" s="81">
        <v>0</v>
      </c>
      <c r="BB173" s="81">
        <v>0</v>
      </c>
      <c r="BC173" s="81">
        <v>0</v>
      </c>
      <c r="BD173" s="81">
        <v>0</v>
      </c>
      <c r="BE173" s="81" t="s">
        <v>564</v>
      </c>
      <c r="BF173" s="82"/>
      <c r="BG173" s="81">
        <v>0</v>
      </c>
      <c r="BH173" s="81">
        <v>0</v>
      </c>
      <c r="BI173" s="81">
        <v>117.678</v>
      </c>
      <c r="BJ173" s="81">
        <v>0</v>
      </c>
      <c r="BK173" s="81">
        <v>0</v>
      </c>
      <c r="BL173" s="81">
        <v>0</v>
      </c>
      <c r="BM173" s="82"/>
      <c r="BN173" s="81">
        <v>0</v>
      </c>
      <c r="BO173" s="81">
        <v>0</v>
      </c>
      <c r="BP173" s="81">
        <v>8</v>
      </c>
      <c r="BQ173" s="81">
        <v>0</v>
      </c>
      <c r="BR173" s="81">
        <v>0</v>
      </c>
      <c r="BS173" s="81">
        <v>0</v>
      </c>
      <c r="BT173"/>
      <c r="BU173" s="80">
        <v>97.906000000000006</v>
      </c>
      <c r="BV173" s="80">
        <v>0</v>
      </c>
      <c r="BW173" s="80">
        <v>0</v>
      </c>
      <c r="BX173" s="80">
        <v>0</v>
      </c>
      <c r="BY173" s="80">
        <v>0</v>
      </c>
      <c r="BZ173" s="80">
        <v>0</v>
      </c>
      <c r="CA173" s="80">
        <v>19.771999999999998</v>
      </c>
      <c r="CB173" s="80">
        <v>0</v>
      </c>
      <c r="CC173" s="80">
        <v>0</v>
      </c>
    </row>
    <row r="174" spans="1:81">
      <c r="A174" s="80" t="s">
        <v>1906</v>
      </c>
      <c r="B174" s="80">
        <v>14</v>
      </c>
      <c r="C174" s="80">
        <v>14</v>
      </c>
      <c r="D174" s="80">
        <v>1</v>
      </c>
      <c r="E174" s="80">
        <v>2017</v>
      </c>
      <c r="F174" s="80" t="s">
        <v>71</v>
      </c>
      <c r="G174" s="80" t="s">
        <v>1892</v>
      </c>
      <c r="H174" s="80" t="s">
        <v>1893</v>
      </c>
      <c r="I174" s="177"/>
      <c r="J174" s="81">
        <v>587.30050350464285</v>
      </c>
      <c r="K174" s="81">
        <v>2.3010597067686769</v>
      </c>
      <c r="L174" s="81">
        <v>6.1896629217913564</v>
      </c>
      <c r="M174" s="81">
        <v>46.339723376138451</v>
      </c>
      <c r="N174" s="81">
        <v>67.152189656319393</v>
      </c>
      <c r="O174" s="81">
        <v>42.486038688634672</v>
      </c>
      <c r="P174" s="81">
        <v>42.365205665599163</v>
      </c>
      <c r="Q174" s="81">
        <v>2.8112551189019097</v>
      </c>
      <c r="R174" s="81">
        <v>0</v>
      </c>
      <c r="S174" s="81">
        <v>3.4735353479352025</v>
      </c>
      <c r="T174" s="82"/>
      <c r="U174" s="81">
        <v>13910124</v>
      </c>
      <c r="V174" s="81">
        <v>855</v>
      </c>
      <c r="W174" s="81">
        <v>149</v>
      </c>
      <c r="X174" s="81">
        <v>9413</v>
      </c>
      <c r="Y174" s="81">
        <v>16796</v>
      </c>
      <c r="Z174" s="81">
        <v>25402</v>
      </c>
      <c r="AA174" s="81">
        <v>8775</v>
      </c>
      <c r="AB174" s="81">
        <v>41160</v>
      </c>
      <c r="AC174" s="81">
        <v>0</v>
      </c>
      <c r="AD174" s="81">
        <v>3.473535347935202</v>
      </c>
      <c r="AE174" s="82"/>
      <c r="AF174" s="81">
        <v>183556829.21002671</v>
      </c>
      <c r="AG174" s="81">
        <v>1613858.0206766219</v>
      </c>
      <c r="AH174" s="81">
        <v>1314850.8764163151</v>
      </c>
      <c r="AI174" s="81">
        <v>57568993.726833597</v>
      </c>
      <c r="AJ174" s="81">
        <v>83894760.26247099</v>
      </c>
      <c r="AK174" s="81">
        <v>0</v>
      </c>
      <c r="AL174" s="81">
        <v>0</v>
      </c>
      <c r="AM174" s="81">
        <v>5654020.8703406621</v>
      </c>
      <c r="AN174" s="81">
        <v>0</v>
      </c>
      <c r="AO174" s="81">
        <v>0</v>
      </c>
      <c r="AP174" s="82"/>
      <c r="AQ174" s="81">
        <v>1206</v>
      </c>
      <c r="AR174" s="81">
        <v>400</v>
      </c>
      <c r="AS174" s="81">
        <v>0</v>
      </c>
      <c r="AT174" s="81">
        <v>0</v>
      </c>
      <c r="AU174" s="81">
        <v>0</v>
      </c>
      <c r="AV174" s="81">
        <v>0</v>
      </c>
      <c r="AW174" s="81" t="s">
        <v>564</v>
      </c>
      <c r="AX174" s="82"/>
      <c r="AY174" s="81">
        <v>5428.8240000000014</v>
      </c>
      <c r="AZ174" s="81">
        <v>23264.9</v>
      </c>
      <c r="BA174" s="81">
        <v>0</v>
      </c>
      <c r="BB174" s="81">
        <v>0</v>
      </c>
      <c r="BC174" s="81">
        <v>0</v>
      </c>
      <c r="BD174" s="81">
        <v>0</v>
      </c>
      <c r="BE174" s="81" t="s">
        <v>564</v>
      </c>
      <c r="BF174" s="82"/>
      <c r="BG174" s="81">
        <v>0</v>
      </c>
      <c r="BH174" s="81">
        <v>0</v>
      </c>
      <c r="BI174" s="81">
        <v>119.79900000000001</v>
      </c>
      <c r="BJ174" s="81">
        <v>0</v>
      </c>
      <c r="BK174" s="81">
        <v>0</v>
      </c>
      <c r="BL174" s="81">
        <v>0</v>
      </c>
      <c r="BM174" s="82"/>
      <c r="BN174" s="81">
        <v>0</v>
      </c>
      <c r="BO174" s="81">
        <v>0</v>
      </c>
      <c r="BP174" s="81">
        <v>8</v>
      </c>
      <c r="BQ174" s="81">
        <v>0</v>
      </c>
      <c r="BR174" s="81">
        <v>0</v>
      </c>
      <c r="BS174" s="81">
        <v>0</v>
      </c>
      <c r="BT174"/>
      <c r="BU174" s="80">
        <v>96.141000000000005</v>
      </c>
      <c r="BV174" s="80">
        <v>0</v>
      </c>
      <c r="BW174" s="80">
        <v>0</v>
      </c>
      <c r="BX174" s="80">
        <v>0</v>
      </c>
      <c r="BY174" s="80">
        <v>0</v>
      </c>
      <c r="BZ174" s="80">
        <v>0</v>
      </c>
      <c r="CA174" s="80">
        <v>23.658000000000001</v>
      </c>
      <c r="CB174" s="80">
        <v>0</v>
      </c>
      <c r="CC174" s="80">
        <v>0</v>
      </c>
    </row>
    <row r="175" spans="1:81">
      <c r="A175" s="80" t="s">
        <v>1907</v>
      </c>
      <c r="B175" s="80">
        <v>15</v>
      </c>
      <c r="C175" s="80">
        <v>15</v>
      </c>
      <c r="D175" s="80">
        <v>1</v>
      </c>
      <c r="E175" s="80">
        <v>2018</v>
      </c>
      <c r="F175" s="80" t="s">
        <v>93</v>
      </c>
      <c r="G175" s="80" t="s">
        <v>1892</v>
      </c>
      <c r="H175" s="80" t="s">
        <v>1893</v>
      </c>
      <c r="I175" s="177"/>
      <c r="J175" s="81">
        <v>519.79946039818435</v>
      </c>
      <c r="K175" s="81">
        <v>2.1352154002775254</v>
      </c>
      <c r="L175" s="81">
        <v>5.6389018662051074</v>
      </c>
      <c r="M175" s="81">
        <v>43.089251181603963</v>
      </c>
      <c r="N175" s="81">
        <v>54.008142074610646</v>
      </c>
      <c r="O175" s="81">
        <v>41.778080536682438</v>
      </c>
      <c r="P175" s="81">
        <v>41.752296945993933</v>
      </c>
      <c r="Q175" s="81">
        <v>2.5756821247324564</v>
      </c>
      <c r="R175" s="81">
        <v>0</v>
      </c>
      <c r="S175" s="81">
        <v>4.8195998495774912</v>
      </c>
      <c r="T175" s="82"/>
      <c r="U175" s="81">
        <v>14145773</v>
      </c>
      <c r="V175" s="81">
        <v>855</v>
      </c>
      <c r="W175" s="81">
        <v>149</v>
      </c>
      <c r="X175" s="81">
        <v>9413</v>
      </c>
      <c r="Y175" s="81">
        <v>16854</v>
      </c>
      <c r="Z175" s="81">
        <v>25457</v>
      </c>
      <c r="AA175" s="81">
        <v>8735</v>
      </c>
      <c r="AB175" s="81">
        <v>40639</v>
      </c>
      <c r="AC175" s="81">
        <v>0</v>
      </c>
      <c r="AD175" s="81">
        <v>4.8195998495774912</v>
      </c>
      <c r="AE175" s="82"/>
      <c r="AF175" s="81">
        <v>172652651.07783219</v>
      </c>
      <c r="AG175" s="81">
        <v>1491173.106544594</v>
      </c>
      <c r="AH175" s="81">
        <v>1231938.2773951651</v>
      </c>
      <c r="AI175" s="81">
        <v>55593032.761889182</v>
      </c>
      <c r="AJ175" s="81">
        <v>71684362.098577037</v>
      </c>
      <c r="AK175" s="81">
        <v>0</v>
      </c>
      <c r="AL175" s="81">
        <v>0</v>
      </c>
      <c r="AM175" s="81">
        <v>5594003.4882106977</v>
      </c>
      <c r="AN175" s="81">
        <v>0</v>
      </c>
      <c r="AO175" s="81">
        <v>0</v>
      </c>
      <c r="AP175" s="82"/>
      <c r="AQ175" s="81">
        <v>1262</v>
      </c>
      <c r="AR175" s="81">
        <v>455</v>
      </c>
      <c r="AS175" s="81">
        <v>0</v>
      </c>
      <c r="AT175" s="81">
        <v>0</v>
      </c>
      <c r="AU175" s="81">
        <v>0</v>
      </c>
      <c r="AV175" s="81">
        <v>0</v>
      </c>
      <c r="AW175" s="81" t="s">
        <v>564</v>
      </c>
      <c r="AX175" s="82"/>
      <c r="AY175" s="81">
        <v>5724.2329999999984</v>
      </c>
      <c r="AZ175" s="81">
        <v>25486</v>
      </c>
      <c r="BA175" s="81">
        <v>0</v>
      </c>
      <c r="BB175" s="81">
        <v>0</v>
      </c>
      <c r="BC175" s="81">
        <v>0</v>
      </c>
      <c r="BD175" s="81">
        <v>0</v>
      </c>
      <c r="BE175" s="81" t="s">
        <v>564</v>
      </c>
      <c r="BF175" s="82"/>
      <c r="BG175" s="81">
        <v>0</v>
      </c>
      <c r="BH175" s="81">
        <v>0</v>
      </c>
      <c r="BI175" s="81">
        <v>124.78400000000001</v>
      </c>
      <c r="BJ175" s="81">
        <v>0</v>
      </c>
      <c r="BK175" s="81">
        <v>0</v>
      </c>
      <c r="BL175" s="81">
        <v>0</v>
      </c>
      <c r="BM175" s="82"/>
      <c r="BN175" s="81">
        <v>0</v>
      </c>
      <c r="BO175" s="81">
        <v>0</v>
      </c>
      <c r="BP175" s="81">
        <v>9</v>
      </c>
      <c r="BQ175" s="81">
        <v>0</v>
      </c>
      <c r="BR175" s="81">
        <v>0</v>
      </c>
      <c r="BS175" s="81">
        <v>0</v>
      </c>
      <c r="BT175"/>
      <c r="BU175" s="80">
        <v>100.392</v>
      </c>
      <c r="BV175" s="80">
        <v>0</v>
      </c>
      <c r="BW175" s="80">
        <v>0</v>
      </c>
      <c r="BX175" s="80">
        <v>0</v>
      </c>
      <c r="BY175" s="80">
        <v>0</v>
      </c>
      <c r="BZ175" s="80">
        <v>0</v>
      </c>
      <c r="CA175" s="80">
        <v>24.391999999999999</v>
      </c>
      <c r="CB175" s="80">
        <v>0</v>
      </c>
      <c r="CC175" s="80">
        <v>0</v>
      </c>
    </row>
    <row r="176" spans="1:81">
      <c r="A176" s="80" t="s">
        <v>1908</v>
      </c>
      <c r="B176" s="80">
        <v>16</v>
      </c>
      <c r="C176" s="80">
        <v>16</v>
      </c>
      <c r="D176" s="80">
        <v>1</v>
      </c>
      <c r="E176" s="80">
        <v>2019</v>
      </c>
      <c r="F176" s="80" t="s">
        <v>73</v>
      </c>
      <c r="G176" s="80" t="s">
        <v>1892</v>
      </c>
      <c r="H176" s="80" t="s">
        <v>1893</v>
      </c>
      <c r="I176" s="177"/>
      <c r="J176" s="81">
        <v>518.4319016739986</v>
      </c>
      <c r="K176" s="81">
        <v>1.9020854427042064</v>
      </c>
      <c r="L176" s="81">
        <v>5.6246575005913</v>
      </c>
      <c r="M176" s="81">
        <v>39.131939602899784</v>
      </c>
      <c r="N176" s="81">
        <v>46.919490672480556</v>
      </c>
      <c r="O176" s="81">
        <v>40.425287494261966</v>
      </c>
      <c r="P176" s="81">
        <v>41.479602902674898</v>
      </c>
      <c r="Q176" s="81">
        <v>2.4629212233186362</v>
      </c>
      <c r="R176" s="81">
        <v>0</v>
      </c>
      <c r="S176" s="81">
        <v>5.8439265425664173</v>
      </c>
      <c r="T176" s="82"/>
      <c r="U176" s="81">
        <v>13777431</v>
      </c>
      <c r="V176" s="81">
        <v>855</v>
      </c>
      <c r="W176" s="81">
        <v>149</v>
      </c>
      <c r="X176" s="81">
        <v>9413</v>
      </c>
      <c r="Y176" s="81">
        <v>16815</v>
      </c>
      <c r="Z176" s="81">
        <v>25309</v>
      </c>
      <c r="AA176" s="81">
        <v>8613</v>
      </c>
      <c r="AB176" s="81">
        <v>39912</v>
      </c>
      <c r="AC176" s="81">
        <v>0</v>
      </c>
      <c r="AD176" s="81">
        <v>5.8439265425664173</v>
      </c>
      <c r="AE176" s="82"/>
      <c r="AF176" s="81">
        <v>177537693.28384459</v>
      </c>
      <c r="AG176" s="81">
        <v>1470431.0830481781</v>
      </c>
      <c r="AH176" s="81">
        <v>1324026.8911124319</v>
      </c>
      <c r="AI176" s="81">
        <v>55014911.543532513</v>
      </c>
      <c r="AJ176" s="81">
        <v>65941634.375727631</v>
      </c>
      <c r="AK176" s="81">
        <v>0</v>
      </c>
      <c r="AL176" s="81">
        <v>0</v>
      </c>
      <c r="AM176" s="81">
        <v>5435713.9426248642</v>
      </c>
      <c r="AN176" s="81">
        <v>0</v>
      </c>
      <c r="AO176" s="81">
        <v>0</v>
      </c>
      <c r="AP176" s="82"/>
      <c r="AQ176" s="81">
        <v>1327</v>
      </c>
      <c r="AR176" s="81">
        <v>527</v>
      </c>
      <c r="AS176" s="81">
        <v>0</v>
      </c>
      <c r="AT176" s="81">
        <v>0</v>
      </c>
      <c r="AU176" s="81">
        <v>0</v>
      </c>
      <c r="AV176" s="81">
        <v>0</v>
      </c>
      <c r="AW176" s="81" t="s">
        <v>564</v>
      </c>
      <c r="AX176" s="82"/>
      <c r="AY176" s="81">
        <v>6050.3590000000022</v>
      </c>
      <c r="AZ176" s="81">
        <v>30471.799999999988</v>
      </c>
      <c r="BA176" s="81">
        <v>0</v>
      </c>
      <c r="BB176" s="81">
        <v>0</v>
      </c>
      <c r="BC176" s="81">
        <v>0</v>
      </c>
      <c r="BD176" s="81">
        <v>0</v>
      </c>
      <c r="BE176" s="81" t="s">
        <v>564</v>
      </c>
      <c r="BF176" s="82"/>
      <c r="BG176" s="81">
        <v>0</v>
      </c>
      <c r="BH176" s="81">
        <v>0</v>
      </c>
      <c r="BI176" s="81">
        <v>112.352</v>
      </c>
      <c r="BJ176" s="81">
        <v>0</v>
      </c>
      <c r="BK176" s="81">
        <v>0</v>
      </c>
      <c r="BL176" s="81">
        <v>0</v>
      </c>
      <c r="BM176" s="82"/>
      <c r="BN176" s="81">
        <v>0</v>
      </c>
      <c r="BO176" s="81">
        <v>0</v>
      </c>
      <c r="BP176" s="81">
        <v>9</v>
      </c>
      <c r="BQ176" s="81">
        <v>0</v>
      </c>
      <c r="BR176" s="81">
        <v>0</v>
      </c>
      <c r="BS176" s="81">
        <v>0</v>
      </c>
      <c r="BT176"/>
      <c r="BU176" s="80">
        <v>90.305000000000007</v>
      </c>
      <c r="BV176" s="80">
        <v>0</v>
      </c>
      <c r="BW176" s="80">
        <v>0</v>
      </c>
      <c r="BX176" s="80">
        <v>0</v>
      </c>
      <c r="BY176" s="80">
        <v>0</v>
      </c>
      <c r="BZ176" s="80">
        <v>0</v>
      </c>
      <c r="CA176" s="80">
        <v>22.047000000000001</v>
      </c>
      <c r="CB176" s="80">
        <v>0</v>
      </c>
      <c r="CC176" s="80">
        <v>0</v>
      </c>
    </row>
    <row r="177" spans="1:81">
      <c r="A177" s="80" t="s">
        <v>1909</v>
      </c>
      <c r="B177" s="80">
        <v>17</v>
      </c>
      <c r="C177" s="80">
        <v>17</v>
      </c>
      <c r="D177" s="80">
        <v>1</v>
      </c>
      <c r="E177" s="80">
        <v>2020</v>
      </c>
      <c r="F177" s="80" t="s">
        <v>218</v>
      </c>
      <c r="G177" s="80" t="s">
        <v>1892</v>
      </c>
      <c r="H177" s="80" t="s">
        <v>1893</v>
      </c>
      <c r="I177" s="177"/>
      <c r="J177" s="81">
        <v>543.22777527463791</v>
      </c>
      <c r="K177" s="81">
        <v>1.9598953767601459</v>
      </c>
      <c r="L177" s="81">
        <v>2.5226948237618454</v>
      </c>
      <c r="M177" s="81">
        <v>34.705763151020108</v>
      </c>
      <c r="N177" s="81">
        <v>51.887584565107353</v>
      </c>
      <c r="O177" s="81">
        <v>35.191563795747854</v>
      </c>
      <c r="P177" s="81">
        <v>38.288678103450835</v>
      </c>
      <c r="Q177" s="81">
        <v>2.3163092116145481</v>
      </c>
      <c r="R177" s="81">
        <v>0</v>
      </c>
      <c r="S177" s="81">
        <v>3.7825608326987279</v>
      </c>
      <c r="T177" s="82"/>
      <c r="U177" s="81">
        <v>15096144</v>
      </c>
      <c r="V177" s="81">
        <v>850</v>
      </c>
      <c r="W177" s="81">
        <v>79</v>
      </c>
      <c r="X177" s="81">
        <v>9332</v>
      </c>
      <c r="Y177" s="81">
        <v>16749</v>
      </c>
      <c r="Z177" s="81">
        <v>25147</v>
      </c>
      <c r="AA177" s="81">
        <v>8638</v>
      </c>
      <c r="AB177" s="81">
        <v>39284</v>
      </c>
      <c r="AC177" s="81">
        <v>0</v>
      </c>
      <c r="AD177" s="81">
        <v>3.7825608326987279</v>
      </c>
      <c r="AE177" s="82"/>
      <c r="AF177" s="81">
        <v>199596882.3531512</v>
      </c>
      <c r="AG177" s="81">
        <v>1439443.6749008205</v>
      </c>
      <c r="AH177" s="81">
        <v>643313.82886924932</v>
      </c>
      <c r="AI177" s="81">
        <v>50296884.634594426</v>
      </c>
      <c r="AJ177" s="81">
        <v>77515872.540855005</v>
      </c>
      <c r="AK177" s="81"/>
      <c r="AL177" s="81"/>
      <c r="AM177" s="81">
        <v>5126998.4543431485</v>
      </c>
      <c r="AN177" s="81"/>
      <c r="AO177" s="81"/>
      <c r="AP177" s="82"/>
      <c r="AQ177" s="81">
        <v>1380</v>
      </c>
      <c r="AR177" s="81">
        <v>577</v>
      </c>
      <c r="AS177" s="81">
        <v>0</v>
      </c>
      <c r="AT177" s="81">
        <v>0</v>
      </c>
      <c r="AU177" s="81">
        <v>0</v>
      </c>
      <c r="AV177" s="81">
        <v>0</v>
      </c>
      <c r="AW177" s="81">
        <v>0</v>
      </c>
      <c r="AX177" s="82"/>
      <c r="AY177" s="81">
        <v>6350.2840000000033</v>
      </c>
      <c r="AZ177" s="81">
        <v>35267.900000000009</v>
      </c>
      <c r="BA177" s="81">
        <v>0</v>
      </c>
      <c r="BB177" s="81">
        <v>0</v>
      </c>
      <c r="BC177" s="81">
        <v>0</v>
      </c>
      <c r="BD177" s="81">
        <v>0</v>
      </c>
      <c r="BE177" s="81">
        <v>0</v>
      </c>
      <c r="BF177" s="82"/>
      <c r="BG177" s="81">
        <v>0</v>
      </c>
      <c r="BH177" s="81">
        <v>0</v>
      </c>
      <c r="BI177" s="81">
        <v>109.355</v>
      </c>
      <c r="BJ177" s="81">
        <v>0</v>
      </c>
      <c r="BK177" s="81">
        <v>0</v>
      </c>
      <c r="BL177" s="81">
        <v>0</v>
      </c>
      <c r="BM177" s="82"/>
      <c r="BN177" s="81">
        <v>0</v>
      </c>
      <c r="BO177" s="81">
        <v>0</v>
      </c>
      <c r="BP177" s="81">
        <v>8</v>
      </c>
      <c r="BQ177" s="81">
        <v>0</v>
      </c>
      <c r="BR177" s="81">
        <v>0</v>
      </c>
      <c r="BS177" s="81">
        <v>0</v>
      </c>
      <c r="BT177"/>
      <c r="BU177" s="80">
        <v>79.828999999999994</v>
      </c>
      <c r="BV177" s="80">
        <v>0</v>
      </c>
      <c r="BW177" s="80">
        <v>0</v>
      </c>
      <c r="BX177" s="80">
        <v>0</v>
      </c>
      <c r="BY177" s="80">
        <v>0</v>
      </c>
      <c r="BZ177" s="80">
        <v>0</v>
      </c>
      <c r="CA177" s="80">
        <v>29.526</v>
      </c>
      <c r="CB177" s="80">
        <v>0</v>
      </c>
      <c r="CC177" s="80">
        <v>0</v>
      </c>
    </row>
    <row r="178" spans="1:81">
      <c r="A178" s="80" t="s">
        <v>1910</v>
      </c>
      <c r="B178" s="80">
        <v>17</v>
      </c>
      <c r="C178" s="80">
        <v>18</v>
      </c>
      <c r="D178" s="80">
        <v>1</v>
      </c>
      <c r="E178" s="80">
        <v>2021</v>
      </c>
      <c r="F178" s="80" t="s">
        <v>75</v>
      </c>
      <c r="G178" s="174" t="s">
        <v>1892</v>
      </c>
      <c r="H178" s="80" t="s">
        <v>1893</v>
      </c>
      <c r="I178" s="177"/>
      <c r="J178" s="81">
        <v>474.11709440899125</v>
      </c>
      <c r="K178" s="81">
        <v>2.1614305399911746</v>
      </c>
      <c r="L178" s="81">
        <v>2.2412045012159827</v>
      </c>
      <c r="M178" s="81">
        <v>39.161367949819734</v>
      </c>
      <c r="N178" s="81">
        <v>49.826236616333389</v>
      </c>
      <c r="O178" s="81">
        <v>33.94732310088154</v>
      </c>
      <c r="P178" s="81">
        <v>39.194052155284254</v>
      </c>
      <c r="Q178" s="81">
        <v>2.316300218400027</v>
      </c>
      <c r="R178" s="81">
        <v>0</v>
      </c>
      <c r="S178" s="81">
        <v>3.435171337429487</v>
      </c>
      <c r="T178" s="82"/>
      <c r="U178" s="81">
        <v>14437990</v>
      </c>
      <c r="V178" s="81">
        <v>850</v>
      </c>
      <c r="W178" s="81">
        <v>79</v>
      </c>
      <c r="X178" s="81">
        <v>9332</v>
      </c>
      <c r="Y178" s="81">
        <v>16746</v>
      </c>
      <c r="Z178" s="81">
        <v>24978</v>
      </c>
      <c r="AA178" s="81">
        <v>8623</v>
      </c>
      <c r="AB178" s="81">
        <v>38818</v>
      </c>
      <c r="AC178" s="81">
        <v>0</v>
      </c>
      <c r="AD178" s="81">
        <v>3.435171337429487</v>
      </c>
      <c r="AE178" s="82"/>
      <c r="AF178" s="81">
        <v>167984169.4955458</v>
      </c>
      <c r="AG178" s="81">
        <v>1538936.2271297479</v>
      </c>
      <c r="AH178" s="81">
        <v>565495.5180893623</v>
      </c>
      <c r="AI178" s="81">
        <v>57612684.082103059</v>
      </c>
      <c r="AJ178" s="81">
        <v>73286453.849138469</v>
      </c>
      <c r="AK178" s="81">
        <v>0</v>
      </c>
      <c r="AL178" s="81">
        <v>0</v>
      </c>
      <c r="AM178" s="81">
        <v>5095401.5969232935</v>
      </c>
      <c r="AN178" s="81">
        <v>0</v>
      </c>
      <c r="AO178" s="81">
        <v>0</v>
      </c>
      <c r="AP178" s="82"/>
      <c r="AQ178" s="81">
        <v>1454</v>
      </c>
      <c r="AR178" s="81">
        <v>592</v>
      </c>
      <c r="AS178" s="81">
        <v>0</v>
      </c>
      <c r="AT178" s="81">
        <v>0</v>
      </c>
      <c r="AU178" s="81">
        <v>0</v>
      </c>
      <c r="AV178" s="81">
        <v>0</v>
      </c>
      <c r="AW178" s="81"/>
      <c r="AX178" s="82"/>
      <c r="AY178" s="81">
        <v>6852.3650000000052</v>
      </c>
      <c r="AZ178" s="81">
        <v>36704</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1911</v>
      </c>
      <c r="B179" s="80">
        <v>17</v>
      </c>
      <c r="C179" s="80">
        <v>19</v>
      </c>
      <c r="D179" s="80">
        <v>1</v>
      </c>
      <c r="E179" s="80">
        <v>2022</v>
      </c>
      <c r="F179" s="80" t="s">
        <v>568</v>
      </c>
      <c r="G179" s="174" t="s">
        <v>1892</v>
      </c>
      <c r="H179" s="80" t="s">
        <v>1893</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1541</v>
      </c>
      <c r="AR179" s="81">
        <v>600</v>
      </c>
      <c r="AS179" s="81">
        <v>0</v>
      </c>
      <c r="AT179" s="81">
        <v>0</v>
      </c>
      <c r="AU179" s="81">
        <v>0</v>
      </c>
      <c r="AV179" s="81">
        <v>0</v>
      </c>
      <c r="AW179" s="81"/>
      <c r="AX179" s="82"/>
      <c r="AY179" s="81">
        <v>7474.3940000000057</v>
      </c>
      <c r="AZ179" s="81">
        <v>39148.400000000001</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1912</v>
      </c>
      <c r="B180" s="80">
        <v>52</v>
      </c>
      <c r="C180" s="80">
        <v>1</v>
      </c>
      <c r="D180" s="80">
        <v>4</v>
      </c>
      <c r="E180" s="80">
        <v>1990</v>
      </c>
      <c r="F180" s="80" t="s">
        <v>562</v>
      </c>
      <c r="G180" s="80" t="s">
        <v>1664</v>
      </c>
      <c r="H180" s="80" t="s">
        <v>1665</v>
      </c>
      <c r="I180" s="177"/>
      <c r="J180" s="81">
        <v>82.587715101612758</v>
      </c>
      <c r="K180" s="81">
        <v>19.926753032510589</v>
      </c>
      <c r="L180" s="81">
        <v>11.883880022389441</v>
      </c>
      <c r="M180" s="81">
        <v>55.411785158421971</v>
      </c>
      <c r="N180" s="81">
        <v>83.070686135965687</v>
      </c>
      <c r="O180" s="81">
        <v>39.490732325717694</v>
      </c>
      <c r="P180" s="81">
        <v>37.786576679508151</v>
      </c>
      <c r="Q180" s="81">
        <v>3.054271844376637</v>
      </c>
      <c r="R180" s="81">
        <v>0</v>
      </c>
      <c r="S180" s="81">
        <v>2.4871308503667926</v>
      </c>
      <c r="T180" s="82"/>
      <c r="U180" s="81">
        <v>2318770</v>
      </c>
      <c r="V180" s="81">
        <v>3646</v>
      </c>
      <c r="W180" s="81">
        <v>139</v>
      </c>
      <c r="X180" s="81">
        <v>18581</v>
      </c>
      <c r="Y180" s="81">
        <v>17771</v>
      </c>
      <c r="Z180" s="81">
        <v>16243</v>
      </c>
      <c r="AA180" s="81">
        <v>9175</v>
      </c>
      <c r="AB180" s="81">
        <v>49591</v>
      </c>
      <c r="AC180" s="81">
        <v>0</v>
      </c>
      <c r="AD180" s="81">
        <v>2.4871308503667926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1913</v>
      </c>
      <c r="B181" s="80">
        <v>53</v>
      </c>
      <c r="C181" s="80">
        <v>2</v>
      </c>
      <c r="D181" s="80">
        <v>4</v>
      </c>
      <c r="E181" s="80">
        <v>2005</v>
      </c>
      <c r="F181" s="80" t="s">
        <v>565</v>
      </c>
      <c r="G181" s="80" t="s">
        <v>1664</v>
      </c>
      <c r="H181" s="80" t="s">
        <v>1665</v>
      </c>
      <c r="I181" s="177"/>
      <c r="J181" s="81">
        <v>46.945356881408536</v>
      </c>
      <c r="K181" s="81">
        <v>7.7695536085814867</v>
      </c>
      <c r="L181" s="81">
        <v>10.585722057576378</v>
      </c>
      <c r="M181" s="81">
        <v>78.289567130443444</v>
      </c>
      <c r="N181" s="81">
        <v>102.58567828261403</v>
      </c>
      <c r="O181" s="81">
        <v>49.320744149548503</v>
      </c>
      <c r="P181" s="81">
        <v>34.51674631914689</v>
      </c>
      <c r="Q181" s="81">
        <v>2.6644808756643927</v>
      </c>
      <c r="R181" s="81">
        <v>0</v>
      </c>
      <c r="S181" s="81">
        <v>0</v>
      </c>
      <c r="T181" s="82"/>
      <c r="U181" s="81">
        <v>1449925</v>
      </c>
      <c r="V181" s="81">
        <v>2370</v>
      </c>
      <c r="W181" s="81">
        <v>94</v>
      </c>
      <c r="X181" s="81">
        <v>12714</v>
      </c>
      <c r="Y181" s="81">
        <v>20915</v>
      </c>
      <c r="Z181" s="81">
        <v>23475</v>
      </c>
      <c r="AA181" s="81">
        <v>6864</v>
      </c>
      <c r="AB181" s="81">
        <v>45226</v>
      </c>
      <c r="AC181" s="81">
        <v>0</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1914</v>
      </c>
      <c r="B182" s="80">
        <v>54</v>
      </c>
      <c r="C182" s="80">
        <v>3</v>
      </c>
      <c r="D182" s="80">
        <v>4</v>
      </c>
      <c r="E182" s="80">
        <v>2006</v>
      </c>
      <c r="F182" s="80" t="s">
        <v>566</v>
      </c>
      <c r="G182" s="80" t="s">
        <v>1664</v>
      </c>
      <c r="H182" s="80" t="s">
        <v>1665</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1915</v>
      </c>
      <c r="B183" s="80">
        <v>55</v>
      </c>
      <c r="C183" s="80">
        <v>4</v>
      </c>
      <c r="D183" s="80">
        <v>4</v>
      </c>
      <c r="E183" s="80">
        <v>2007</v>
      </c>
      <c r="F183" s="80" t="s">
        <v>567</v>
      </c>
      <c r="G183" s="80" t="s">
        <v>1664</v>
      </c>
      <c r="H183" s="80" t="s">
        <v>1665</v>
      </c>
      <c r="I183" s="177"/>
      <c r="J183" s="81">
        <v>45.80082772940483</v>
      </c>
      <c r="K183" s="81">
        <v>6.4078688577646536</v>
      </c>
      <c r="L183" s="81">
        <v>10.34067088846032</v>
      </c>
      <c r="M183" s="81">
        <v>76.559453472481849</v>
      </c>
      <c r="N183" s="81">
        <v>102.96217517708169</v>
      </c>
      <c r="O183" s="81">
        <v>47.023868334065604</v>
      </c>
      <c r="P183" s="81">
        <v>33.294389195728357</v>
      </c>
      <c r="Q183" s="81">
        <v>2.7615068681410246</v>
      </c>
      <c r="R183" s="81">
        <v>0</v>
      </c>
      <c r="S183" s="81">
        <v>0</v>
      </c>
      <c r="T183" s="82"/>
      <c r="U183" s="81">
        <v>1504109</v>
      </c>
      <c r="V183" s="81">
        <v>2132</v>
      </c>
      <c r="W183" s="81">
        <v>126</v>
      </c>
      <c r="X183" s="81">
        <v>15573</v>
      </c>
      <c r="Y183" s="81">
        <v>21047</v>
      </c>
      <c r="Z183" s="81">
        <v>23267</v>
      </c>
      <c r="AA183" s="81">
        <v>6520</v>
      </c>
      <c r="AB183" s="81">
        <v>44394</v>
      </c>
      <c r="AC183" s="81">
        <v>0</v>
      </c>
      <c r="AD183" s="81">
        <v>0</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1916</v>
      </c>
      <c r="B184" s="80">
        <v>56</v>
      </c>
      <c r="C184" s="80">
        <v>5</v>
      </c>
      <c r="D184" s="80">
        <v>4</v>
      </c>
      <c r="E184" s="80">
        <v>2008</v>
      </c>
      <c r="F184" s="80" t="s">
        <v>84</v>
      </c>
      <c r="G184" s="80" t="s">
        <v>1664</v>
      </c>
      <c r="H184" s="80" t="s">
        <v>1665</v>
      </c>
      <c r="I184" s="177"/>
      <c r="J184" s="81">
        <v>38.909253975466711</v>
      </c>
      <c r="K184" s="81">
        <v>5.6239139981831601</v>
      </c>
      <c r="L184" s="81">
        <v>8.9287790353131928</v>
      </c>
      <c r="M184" s="81">
        <v>89.581974233859512</v>
      </c>
      <c r="N184" s="81">
        <v>104.8834898980636</v>
      </c>
      <c r="O184" s="81">
        <v>45.489905067025809</v>
      </c>
      <c r="P184" s="81">
        <v>31.823153726252187</v>
      </c>
      <c r="Q184" s="81">
        <v>2.6930565657234196</v>
      </c>
      <c r="R184" s="81">
        <v>0</v>
      </c>
      <c r="S184" s="81">
        <v>0</v>
      </c>
      <c r="T184" s="82"/>
      <c r="U184" s="81">
        <v>1342559</v>
      </c>
      <c r="V184" s="81">
        <v>2132</v>
      </c>
      <c r="W184" s="81">
        <v>126</v>
      </c>
      <c r="X184" s="81">
        <v>15573</v>
      </c>
      <c r="Y184" s="81">
        <v>21155</v>
      </c>
      <c r="Z184" s="81">
        <v>23298</v>
      </c>
      <c r="AA184" s="81">
        <v>6239</v>
      </c>
      <c r="AB184" s="81">
        <v>44005</v>
      </c>
      <c r="AC184" s="81">
        <v>0</v>
      </c>
      <c r="AD184" s="81">
        <v>0</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1917</v>
      </c>
      <c r="B185" s="80">
        <v>57</v>
      </c>
      <c r="C185" s="80">
        <v>6</v>
      </c>
      <c r="D185" s="80">
        <v>4</v>
      </c>
      <c r="E185" s="80">
        <v>2009</v>
      </c>
      <c r="F185" s="80" t="s">
        <v>85</v>
      </c>
      <c r="G185" s="80" t="s">
        <v>1664</v>
      </c>
      <c r="H185" s="80" t="s">
        <v>1665</v>
      </c>
      <c r="I185" s="177"/>
      <c r="J185" s="81">
        <v>32.124188744283714</v>
      </c>
      <c r="K185" s="81">
        <v>4.3656981903972829</v>
      </c>
      <c r="L185" s="81">
        <v>15.336194998280455</v>
      </c>
      <c r="M185" s="81">
        <v>72.568430750020767</v>
      </c>
      <c r="N185" s="81">
        <v>90.232281120705764</v>
      </c>
      <c r="O185" s="81">
        <v>46.142182036180451</v>
      </c>
      <c r="P185" s="81">
        <v>29.80080435651708</v>
      </c>
      <c r="Q185" s="81">
        <v>2.5414525005717059</v>
      </c>
      <c r="R185" s="81">
        <v>0</v>
      </c>
      <c r="S185" s="81">
        <v>0</v>
      </c>
      <c r="T185" s="82"/>
      <c r="U185" s="81">
        <v>1119370</v>
      </c>
      <c r="V185" s="81">
        <v>2027</v>
      </c>
      <c r="W185" s="81">
        <v>248</v>
      </c>
      <c r="X185" s="81">
        <v>15932</v>
      </c>
      <c r="Y185" s="81">
        <v>21189</v>
      </c>
      <c r="Z185" s="81">
        <v>23326</v>
      </c>
      <c r="AA185" s="81">
        <v>5998</v>
      </c>
      <c r="AB185" s="81">
        <v>43594</v>
      </c>
      <c r="AC185" s="81">
        <v>0</v>
      </c>
      <c r="AD185" s="81">
        <v>0</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1918</v>
      </c>
      <c r="B186" s="80">
        <v>58</v>
      </c>
      <c r="C186" s="80">
        <v>7</v>
      </c>
      <c r="D186" s="80">
        <v>4</v>
      </c>
      <c r="E186" s="80">
        <v>2010</v>
      </c>
      <c r="F186" s="80" t="s">
        <v>86</v>
      </c>
      <c r="G186" s="80" t="s">
        <v>1664</v>
      </c>
      <c r="H186" s="80" t="s">
        <v>1665</v>
      </c>
      <c r="I186" s="177"/>
      <c r="J186" s="81">
        <v>26.092819331628348</v>
      </c>
      <c r="K186" s="81">
        <v>4.5530138175526318</v>
      </c>
      <c r="L186" s="81">
        <v>13.962106480632341</v>
      </c>
      <c r="M186" s="81">
        <v>64.958866483660969</v>
      </c>
      <c r="N186" s="81">
        <v>88.955689955406029</v>
      </c>
      <c r="O186" s="81">
        <v>46.060682910248673</v>
      </c>
      <c r="P186" s="81">
        <v>29.891468296684888</v>
      </c>
      <c r="Q186" s="81">
        <v>2.6332711618377496</v>
      </c>
      <c r="R186" s="81">
        <v>0</v>
      </c>
      <c r="S186" s="81">
        <v>0</v>
      </c>
      <c r="T186" s="82"/>
      <c r="U186" s="81">
        <v>1017781</v>
      </c>
      <c r="V186" s="81">
        <v>2027</v>
      </c>
      <c r="W186" s="81">
        <v>248</v>
      </c>
      <c r="X186" s="81">
        <v>15932</v>
      </c>
      <c r="Y186" s="81">
        <v>21245</v>
      </c>
      <c r="Z186" s="81">
        <v>23393</v>
      </c>
      <c r="AA186" s="81">
        <v>5866</v>
      </c>
      <c r="AB186" s="81">
        <v>43281</v>
      </c>
      <c r="AC186" s="81">
        <v>0</v>
      </c>
      <c r="AD186" s="81">
        <v>0</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1919</v>
      </c>
      <c r="B187" s="80">
        <v>59</v>
      </c>
      <c r="C187" s="80">
        <v>8</v>
      </c>
      <c r="D187" s="80">
        <v>4</v>
      </c>
      <c r="E187" s="80">
        <v>2011</v>
      </c>
      <c r="F187" s="80" t="s">
        <v>87</v>
      </c>
      <c r="G187" s="80" t="s">
        <v>1664</v>
      </c>
      <c r="H187" s="80" t="s">
        <v>1665</v>
      </c>
      <c r="I187" s="177"/>
      <c r="J187" s="81">
        <v>24.439001981970137</v>
      </c>
      <c r="K187" s="81">
        <v>6.3796192488831256</v>
      </c>
      <c r="L187" s="81">
        <v>13.027662693100222</v>
      </c>
      <c r="M187" s="81">
        <v>82.061311194619577</v>
      </c>
      <c r="N187" s="81">
        <v>107.19503482442781</v>
      </c>
      <c r="O187" s="81">
        <v>45.235461868606301</v>
      </c>
      <c r="P187" s="81">
        <v>28.611981169463846</v>
      </c>
      <c r="Q187" s="81">
        <v>3.0046845897393473</v>
      </c>
      <c r="R187" s="81">
        <v>0</v>
      </c>
      <c r="S187" s="81">
        <v>0</v>
      </c>
      <c r="T187" s="82"/>
      <c r="U187" s="81">
        <v>897788</v>
      </c>
      <c r="V187" s="81">
        <v>2027</v>
      </c>
      <c r="W187" s="81">
        <v>248</v>
      </c>
      <c r="X187" s="81">
        <v>15932</v>
      </c>
      <c r="Y187" s="81">
        <v>21269</v>
      </c>
      <c r="Z187" s="81">
        <v>23473</v>
      </c>
      <c r="AA187" s="81">
        <v>5782</v>
      </c>
      <c r="AB187" s="81">
        <v>42815</v>
      </c>
      <c r="AC187" s="81">
        <v>0</v>
      </c>
      <c r="AD187" s="81">
        <v>0</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1920</v>
      </c>
      <c r="B188" s="80">
        <v>60</v>
      </c>
      <c r="C188" s="80">
        <v>9</v>
      </c>
      <c r="D188" s="80">
        <v>4</v>
      </c>
      <c r="E188" s="80">
        <v>2012</v>
      </c>
      <c r="F188" s="80" t="s">
        <v>88</v>
      </c>
      <c r="G188" s="80" t="s">
        <v>1664</v>
      </c>
      <c r="H188" s="80" t="s">
        <v>1665</v>
      </c>
      <c r="I188" s="177"/>
      <c r="J188" s="81">
        <v>30.977488183594513</v>
      </c>
      <c r="K188" s="81">
        <v>7.1868878221808377</v>
      </c>
      <c r="L188" s="81">
        <v>13.144524269446034</v>
      </c>
      <c r="M188" s="81">
        <v>101.91988776728316</v>
      </c>
      <c r="N188" s="81">
        <v>117.64959650456251</v>
      </c>
      <c r="O188" s="81">
        <v>44.986565227492811</v>
      </c>
      <c r="P188" s="81">
        <v>28.371667007857223</v>
      </c>
      <c r="Q188" s="81">
        <v>3.2246407752862147</v>
      </c>
      <c r="R188" s="81">
        <v>0</v>
      </c>
      <c r="S188" s="81">
        <v>1.1594846380756509</v>
      </c>
      <c r="T188" s="82"/>
      <c r="U188" s="81">
        <v>1090345</v>
      </c>
      <c r="V188" s="81">
        <v>2027</v>
      </c>
      <c r="W188" s="81">
        <v>248</v>
      </c>
      <c r="X188" s="81">
        <v>15932</v>
      </c>
      <c r="Y188" s="81">
        <v>21250</v>
      </c>
      <c r="Z188" s="81">
        <v>23529</v>
      </c>
      <c r="AA188" s="81">
        <v>5701</v>
      </c>
      <c r="AB188" s="81">
        <v>42292</v>
      </c>
      <c r="AC188" s="81">
        <v>0</v>
      </c>
      <c r="AD188" s="81">
        <v>1.1594846380756509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4.3550000000000004</v>
      </c>
      <c r="BL188" s="81">
        <v>0</v>
      </c>
      <c r="BM188" s="82"/>
      <c r="BN188" s="81">
        <v>0</v>
      </c>
      <c r="BO188" s="81">
        <v>0</v>
      </c>
      <c r="BP188" s="81">
        <v>0</v>
      </c>
      <c r="BQ188" s="81">
        <v>0</v>
      </c>
      <c r="BR188" s="81">
        <v>1</v>
      </c>
      <c r="BS188" s="81">
        <v>0</v>
      </c>
      <c r="BT188"/>
      <c r="BU188" s="80">
        <v>4.3550000000000004</v>
      </c>
      <c r="BV188" s="80">
        <v>0</v>
      </c>
      <c r="BW188" s="80">
        <v>0</v>
      </c>
      <c r="BX188" s="80">
        <v>0</v>
      </c>
      <c r="BY188" s="80">
        <v>0</v>
      </c>
      <c r="BZ188" s="80">
        <v>0</v>
      </c>
      <c r="CA188" s="80">
        <v>0</v>
      </c>
      <c r="CB188" s="80">
        <v>0</v>
      </c>
      <c r="CC188" s="80">
        <v>0</v>
      </c>
    </row>
    <row r="189" spans="1:81">
      <c r="A189" s="80" t="s">
        <v>1921</v>
      </c>
      <c r="B189" s="80">
        <v>61</v>
      </c>
      <c r="C189" s="80">
        <v>10</v>
      </c>
      <c r="D189" s="80">
        <v>4</v>
      </c>
      <c r="E189" s="80">
        <v>2013</v>
      </c>
      <c r="F189" s="80" t="s">
        <v>89</v>
      </c>
      <c r="G189" s="80" t="s">
        <v>1664</v>
      </c>
      <c r="H189" s="80" t="s">
        <v>1665</v>
      </c>
      <c r="I189" s="177"/>
      <c r="J189" s="81">
        <v>32.672573623126304</v>
      </c>
      <c r="K189" s="81">
        <v>5.9399872992667309</v>
      </c>
      <c r="L189" s="81">
        <v>11.607651396977435</v>
      </c>
      <c r="M189" s="81">
        <v>94.787932344751354</v>
      </c>
      <c r="N189" s="81">
        <v>114.89269350805621</v>
      </c>
      <c r="O189" s="81">
        <v>43.362173798158196</v>
      </c>
      <c r="P189" s="81">
        <v>28.248781667812921</v>
      </c>
      <c r="Q189" s="81">
        <v>3.2717037838904148</v>
      </c>
      <c r="R189" s="81">
        <v>0</v>
      </c>
      <c r="S189" s="81">
        <v>5.9803786925548081</v>
      </c>
      <c r="T189" s="82"/>
      <c r="U189" s="81">
        <v>1170945</v>
      </c>
      <c r="V189" s="81">
        <v>2027</v>
      </c>
      <c r="W189" s="81">
        <v>248</v>
      </c>
      <c r="X189" s="81">
        <v>15932</v>
      </c>
      <c r="Y189" s="81">
        <v>21413</v>
      </c>
      <c r="Z189" s="81">
        <v>23692</v>
      </c>
      <c r="AA189" s="81">
        <v>5655</v>
      </c>
      <c r="AB189" s="81">
        <v>42294</v>
      </c>
      <c r="AC189" s="81">
        <v>0</v>
      </c>
      <c r="AD189" s="81">
        <v>5.9803786925548081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5.3170000000000002</v>
      </c>
      <c r="BL189" s="81">
        <v>0</v>
      </c>
      <c r="BM189" s="82"/>
      <c r="BN189" s="81">
        <v>0</v>
      </c>
      <c r="BO189" s="81">
        <v>0</v>
      </c>
      <c r="BP189" s="81">
        <v>0</v>
      </c>
      <c r="BQ189" s="81">
        <v>0</v>
      </c>
      <c r="BR189" s="81">
        <v>1</v>
      </c>
      <c r="BS189" s="81">
        <v>0</v>
      </c>
      <c r="BT189"/>
      <c r="BU189" s="80">
        <v>5.3170000000000002</v>
      </c>
      <c r="BV189" s="80">
        <v>0</v>
      </c>
      <c r="BW189" s="80">
        <v>0</v>
      </c>
      <c r="BX189" s="80">
        <v>0</v>
      </c>
      <c r="BY189" s="80">
        <v>0</v>
      </c>
      <c r="BZ189" s="80">
        <v>0</v>
      </c>
      <c r="CA189" s="80">
        <v>0</v>
      </c>
      <c r="CB189" s="80">
        <v>0</v>
      </c>
      <c r="CC189" s="80">
        <v>0</v>
      </c>
    </row>
    <row r="190" spans="1:81">
      <c r="A190" s="80" t="s">
        <v>1922</v>
      </c>
      <c r="B190" s="80">
        <v>62</v>
      </c>
      <c r="C190" s="80">
        <v>11</v>
      </c>
      <c r="D190" s="80">
        <v>4</v>
      </c>
      <c r="E190" s="80">
        <v>2014</v>
      </c>
      <c r="F190" s="80" t="s">
        <v>90</v>
      </c>
      <c r="G190" s="80" t="s">
        <v>1664</v>
      </c>
      <c r="H190" s="80" t="s">
        <v>1665</v>
      </c>
      <c r="I190" s="177"/>
      <c r="J190" s="81">
        <v>29.975285943892072</v>
      </c>
      <c r="K190" s="81">
        <v>6.0472004062456799</v>
      </c>
      <c r="L190" s="81">
        <v>6.4194286705644839</v>
      </c>
      <c r="M190" s="81">
        <v>94.052151212789909</v>
      </c>
      <c r="N190" s="81">
        <v>121.63380566689644</v>
      </c>
      <c r="O190" s="81">
        <v>41.246118049827189</v>
      </c>
      <c r="P190" s="81">
        <v>27.903614168645543</v>
      </c>
      <c r="Q190" s="81">
        <v>3.1115907198954398</v>
      </c>
      <c r="R190" s="81">
        <v>0</v>
      </c>
      <c r="S190" s="81">
        <v>7.3322351539993775</v>
      </c>
      <c r="T190" s="82"/>
      <c r="U190" s="81">
        <v>1193110</v>
      </c>
      <c r="V190" s="81">
        <v>1793</v>
      </c>
      <c r="W190" s="81">
        <v>140</v>
      </c>
      <c r="X190" s="81">
        <v>15029</v>
      </c>
      <c r="Y190" s="81">
        <v>21409</v>
      </c>
      <c r="Z190" s="81">
        <v>23735</v>
      </c>
      <c r="AA190" s="81">
        <v>5557</v>
      </c>
      <c r="AB190" s="81">
        <v>41924</v>
      </c>
      <c r="AC190" s="81">
        <v>0</v>
      </c>
      <c r="AD190" s="81">
        <v>7.3322351539993775</v>
      </c>
      <c r="AE190" s="82"/>
      <c r="AF190" s="81">
        <v>9716870.8634121045</v>
      </c>
      <c r="AG190" s="81">
        <v>4243288.1159075685</v>
      </c>
      <c r="AH190" s="81">
        <v>1044120.7362060038</v>
      </c>
      <c r="AI190" s="81">
        <v>98972183.352176234</v>
      </c>
      <c r="AJ190" s="81">
        <v>92079592.498418495</v>
      </c>
      <c r="AK190" s="81">
        <v>0</v>
      </c>
      <c r="AL190" s="81">
        <v>0</v>
      </c>
      <c r="AM190" s="81">
        <v>5755538.7206557011</v>
      </c>
      <c r="AN190" s="81">
        <v>0</v>
      </c>
      <c r="AO190" s="81">
        <v>0</v>
      </c>
      <c r="AP190" s="82"/>
      <c r="AQ190" s="81">
        <v>97</v>
      </c>
      <c r="AR190" s="81">
        <v>17</v>
      </c>
      <c r="AS190" s="81">
        <v>0</v>
      </c>
      <c r="AT190" s="81">
        <v>0</v>
      </c>
      <c r="AU190" s="81">
        <v>0</v>
      </c>
      <c r="AV190" s="81">
        <v>0</v>
      </c>
      <c r="AW190" s="81" t="s">
        <v>564</v>
      </c>
      <c r="AX190" s="82"/>
      <c r="AY190" s="81">
        <v>411.75400000000002</v>
      </c>
      <c r="AZ190" s="81">
        <v>5432.402</v>
      </c>
      <c r="BA190" s="81">
        <v>0</v>
      </c>
      <c r="BB190" s="81">
        <v>0</v>
      </c>
      <c r="BC190" s="81">
        <v>0</v>
      </c>
      <c r="BD190" s="81">
        <v>0</v>
      </c>
      <c r="BE190" s="81" t="s">
        <v>564</v>
      </c>
      <c r="BF190" s="82"/>
      <c r="BG190" s="81">
        <v>0</v>
      </c>
      <c r="BH190" s="81">
        <v>0</v>
      </c>
      <c r="BI190" s="81">
        <v>0</v>
      </c>
      <c r="BJ190" s="81">
        <v>0</v>
      </c>
      <c r="BK190" s="81">
        <v>5.1319999999999997</v>
      </c>
      <c r="BL190" s="81">
        <v>0</v>
      </c>
      <c r="BM190" s="82"/>
      <c r="BN190" s="81">
        <v>0</v>
      </c>
      <c r="BO190" s="81">
        <v>0</v>
      </c>
      <c r="BP190" s="81">
        <v>0</v>
      </c>
      <c r="BQ190" s="81">
        <v>0</v>
      </c>
      <c r="BR190" s="81">
        <v>1</v>
      </c>
      <c r="BS190" s="81">
        <v>0</v>
      </c>
      <c r="BT190"/>
      <c r="BU190" s="80">
        <v>5.1319999999999997</v>
      </c>
      <c r="BV190" s="80">
        <v>0</v>
      </c>
      <c r="BW190" s="80">
        <v>0</v>
      </c>
      <c r="BX190" s="80">
        <v>0</v>
      </c>
      <c r="BY190" s="80">
        <v>0</v>
      </c>
      <c r="BZ190" s="80">
        <v>0</v>
      </c>
      <c r="CA190" s="80">
        <v>0</v>
      </c>
      <c r="CB190" s="80">
        <v>0</v>
      </c>
      <c r="CC190" s="80">
        <v>0</v>
      </c>
    </row>
    <row r="191" spans="1:81">
      <c r="A191" s="80" t="s">
        <v>1923</v>
      </c>
      <c r="B191" s="80">
        <v>63</v>
      </c>
      <c r="C191" s="80">
        <v>12</v>
      </c>
      <c r="D191" s="80">
        <v>4</v>
      </c>
      <c r="E191" s="80">
        <v>2015</v>
      </c>
      <c r="F191" s="80" t="s">
        <v>91</v>
      </c>
      <c r="G191" s="80" t="s">
        <v>1664</v>
      </c>
      <c r="H191" s="80" t="s">
        <v>1665</v>
      </c>
      <c r="I191" s="177"/>
      <c r="J191" s="81">
        <v>33.386121180785651</v>
      </c>
      <c r="K191" s="81">
        <v>5.7986365662478612</v>
      </c>
      <c r="L191" s="81">
        <v>6.7571183745322614</v>
      </c>
      <c r="M191" s="81">
        <v>91.002307206555997</v>
      </c>
      <c r="N191" s="81">
        <v>112.16083329539352</v>
      </c>
      <c r="O191" s="81">
        <v>40.950621850138788</v>
      </c>
      <c r="P191" s="81">
        <v>27.498419050820235</v>
      </c>
      <c r="Q191" s="81">
        <v>3.0196455162717628</v>
      </c>
      <c r="R191" s="81">
        <v>0</v>
      </c>
      <c r="S191" s="81">
        <v>5.8581832455808254</v>
      </c>
      <c r="T191" s="82"/>
      <c r="U191" s="81">
        <v>1332341</v>
      </c>
      <c r="V191" s="81">
        <v>1793</v>
      </c>
      <c r="W191" s="81">
        <v>140</v>
      </c>
      <c r="X191" s="81">
        <v>15029</v>
      </c>
      <c r="Y191" s="81">
        <v>21449</v>
      </c>
      <c r="Z191" s="81">
        <v>23792</v>
      </c>
      <c r="AA191" s="81">
        <v>5472</v>
      </c>
      <c r="AB191" s="81">
        <v>41560</v>
      </c>
      <c r="AC191" s="81">
        <v>0</v>
      </c>
      <c r="AD191" s="81">
        <v>5.8581832455808254</v>
      </c>
      <c r="AE191" s="82"/>
      <c r="AF191" s="81">
        <v>10282075.956330687</v>
      </c>
      <c r="AG191" s="81">
        <v>3863166.8865551958</v>
      </c>
      <c r="AH191" s="81">
        <v>873708.00370005122</v>
      </c>
      <c r="AI191" s="81">
        <v>95585659.817083254</v>
      </c>
      <c r="AJ191" s="81">
        <v>88531921.017405733</v>
      </c>
      <c r="AK191" s="81">
        <v>0</v>
      </c>
      <c r="AL191" s="81">
        <v>0</v>
      </c>
      <c r="AM191" s="81">
        <v>5695623.6623569634</v>
      </c>
      <c r="AN191" s="81">
        <v>0</v>
      </c>
      <c r="AO191" s="81">
        <v>0</v>
      </c>
      <c r="AP191" s="82"/>
      <c r="AQ191" s="81">
        <v>105</v>
      </c>
      <c r="AR191" s="81">
        <v>28</v>
      </c>
      <c r="AS191" s="81">
        <v>0</v>
      </c>
      <c r="AT191" s="81">
        <v>0</v>
      </c>
      <c r="AU191" s="81">
        <v>0</v>
      </c>
      <c r="AV191" s="81">
        <v>0</v>
      </c>
      <c r="AW191" s="81" t="s">
        <v>564</v>
      </c>
      <c r="AX191" s="82"/>
      <c r="AY191" s="81">
        <v>455.654</v>
      </c>
      <c r="AZ191" s="81">
        <v>7862.3020000000006</v>
      </c>
      <c r="BA191" s="81">
        <v>0</v>
      </c>
      <c r="BB191" s="81">
        <v>0</v>
      </c>
      <c r="BC191" s="81">
        <v>0</v>
      </c>
      <c r="BD191" s="81">
        <v>0</v>
      </c>
      <c r="BE191" s="81" t="s">
        <v>564</v>
      </c>
      <c r="BF191" s="82"/>
      <c r="BG191" s="81">
        <v>0</v>
      </c>
      <c r="BH191" s="81">
        <v>0</v>
      </c>
      <c r="BI191" s="81">
        <v>0</v>
      </c>
      <c r="BJ191" s="81">
        <v>0</v>
      </c>
      <c r="BK191" s="81">
        <v>5.0090000000000003</v>
      </c>
      <c r="BL191" s="81">
        <v>0</v>
      </c>
      <c r="BM191" s="82"/>
      <c r="BN191" s="81">
        <v>0</v>
      </c>
      <c r="BO191" s="81">
        <v>0</v>
      </c>
      <c r="BP191" s="81">
        <v>0</v>
      </c>
      <c r="BQ191" s="81">
        <v>0</v>
      </c>
      <c r="BR191" s="81">
        <v>1</v>
      </c>
      <c r="BS191" s="81">
        <v>0</v>
      </c>
      <c r="BT191"/>
      <c r="BU191" s="80">
        <v>5.0090000000000003</v>
      </c>
      <c r="BV191" s="80">
        <v>0</v>
      </c>
      <c r="BW191" s="80">
        <v>0</v>
      </c>
      <c r="BX191" s="80">
        <v>0</v>
      </c>
      <c r="BY191" s="80">
        <v>0</v>
      </c>
      <c r="BZ191" s="80">
        <v>0</v>
      </c>
      <c r="CA191" s="80">
        <v>0</v>
      </c>
      <c r="CB191" s="80">
        <v>0</v>
      </c>
      <c r="CC191" s="80">
        <v>0</v>
      </c>
    </row>
    <row r="192" spans="1:81">
      <c r="A192" s="80" t="s">
        <v>1924</v>
      </c>
      <c r="B192" s="80">
        <v>64</v>
      </c>
      <c r="C192" s="80">
        <v>13</v>
      </c>
      <c r="D192" s="80">
        <v>4</v>
      </c>
      <c r="E192" s="80">
        <v>2016</v>
      </c>
      <c r="F192" s="80" t="s">
        <v>92</v>
      </c>
      <c r="G192" s="80" t="s">
        <v>1664</v>
      </c>
      <c r="H192" s="80" t="s">
        <v>1665</v>
      </c>
      <c r="I192" s="177"/>
      <c r="J192" s="81">
        <v>37.81956649548183</v>
      </c>
      <c r="K192" s="81">
        <v>5.4697266397377202</v>
      </c>
      <c r="L192" s="81">
        <v>7.2662549051359315</v>
      </c>
      <c r="M192" s="81">
        <v>78.023924554868955</v>
      </c>
      <c r="N192" s="81">
        <v>114.53875359420945</v>
      </c>
      <c r="O192" s="81">
        <v>40.473743653414942</v>
      </c>
      <c r="P192" s="81">
        <v>29.453572364276074</v>
      </c>
      <c r="Q192" s="81">
        <v>2.9129354606157141</v>
      </c>
      <c r="R192" s="81">
        <v>0</v>
      </c>
      <c r="S192" s="81">
        <v>5.994846807191081</v>
      </c>
      <c r="T192" s="82"/>
      <c r="U192" s="81">
        <v>1436618</v>
      </c>
      <c r="V192" s="81">
        <v>1793</v>
      </c>
      <c r="W192" s="81">
        <v>140</v>
      </c>
      <c r="X192" s="81">
        <v>15029</v>
      </c>
      <c r="Y192" s="81">
        <v>21539</v>
      </c>
      <c r="Z192" s="81">
        <v>23804</v>
      </c>
      <c r="AA192" s="81">
        <v>6062</v>
      </c>
      <c r="AB192" s="81">
        <v>41241</v>
      </c>
      <c r="AC192" s="81">
        <v>0</v>
      </c>
      <c r="AD192" s="81">
        <v>5.994846807191081</v>
      </c>
      <c r="AE192" s="82"/>
      <c r="AF192" s="81">
        <v>11851374.293406241</v>
      </c>
      <c r="AG192" s="81">
        <v>3682388.1020228979</v>
      </c>
      <c r="AH192" s="81">
        <v>740510.5856244514</v>
      </c>
      <c r="AI192" s="81">
        <v>95413546.131048352</v>
      </c>
      <c r="AJ192" s="81">
        <v>92535748.440781459</v>
      </c>
      <c r="AK192" s="81">
        <v>0</v>
      </c>
      <c r="AL192" s="81">
        <v>0</v>
      </c>
      <c r="AM192" s="81">
        <v>5656297.026952832</v>
      </c>
      <c r="AN192" s="81">
        <v>0</v>
      </c>
      <c r="AO192" s="81">
        <v>0</v>
      </c>
      <c r="AP192" s="82"/>
      <c r="AQ192" s="81">
        <v>116</v>
      </c>
      <c r="AR192" s="81">
        <v>31</v>
      </c>
      <c r="AS192" s="81">
        <v>0</v>
      </c>
      <c r="AT192" s="81">
        <v>0</v>
      </c>
      <c r="AU192" s="81">
        <v>0</v>
      </c>
      <c r="AV192" s="81">
        <v>0</v>
      </c>
      <c r="AW192" s="81" t="s">
        <v>564</v>
      </c>
      <c r="AX192" s="82"/>
      <c r="AY192" s="81">
        <v>510.654</v>
      </c>
      <c r="AZ192" s="81">
        <v>8372.8019999999997</v>
      </c>
      <c r="BA192" s="81">
        <v>0</v>
      </c>
      <c r="BB192" s="81">
        <v>0</v>
      </c>
      <c r="BC192" s="81">
        <v>0</v>
      </c>
      <c r="BD192" s="81">
        <v>0</v>
      </c>
      <c r="BE192" s="81" t="s">
        <v>564</v>
      </c>
      <c r="BF192" s="82"/>
      <c r="BG192" s="81">
        <v>0</v>
      </c>
      <c r="BH192" s="81">
        <v>0</v>
      </c>
      <c r="BI192" s="81">
        <v>0</v>
      </c>
      <c r="BJ192" s="81">
        <v>0</v>
      </c>
      <c r="BK192" s="81">
        <v>4.4000000000000004</v>
      </c>
      <c r="BL192" s="81">
        <v>0</v>
      </c>
      <c r="BM192" s="82"/>
      <c r="BN192" s="81">
        <v>0</v>
      </c>
      <c r="BO192" s="81">
        <v>0</v>
      </c>
      <c r="BP192" s="81">
        <v>0</v>
      </c>
      <c r="BQ192" s="81">
        <v>0</v>
      </c>
      <c r="BR192" s="81">
        <v>1</v>
      </c>
      <c r="BS192" s="81">
        <v>0</v>
      </c>
      <c r="BT192"/>
      <c r="BU192" s="80">
        <v>4.4000000000000004</v>
      </c>
      <c r="BV192" s="80">
        <v>0</v>
      </c>
      <c r="BW192" s="80">
        <v>0</v>
      </c>
      <c r="BX192" s="80">
        <v>0</v>
      </c>
      <c r="BY192" s="80">
        <v>0</v>
      </c>
      <c r="BZ192" s="80">
        <v>0</v>
      </c>
      <c r="CA192" s="80">
        <v>0</v>
      </c>
      <c r="CB192" s="80">
        <v>0</v>
      </c>
      <c r="CC192" s="80">
        <v>0</v>
      </c>
    </row>
    <row r="193" spans="1:81">
      <c r="A193" s="80" t="s">
        <v>1925</v>
      </c>
      <c r="B193" s="80">
        <v>65</v>
      </c>
      <c r="C193" s="80">
        <v>14</v>
      </c>
      <c r="D193" s="80">
        <v>4</v>
      </c>
      <c r="E193" s="80">
        <v>2017</v>
      </c>
      <c r="F193" s="80" t="s">
        <v>71</v>
      </c>
      <c r="G193" s="80" t="s">
        <v>1664</v>
      </c>
      <c r="H193" s="80" t="s">
        <v>1665</v>
      </c>
      <c r="I193" s="177"/>
      <c r="J193" s="81">
        <v>37.144503559532303</v>
      </c>
      <c r="K193" s="81">
        <v>5.5892416544942449</v>
      </c>
      <c r="L193" s="81">
        <v>6.5593213654567704</v>
      </c>
      <c r="M193" s="81">
        <v>78.233806609135343</v>
      </c>
      <c r="N193" s="81">
        <v>112.19206037917562</v>
      </c>
      <c r="O193" s="81">
        <v>39.988926029705006</v>
      </c>
      <c r="P193" s="81">
        <v>29.194575345855057</v>
      </c>
      <c r="Q193" s="81">
        <v>2.7896038100415619</v>
      </c>
      <c r="R193" s="81">
        <v>0</v>
      </c>
      <c r="S193" s="81">
        <v>5.1798815252275014</v>
      </c>
      <c r="T193" s="82"/>
      <c r="U193" s="81">
        <v>1388373</v>
      </c>
      <c r="V193" s="81">
        <v>1793</v>
      </c>
      <c r="W193" s="81">
        <v>140</v>
      </c>
      <c r="X193" s="81">
        <v>15029</v>
      </c>
      <c r="Y193" s="81">
        <v>21560</v>
      </c>
      <c r="Z193" s="81">
        <v>23909</v>
      </c>
      <c r="AA193" s="81">
        <v>6047</v>
      </c>
      <c r="AB193" s="81">
        <v>40843</v>
      </c>
      <c r="AC193" s="81">
        <v>0</v>
      </c>
      <c r="AD193" s="81">
        <v>5.1798815252275006</v>
      </c>
      <c r="AE193" s="82"/>
      <c r="AF193" s="81">
        <v>11254531.10184193</v>
      </c>
      <c r="AG193" s="81">
        <v>3693087.4580210671</v>
      </c>
      <c r="AH193" s="81">
        <v>904612.02871072816</v>
      </c>
      <c r="AI193" s="81">
        <v>93052954.940395057</v>
      </c>
      <c r="AJ193" s="81">
        <v>81171701.488488153</v>
      </c>
      <c r="AK193" s="81">
        <v>0</v>
      </c>
      <c r="AL193" s="81">
        <v>0</v>
      </c>
      <c r="AM193" s="81">
        <v>5610475.5686910506</v>
      </c>
      <c r="AN193" s="81">
        <v>0</v>
      </c>
      <c r="AO193" s="81">
        <v>0</v>
      </c>
      <c r="AP193" s="82"/>
      <c r="AQ193" s="81">
        <v>119</v>
      </c>
      <c r="AR193" s="81">
        <v>32</v>
      </c>
      <c r="AS193" s="81">
        <v>0</v>
      </c>
      <c r="AT193" s="81">
        <v>0</v>
      </c>
      <c r="AU193" s="81">
        <v>0</v>
      </c>
      <c r="AV193" s="81">
        <v>0</v>
      </c>
      <c r="AW193" s="81" t="s">
        <v>564</v>
      </c>
      <c r="AX193" s="82"/>
      <c r="AY193" s="81">
        <v>527.654</v>
      </c>
      <c r="AZ193" s="81">
        <v>8421.7020000000011</v>
      </c>
      <c r="BA193" s="81">
        <v>0</v>
      </c>
      <c r="BB193" s="81">
        <v>0</v>
      </c>
      <c r="BC193" s="81">
        <v>0</v>
      </c>
      <c r="BD193" s="81">
        <v>0</v>
      </c>
      <c r="BE193" s="81" t="s">
        <v>564</v>
      </c>
      <c r="BF193" s="82"/>
      <c r="BG193" s="81">
        <v>0</v>
      </c>
      <c r="BH193" s="81">
        <v>0</v>
      </c>
      <c r="BI193" s="81">
        <v>0</v>
      </c>
      <c r="BJ193" s="81">
        <v>0</v>
      </c>
      <c r="BK193" s="81">
        <v>3.5</v>
      </c>
      <c r="BL193" s="81">
        <v>0</v>
      </c>
      <c r="BM193" s="82"/>
      <c r="BN193" s="81">
        <v>0</v>
      </c>
      <c r="BO193" s="81">
        <v>0</v>
      </c>
      <c r="BP193" s="81">
        <v>0</v>
      </c>
      <c r="BQ193" s="81">
        <v>0</v>
      </c>
      <c r="BR193" s="81">
        <v>1</v>
      </c>
      <c r="BS193" s="81">
        <v>0</v>
      </c>
      <c r="BT193"/>
      <c r="BU193" s="80">
        <v>3.5</v>
      </c>
      <c r="BV193" s="80">
        <v>0</v>
      </c>
      <c r="BW193" s="80">
        <v>0</v>
      </c>
      <c r="BX193" s="80">
        <v>0</v>
      </c>
      <c r="BY193" s="80">
        <v>0</v>
      </c>
      <c r="BZ193" s="80">
        <v>0</v>
      </c>
      <c r="CA193" s="80">
        <v>0</v>
      </c>
      <c r="CB193" s="80">
        <v>0</v>
      </c>
      <c r="CC193" s="80">
        <v>0</v>
      </c>
    </row>
    <row r="194" spans="1:81">
      <c r="A194" s="80" t="s">
        <v>1926</v>
      </c>
      <c r="B194" s="80">
        <v>66</v>
      </c>
      <c r="C194" s="80">
        <v>15</v>
      </c>
      <c r="D194" s="80">
        <v>4</v>
      </c>
      <c r="E194" s="80">
        <v>2018</v>
      </c>
      <c r="F194" s="80" t="s">
        <v>93</v>
      </c>
      <c r="G194" s="80" t="s">
        <v>1664</v>
      </c>
      <c r="H194" s="80" t="s">
        <v>1665</v>
      </c>
      <c r="I194" s="177"/>
      <c r="J194" s="81">
        <v>33.593691552468925</v>
      </c>
      <c r="K194" s="81">
        <v>5.2020701112333336</v>
      </c>
      <c r="L194" s="81">
        <v>6.0173324891035085</v>
      </c>
      <c r="M194" s="81">
        <v>78.61966171883779</v>
      </c>
      <c r="N194" s="81">
        <v>103.01545857863168</v>
      </c>
      <c r="O194" s="81">
        <v>39.291778458154965</v>
      </c>
      <c r="P194" s="81">
        <v>28.865726531981377</v>
      </c>
      <c r="Q194" s="81">
        <v>2.5583161240391155</v>
      </c>
      <c r="R194" s="81">
        <v>0</v>
      </c>
      <c r="S194" s="81">
        <v>5.4144772902398772</v>
      </c>
      <c r="T194" s="82"/>
      <c r="U194" s="81">
        <v>1312008</v>
      </c>
      <c r="V194" s="81">
        <v>1793</v>
      </c>
      <c r="W194" s="81">
        <v>140</v>
      </c>
      <c r="X194" s="81">
        <v>15029</v>
      </c>
      <c r="Y194" s="81">
        <v>21502</v>
      </c>
      <c r="Z194" s="81">
        <v>23942</v>
      </c>
      <c r="AA194" s="81">
        <v>6039</v>
      </c>
      <c r="AB194" s="81">
        <v>40365</v>
      </c>
      <c r="AC194" s="81">
        <v>0</v>
      </c>
      <c r="AD194" s="81">
        <v>5.4144772902398772</v>
      </c>
      <c r="AE194" s="82"/>
      <c r="AF194" s="81">
        <v>10676168.136395561</v>
      </c>
      <c r="AG194" s="81">
        <v>3341360.6822252679</v>
      </c>
      <c r="AH194" s="81">
        <v>852596.94836742431</v>
      </c>
      <c r="AI194" s="81">
        <v>95119127.366334587</v>
      </c>
      <c r="AJ194" s="81">
        <v>78458160.37149474</v>
      </c>
      <c r="AK194" s="81">
        <v>0</v>
      </c>
      <c r="AL194" s="81">
        <v>0</v>
      </c>
      <c r="AM194" s="81">
        <v>5556287.0838757064</v>
      </c>
      <c r="AN194" s="81">
        <v>0</v>
      </c>
      <c r="AO194" s="81">
        <v>0</v>
      </c>
      <c r="AP194" s="82"/>
      <c r="AQ194" s="81">
        <v>126</v>
      </c>
      <c r="AR194" s="81">
        <v>34</v>
      </c>
      <c r="AS194" s="81">
        <v>0</v>
      </c>
      <c r="AT194" s="81">
        <v>0</v>
      </c>
      <c r="AU194" s="81">
        <v>0</v>
      </c>
      <c r="AV194" s="81">
        <v>0</v>
      </c>
      <c r="AW194" s="81" t="s">
        <v>564</v>
      </c>
      <c r="AX194" s="82"/>
      <c r="AY194" s="81">
        <v>562.45399999999995</v>
      </c>
      <c r="AZ194" s="81">
        <v>8482.0020000000004</v>
      </c>
      <c r="BA194" s="81">
        <v>0</v>
      </c>
      <c r="BB194" s="81">
        <v>0</v>
      </c>
      <c r="BC194" s="81">
        <v>0</v>
      </c>
      <c r="BD194" s="81">
        <v>0</v>
      </c>
      <c r="BE194" s="81" t="s">
        <v>564</v>
      </c>
      <c r="BF194" s="82"/>
      <c r="BG194" s="81">
        <v>0</v>
      </c>
      <c r="BH194" s="81">
        <v>0</v>
      </c>
      <c r="BI194" s="81">
        <v>0</v>
      </c>
      <c r="BJ194" s="81">
        <v>0</v>
      </c>
      <c r="BK194" s="81">
        <v>3.32</v>
      </c>
      <c r="BL194" s="81">
        <v>0</v>
      </c>
      <c r="BM194" s="82"/>
      <c r="BN194" s="81">
        <v>0</v>
      </c>
      <c r="BO194" s="81">
        <v>0</v>
      </c>
      <c r="BP194" s="81">
        <v>0</v>
      </c>
      <c r="BQ194" s="81">
        <v>0</v>
      </c>
      <c r="BR194" s="81">
        <v>1</v>
      </c>
      <c r="BS194" s="81">
        <v>0</v>
      </c>
      <c r="BT194"/>
      <c r="BU194" s="80">
        <v>3.32</v>
      </c>
      <c r="BV194" s="80">
        <v>0</v>
      </c>
      <c r="BW194" s="80">
        <v>0</v>
      </c>
      <c r="BX194" s="80">
        <v>0</v>
      </c>
      <c r="BY194" s="80">
        <v>0</v>
      </c>
      <c r="BZ194" s="80">
        <v>0</v>
      </c>
      <c r="CA194" s="80">
        <v>0</v>
      </c>
      <c r="CB194" s="80">
        <v>0</v>
      </c>
      <c r="CC194" s="80">
        <v>0</v>
      </c>
    </row>
    <row r="195" spans="1:81">
      <c r="A195" s="80" t="s">
        <v>1927</v>
      </c>
      <c r="B195" s="80">
        <v>67</v>
      </c>
      <c r="C195" s="80">
        <v>16</v>
      </c>
      <c r="D195" s="80">
        <v>4</v>
      </c>
      <c r="E195" s="80">
        <v>2019</v>
      </c>
      <c r="F195" s="80" t="s">
        <v>73</v>
      </c>
      <c r="G195" s="80" t="s">
        <v>1664</v>
      </c>
      <c r="H195" s="80" t="s">
        <v>1665</v>
      </c>
      <c r="I195" s="177"/>
      <c r="J195" s="81">
        <v>26.985964002452036</v>
      </c>
      <c r="K195" s="81">
        <v>4.8271380076693609</v>
      </c>
      <c r="L195" s="81">
        <v>6.044292191835055</v>
      </c>
      <c r="M195" s="81">
        <v>70.52897545895442</v>
      </c>
      <c r="N195" s="81">
        <v>103.89969915146942</v>
      </c>
      <c r="O195" s="81">
        <v>37.81375226753952</v>
      </c>
      <c r="P195" s="81">
        <v>26.015652488128389</v>
      </c>
      <c r="Q195" s="81">
        <v>2.459774075032676</v>
      </c>
      <c r="R195" s="81">
        <v>0</v>
      </c>
      <c r="S195" s="81">
        <v>4.8882532528779237</v>
      </c>
      <c r="T195" s="82"/>
      <c r="U195" s="81">
        <v>1108694</v>
      </c>
      <c r="V195" s="81">
        <v>1793</v>
      </c>
      <c r="W195" s="81">
        <v>140</v>
      </c>
      <c r="X195" s="81">
        <v>15029</v>
      </c>
      <c r="Y195" s="81">
        <v>21422</v>
      </c>
      <c r="Z195" s="81">
        <v>23674</v>
      </c>
      <c r="AA195" s="81">
        <v>5402</v>
      </c>
      <c r="AB195" s="81">
        <v>39861</v>
      </c>
      <c r="AC195" s="81">
        <v>0</v>
      </c>
      <c r="AD195" s="81">
        <v>4.8882532528779237</v>
      </c>
      <c r="AE195" s="82"/>
      <c r="AF195" s="81">
        <v>8852733.2299425788</v>
      </c>
      <c r="AG195" s="81">
        <v>3340371.211552727</v>
      </c>
      <c r="AH195" s="81">
        <v>920550.03169432748</v>
      </c>
      <c r="AI195" s="81">
        <v>93208848.482730642</v>
      </c>
      <c r="AJ195" s="81">
        <v>79498384.830784425</v>
      </c>
      <c r="AK195" s="81">
        <v>0</v>
      </c>
      <c r="AL195" s="81">
        <v>0</v>
      </c>
      <c r="AM195" s="81">
        <v>5428768.1265526582</v>
      </c>
      <c r="AN195" s="81">
        <v>0</v>
      </c>
      <c r="AO195" s="81">
        <v>0</v>
      </c>
      <c r="AP195" s="82"/>
      <c r="AQ195" s="81">
        <v>136</v>
      </c>
      <c r="AR195" s="81">
        <v>40</v>
      </c>
      <c r="AS195" s="81">
        <v>0</v>
      </c>
      <c r="AT195" s="81">
        <v>0</v>
      </c>
      <c r="AU195" s="81">
        <v>0</v>
      </c>
      <c r="AV195" s="81">
        <v>0</v>
      </c>
      <c r="AW195" s="81" t="s">
        <v>564</v>
      </c>
      <c r="AX195" s="82"/>
      <c r="AY195" s="81">
        <v>628.654</v>
      </c>
      <c r="AZ195" s="81">
        <v>8762.2020000000011</v>
      </c>
      <c r="BA195" s="81">
        <v>0</v>
      </c>
      <c r="BB195" s="81">
        <v>0</v>
      </c>
      <c r="BC195" s="81">
        <v>0</v>
      </c>
      <c r="BD195" s="81">
        <v>0</v>
      </c>
      <c r="BE195" s="81" t="s">
        <v>564</v>
      </c>
      <c r="BF195" s="82"/>
      <c r="BG195" s="81">
        <v>0</v>
      </c>
      <c r="BH195" s="81">
        <v>0</v>
      </c>
      <c r="BI195" s="81">
        <v>0</v>
      </c>
      <c r="BJ195" s="81">
        <v>0</v>
      </c>
      <c r="BK195" s="81">
        <v>3.7839999999999998</v>
      </c>
      <c r="BL195" s="81">
        <v>0</v>
      </c>
      <c r="BM195" s="82"/>
      <c r="BN195" s="81">
        <v>0</v>
      </c>
      <c r="BO195" s="81">
        <v>0</v>
      </c>
      <c r="BP195" s="81">
        <v>0</v>
      </c>
      <c r="BQ195" s="81">
        <v>0</v>
      </c>
      <c r="BR195" s="81">
        <v>1</v>
      </c>
      <c r="BS195" s="81">
        <v>0</v>
      </c>
      <c r="BT195"/>
      <c r="BU195" s="80">
        <v>3.7839999999999998</v>
      </c>
      <c r="BV195" s="80">
        <v>0</v>
      </c>
      <c r="BW195" s="80">
        <v>0</v>
      </c>
      <c r="BX195" s="80">
        <v>0</v>
      </c>
      <c r="BY195" s="80">
        <v>0</v>
      </c>
      <c r="BZ195" s="80">
        <v>0</v>
      </c>
      <c r="CA195" s="80">
        <v>0</v>
      </c>
      <c r="CB195" s="80">
        <v>0</v>
      </c>
      <c r="CC195" s="80">
        <v>0</v>
      </c>
    </row>
    <row r="196" spans="1:81">
      <c r="A196" s="80" t="s">
        <v>1928</v>
      </c>
      <c r="B196" s="80">
        <v>68</v>
      </c>
      <c r="C196" s="80">
        <v>17</v>
      </c>
      <c r="D196" s="80">
        <v>4</v>
      </c>
      <c r="E196" s="80">
        <v>2020</v>
      </c>
      <c r="F196" s="80" t="s">
        <v>218</v>
      </c>
      <c r="G196" s="80" t="s">
        <v>1664</v>
      </c>
      <c r="H196" s="80" t="s">
        <v>1665</v>
      </c>
      <c r="I196" s="177"/>
      <c r="J196" s="81">
        <v>21.223729437908101</v>
      </c>
      <c r="K196" s="81">
        <v>4.5045381233046555</v>
      </c>
      <c r="L196" s="81">
        <v>5.5390104913019567</v>
      </c>
      <c r="M196" s="81">
        <v>63.294677668560205</v>
      </c>
      <c r="N196" s="81">
        <v>94.558680663125642</v>
      </c>
      <c r="O196" s="81">
        <v>33.050429958411627</v>
      </c>
      <c r="P196" s="81">
        <v>26.387184620264279</v>
      </c>
      <c r="Q196" s="81">
        <v>2.3151299481935039</v>
      </c>
      <c r="R196" s="81">
        <v>0</v>
      </c>
      <c r="S196" s="81">
        <v>5.8704534683997691</v>
      </c>
      <c r="T196" s="82"/>
      <c r="U196" s="81">
        <v>988441</v>
      </c>
      <c r="V196" s="81">
        <v>1548</v>
      </c>
      <c r="W196" s="81">
        <v>114</v>
      </c>
      <c r="X196" s="81">
        <v>14183</v>
      </c>
      <c r="Y196" s="81">
        <v>21271</v>
      </c>
      <c r="Z196" s="81">
        <v>23617</v>
      </c>
      <c r="AA196" s="81">
        <v>5953</v>
      </c>
      <c r="AB196" s="81">
        <v>39264</v>
      </c>
      <c r="AC196" s="81">
        <v>0</v>
      </c>
      <c r="AD196" s="81">
        <v>5.8704534683997691</v>
      </c>
      <c r="AE196" s="82"/>
      <c r="AF196" s="81">
        <v>7717655.8321655886</v>
      </c>
      <c r="AG196" s="81">
        <v>2886060.2600296284</v>
      </c>
      <c r="AH196" s="81">
        <v>812286.40620807942</v>
      </c>
      <c r="AI196" s="81">
        <v>81434270.956326395</v>
      </c>
      <c r="AJ196" s="81">
        <v>80587719.509415954</v>
      </c>
      <c r="AK196" s="81"/>
      <c r="AL196" s="81"/>
      <c r="AM196" s="81">
        <v>5124388.2321385136</v>
      </c>
      <c r="AN196" s="81"/>
      <c r="AO196" s="81"/>
      <c r="AP196" s="82"/>
      <c r="AQ196" s="81">
        <v>141</v>
      </c>
      <c r="AR196" s="81">
        <v>43</v>
      </c>
      <c r="AS196" s="81">
        <v>0</v>
      </c>
      <c r="AT196" s="81">
        <v>0</v>
      </c>
      <c r="AU196" s="81">
        <v>0</v>
      </c>
      <c r="AV196" s="81">
        <v>0</v>
      </c>
      <c r="AW196" s="81">
        <v>0</v>
      </c>
      <c r="AX196" s="82"/>
      <c r="AY196" s="81">
        <v>653.65399999999977</v>
      </c>
      <c r="AZ196" s="81">
        <v>8910.7020000000011</v>
      </c>
      <c r="BA196" s="81">
        <v>0</v>
      </c>
      <c r="BB196" s="81">
        <v>0</v>
      </c>
      <c r="BC196" s="81">
        <v>0</v>
      </c>
      <c r="BD196" s="81">
        <v>0</v>
      </c>
      <c r="BE196" s="81">
        <v>0</v>
      </c>
      <c r="BF196" s="82"/>
      <c r="BG196" s="81">
        <v>0</v>
      </c>
      <c r="BH196" s="81">
        <v>0</v>
      </c>
      <c r="BI196" s="81">
        <v>0</v>
      </c>
      <c r="BJ196" s="81">
        <v>0</v>
      </c>
      <c r="BK196" s="81">
        <v>3.8650000000000002</v>
      </c>
      <c r="BL196" s="81">
        <v>0</v>
      </c>
      <c r="BM196" s="82"/>
      <c r="BN196" s="81">
        <v>0</v>
      </c>
      <c r="BO196" s="81">
        <v>0</v>
      </c>
      <c r="BP196" s="81">
        <v>0</v>
      </c>
      <c r="BQ196" s="81">
        <v>0</v>
      </c>
      <c r="BR196" s="81">
        <v>1</v>
      </c>
      <c r="BS196" s="81">
        <v>0</v>
      </c>
      <c r="BT196"/>
      <c r="BU196" s="80">
        <v>3.8650000000000002</v>
      </c>
      <c r="BV196" s="80">
        <v>0</v>
      </c>
      <c r="BW196" s="80">
        <v>0</v>
      </c>
      <c r="BX196" s="80">
        <v>0</v>
      </c>
      <c r="BY196" s="80">
        <v>0</v>
      </c>
      <c r="BZ196" s="80">
        <v>0</v>
      </c>
      <c r="CA196" s="80">
        <v>0</v>
      </c>
      <c r="CB196" s="80">
        <v>0</v>
      </c>
      <c r="CC196" s="80">
        <v>0</v>
      </c>
    </row>
    <row r="197" spans="1:81">
      <c r="A197" s="80" t="s">
        <v>1666</v>
      </c>
      <c r="B197" s="80">
        <v>68</v>
      </c>
      <c r="C197" s="80">
        <v>18</v>
      </c>
      <c r="D197" s="80">
        <v>4</v>
      </c>
      <c r="E197" s="80">
        <v>2021</v>
      </c>
      <c r="F197" s="80" t="s">
        <v>75</v>
      </c>
      <c r="G197" s="174" t="s">
        <v>1664</v>
      </c>
      <c r="H197" s="80" t="s">
        <v>1665</v>
      </c>
      <c r="I197" s="177"/>
      <c r="J197" s="81">
        <v>20.592845613068061</v>
      </c>
      <c r="K197" s="81">
        <v>4.3391205956483185</v>
      </c>
      <c r="L197" s="81">
        <v>5.0548397336982873</v>
      </c>
      <c r="M197" s="81">
        <v>63.929636883569735</v>
      </c>
      <c r="N197" s="81">
        <v>89.37863778214151</v>
      </c>
      <c r="O197" s="81">
        <v>31.869276138704908</v>
      </c>
      <c r="P197" s="81">
        <v>27.085394502300691</v>
      </c>
      <c r="Q197" s="81">
        <v>2.3140327288771458</v>
      </c>
      <c r="R197" s="81">
        <v>0</v>
      </c>
      <c r="S197" s="81">
        <v>5.0292893390791082</v>
      </c>
      <c r="T197" s="82"/>
      <c r="U197" s="81">
        <v>984888</v>
      </c>
      <c r="V197" s="81">
        <v>1548</v>
      </c>
      <c r="W197" s="81">
        <v>114</v>
      </c>
      <c r="X197" s="81">
        <v>14183</v>
      </c>
      <c r="Y197" s="81">
        <v>21166</v>
      </c>
      <c r="Z197" s="81">
        <v>23449</v>
      </c>
      <c r="AA197" s="81">
        <v>5959</v>
      </c>
      <c r="AB197" s="81">
        <v>38780</v>
      </c>
      <c r="AC197" s="81">
        <v>0</v>
      </c>
      <c r="AD197" s="81">
        <v>5.0292893390791082</v>
      </c>
      <c r="AE197" s="82"/>
      <c r="AF197" s="81">
        <v>7543818.1491815895</v>
      </c>
      <c r="AG197" s="81">
        <v>2935897.9905741434</v>
      </c>
      <c r="AH197" s="81">
        <v>728262.03529464174</v>
      </c>
      <c r="AI197" s="81">
        <v>88856820.276333645</v>
      </c>
      <c r="AJ197" s="81">
        <v>78146961.101087466</v>
      </c>
      <c r="AK197" s="81">
        <v>0</v>
      </c>
      <c r="AL197" s="81">
        <v>0</v>
      </c>
      <c r="AM197" s="81">
        <v>5090413.5691865971</v>
      </c>
      <c r="AN197" s="81">
        <v>0</v>
      </c>
      <c r="AO197" s="81">
        <v>0</v>
      </c>
      <c r="AP197" s="82"/>
      <c r="AQ197" s="81">
        <v>161</v>
      </c>
      <c r="AR197" s="81">
        <v>46</v>
      </c>
      <c r="AS197" s="81">
        <v>0</v>
      </c>
      <c r="AT197" s="81">
        <v>0</v>
      </c>
      <c r="AU197" s="81">
        <v>0</v>
      </c>
      <c r="AV197" s="81">
        <v>0</v>
      </c>
      <c r="AW197" s="81"/>
      <c r="AX197" s="82"/>
      <c r="AY197" s="81">
        <v>809.9539999999995</v>
      </c>
      <c r="AZ197" s="81">
        <v>9059.6020000000008</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1663</v>
      </c>
      <c r="B198" s="80">
        <v>68</v>
      </c>
      <c r="C198" s="80">
        <v>19</v>
      </c>
      <c r="D198" s="80">
        <v>4</v>
      </c>
      <c r="E198" s="80">
        <v>2022</v>
      </c>
      <c r="F198" s="80" t="s">
        <v>568</v>
      </c>
      <c r="G198" s="174" t="s">
        <v>1664</v>
      </c>
      <c r="H198" s="80" t="s">
        <v>1665</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179</v>
      </c>
      <c r="AR198" s="81">
        <v>48</v>
      </c>
      <c r="AS198" s="81">
        <v>0</v>
      </c>
      <c r="AT198" s="81">
        <v>0</v>
      </c>
      <c r="AU198" s="81">
        <v>0</v>
      </c>
      <c r="AV198" s="81">
        <v>0</v>
      </c>
      <c r="AW198" s="81"/>
      <c r="AX198" s="82"/>
      <c r="AY198" s="81">
        <v>956.14099999999928</v>
      </c>
      <c r="AZ198" s="81">
        <v>9158.6020000000008</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1929</v>
      </c>
      <c r="B199" s="80">
        <v>35</v>
      </c>
      <c r="C199" s="80">
        <v>1</v>
      </c>
      <c r="D199" s="80">
        <v>3</v>
      </c>
      <c r="E199" s="80">
        <v>1990</v>
      </c>
      <c r="F199" s="80" t="s">
        <v>562</v>
      </c>
      <c r="G199" s="80" t="s">
        <v>1930</v>
      </c>
      <c r="H199" s="80" t="s">
        <v>1931</v>
      </c>
      <c r="I199" s="177"/>
      <c r="J199" s="81">
        <v>37.470850473624104</v>
      </c>
      <c r="K199" s="81">
        <v>2.1719602615595215</v>
      </c>
      <c r="L199" s="81">
        <v>0</v>
      </c>
      <c r="M199" s="81">
        <v>13.26556812769684</v>
      </c>
      <c r="N199" s="81">
        <v>25.336760322218968</v>
      </c>
      <c r="O199" s="81">
        <v>21.920115905231221</v>
      </c>
      <c r="P199" s="81">
        <v>25.328332052204374</v>
      </c>
      <c r="Q199" s="81">
        <v>2.0902771092798829</v>
      </c>
      <c r="R199" s="81">
        <v>0</v>
      </c>
      <c r="S199" s="81">
        <v>2.6207406415137684</v>
      </c>
      <c r="T199" s="82"/>
      <c r="U199" s="81">
        <v>10523871</v>
      </c>
      <c r="V199" s="81">
        <v>917</v>
      </c>
      <c r="W199" s="81">
        <v>0</v>
      </c>
      <c r="X199" s="81">
        <v>5067</v>
      </c>
      <c r="Y199" s="81">
        <v>9257</v>
      </c>
      <c r="Z199" s="81">
        <v>9016</v>
      </c>
      <c r="AA199" s="81">
        <v>6150</v>
      </c>
      <c r="AB199" s="81">
        <v>33939</v>
      </c>
      <c r="AC199" s="81">
        <v>0</v>
      </c>
      <c r="AD199" s="81">
        <v>2.6207406415137684</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1932</v>
      </c>
      <c r="B200" s="80">
        <v>36</v>
      </c>
      <c r="C200" s="80">
        <v>2</v>
      </c>
      <c r="D200" s="80">
        <v>3</v>
      </c>
      <c r="E200" s="80">
        <v>2005</v>
      </c>
      <c r="F200" s="80" t="s">
        <v>565</v>
      </c>
      <c r="G200" s="80" t="s">
        <v>1930</v>
      </c>
      <c r="H200" s="80" t="s">
        <v>1931</v>
      </c>
      <c r="I200" s="177"/>
      <c r="J200" s="81">
        <v>100.88725502403747</v>
      </c>
      <c r="K200" s="81">
        <v>1.5481699961164936</v>
      </c>
      <c r="L200" s="81">
        <v>0.4652838943914438</v>
      </c>
      <c r="M200" s="81">
        <v>25.140336191471565</v>
      </c>
      <c r="N200" s="81">
        <v>35.730047469032037</v>
      </c>
      <c r="O200" s="81">
        <v>35.481521925349313</v>
      </c>
      <c r="P200" s="81">
        <v>28.080057028863088</v>
      </c>
      <c r="Q200" s="81">
        <v>2.0899437178463418</v>
      </c>
      <c r="R200" s="81">
        <v>0</v>
      </c>
      <c r="S200" s="81">
        <v>4.2974178499999995</v>
      </c>
      <c r="T200" s="82"/>
      <c r="U200" s="81">
        <v>18229307</v>
      </c>
      <c r="V200" s="81">
        <v>769</v>
      </c>
      <c r="W200" s="81">
        <v>6</v>
      </c>
      <c r="X200" s="81">
        <v>5217</v>
      </c>
      <c r="Y200" s="81">
        <v>11996</v>
      </c>
      <c r="Z200" s="81">
        <v>16888</v>
      </c>
      <c r="AA200" s="81">
        <v>5584</v>
      </c>
      <c r="AB200" s="81">
        <v>35474</v>
      </c>
      <c r="AC200" s="81">
        <v>0</v>
      </c>
      <c r="AD200" s="81">
        <v>4.2974178499999995</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1933</v>
      </c>
      <c r="B201" s="80">
        <v>37</v>
      </c>
      <c r="C201" s="80">
        <v>3</v>
      </c>
      <c r="D201" s="80">
        <v>3</v>
      </c>
      <c r="E201" s="80">
        <v>2006</v>
      </c>
      <c r="F201" s="80" t="s">
        <v>566</v>
      </c>
      <c r="G201" s="80" t="s">
        <v>1930</v>
      </c>
      <c r="H201" s="80" t="s">
        <v>1931</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1934</v>
      </c>
      <c r="B202" s="80">
        <v>38</v>
      </c>
      <c r="C202" s="80">
        <v>4</v>
      </c>
      <c r="D202" s="80">
        <v>3</v>
      </c>
      <c r="E202" s="80">
        <v>2007</v>
      </c>
      <c r="F202" s="80" t="s">
        <v>567</v>
      </c>
      <c r="G202" s="80" t="s">
        <v>1930</v>
      </c>
      <c r="H202" s="80" t="s">
        <v>1931</v>
      </c>
      <c r="I202" s="177"/>
      <c r="J202" s="81">
        <v>85.25260526222749</v>
      </c>
      <c r="K202" s="81">
        <v>1.4095441894687435</v>
      </c>
      <c r="L202" s="81">
        <v>7.891679913379844E-2</v>
      </c>
      <c r="M202" s="81">
        <v>25.540790063092601</v>
      </c>
      <c r="N202" s="81">
        <v>35.624508006899219</v>
      </c>
      <c r="O202" s="81">
        <v>35.02486948164168</v>
      </c>
      <c r="P202" s="81">
        <v>27.769154669688774</v>
      </c>
      <c r="Q202" s="81">
        <v>2.225926065899861</v>
      </c>
      <c r="R202" s="81">
        <v>0</v>
      </c>
      <c r="S202" s="81">
        <v>4.5162399619199993</v>
      </c>
      <c r="T202" s="82"/>
      <c r="U202" s="81">
        <v>22143357</v>
      </c>
      <c r="V202" s="81">
        <v>714</v>
      </c>
      <c r="W202" s="81">
        <v>1</v>
      </c>
      <c r="X202" s="81">
        <v>6348</v>
      </c>
      <c r="Y202" s="81">
        <v>12412</v>
      </c>
      <c r="Z202" s="81">
        <v>17330</v>
      </c>
      <c r="AA202" s="81">
        <v>5438</v>
      </c>
      <c r="AB202" s="81">
        <v>35784</v>
      </c>
      <c r="AC202" s="81">
        <v>0</v>
      </c>
      <c r="AD202" s="81">
        <v>4.5162399619199993</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1935</v>
      </c>
      <c r="B203" s="80">
        <v>39</v>
      </c>
      <c r="C203" s="80">
        <v>5</v>
      </c>
      <c r="D203" s="80">
        <v>3</v>
      </c>
      <c r="E203" s="80">
        <v>2008</v>
      </c>
      <c r="F203" s="80" t="s">
        <v>84</v>
      </c>
      <c r="G203" s="80" t="s">
        <v>1930</v>
      </c>
      <c r="H203" s="80" t="s">
        <v>1931</v>
      </c>
      <c r="I203" s="177"/>
      <c r="J203" s="81">
        <v>80.893853230907951</v>
      </c>
      <c r="K203" s="81">
        <v>1.0405157419143434</v>
      </c>
      <c r="L203" s="81">
        <v>6.9858009550022679E-2</v>
      </c>
      <c r="M203" s="81">
        <v>27.946397761175739</v>
      </c>
      <c r="N203" s="81">
        <v>37.946711097855712</v>
      </c>
      <c r="O203" s="81">
        <v>34.087164677660596</v>
      </c>
      <c r="P203" s="81">
        <v>26.31951806819383</v>
      </c>
      <c r="Q203" s="81">
        <v>2.2010787965642202</v>
      </c>
      <c r="R203" s="81">
        <v>0</v>
      </c>
      <c r="S203" s="81">
        <v>4.4312268499999998</v>
      </c>
      <c r="T203" s="82"/>
      <c r="U203" s="81">
        <v>22621430</v>
      </c>
      <c r="V203" s="81">
        <v>714</v>
      </c>
      <c r="W203" s="81">
        <v>1</v>
      </c>
      <c r="X203" s="81">
        <v>6348</v>
      </c>
      <c r="Y203" s="81">
        <v>12667</v>
      </c>
      <c r="Z203" s="81">
        <v>17458</v>
      </c>
      <c r="AA203" s="81">
        <v>5160</v>
      </c>
      <c r="AB203" s="81">
        <v>35966</v>
      </c>
      <c r="AC203" s="81">
        <v>0</v>
      </c>
      <c r="AD203" s="81">
        <v>4.4312268499999998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1936</v>
      </c>
      <c r="B204" s="80">
        <v>40</v>
      </c>
      <c r="C204" s="80">
        <v>6</v>
      </c>
      <c r="D204" s="80">
        <v>3</v>
      </c>
      <c r="E204" s="80">
        <v>2009</v>
      </c>
      <c r="F204" s="80" t="s">
        <v>85</v>
      </c>
      <c r="G204" s="80" t="s">
        <v>1930</v>
      </c>
      <c r="H204" s="80" t="s">
        <v>1931</v>
      </c>
      <c r="I204" s="177"/>
      <c r="J204" s="81">
        <v>69.092176614114877</v>
      </c>
      <c r="K204" s="81">
        <v>1.0870568164903363</v>
      </c>
      <c r="L204" s="81">
        <v>0.21713431149474899</v>
      </c>
      <c r="M204" s="81">
        <v>25.996720401590057</v>
      </c>
      <c r="N204" s="81">
        <v>35.128695007492617</v>
      </c>
      <c r="O204" s="81">
        <v>35.092270827481833</v>
      </c>
      <c r="P204" s="81">
        <v>24.742915254327286</v>
      </c>
      <c r="Q204" s="81">
        <v>2.1087631291159279</v>
      </c>
      <c r="R204" s="81">
        <v>0</v>
      </c>
      <c r="S204" s="81">
        <v>4.4716420577199996</v>
      </c>
      <c r="T204" s="82"/>
      <c r="U204" s="81">
        <v>18996760</v>
      </c>
      <c r="V204" s="81">
        <v>778</v>
      </c>
      <c r="W204" s="81">
        <v>5</v>
      </c>
      <c r="X204" s="81">
        <v>7120</v>
      </c>
      <c r="Y204" s="81">
        <v>12877</v>
      </c>
      <c r="Z204" s="81">
        <v>17740</v>
      </c>
      <c r="AA204" s="81">
        <v>4980</v>
      </c>
      <c r="AB204" s="81">
        <v>36172</v>
      </c>
      <c r="AC204" s="81">
        <v>0</v>
      </c>
      <c r="AD204" s="81">
        <v>4.4716420577199996</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103.03</v>
      </c>
      <c r="BJ204" s="81">
        <v>0</v>
      </c>
      <c r="BK204" s="81">
        <v>0</v>
      </c>
      <c r="BL204" s="81">
        <v>0</v>
      </c>
      <c r="BM204" s="82"/>
      <c r="BN204" s="81">
        <v>0</v>
      </c>
      <c r="BO204" s="81">
        <v>0</v>
      </c>
      <c r="BP204" s="81">
        <v>5</v>
      </c>
      <c r="BQ204" s="81">
        <v>0</v>
      </c>
      <c r="BR204" s="81">
        <v>0</v>
      </c>
      <c r="BS204" s="81">
        <v>0</v>
      </c>
      <c r="BT204"/>
      <c r="BU204" s="80"/>
      <c r="BV204" s="80"/>
      <c r="BW204" s="80"/>
      <c r="BX204" s="80"/>
      <c r="BY204" s="80"/>
      <c r="BZ204" s="80"/>
      <c r="CA204" s="80"/>
      <c r="CB204" s="80"/>
      <c r="CC204" s="80"/>
    </row>
    <row r="205" spans="1:81">
      <c r="A205" s="80" t="s">
        <v>1937</v>
      </c>
      <c r="B205" s="80">
        <v>41</v>
      </c>
      <c r="C205" s="80">
        <v>7</v>
      </c>
      <c r="D205" s="80">
        <v>3</v>
      </c>
      <c r="E205" s="80">
        <v>2010</v>
      </c>
      <c r="F205" s="80" t="s">
        <v>86</v>
      </c>
      <c r="G205" s="80" t="s">
        <v>1930</v>
      </c>
      <c r="H205" s="80" t="s">
        <v>1931</v>
      </c>
      <c r="I205" s="177"/>
      <c r="J205" s="81">
        <v>98.603756536477874</v>
      </c>
      <c r="K205" s="81">
        <v>1.2136521440826868</v>
      </c>
      <c r="L205" s="81">
        <v>0.20967113583213556</v>
      </c>
      <c r="M205" s="81">
        <v>28.18286298298899</v>
      </c>
      <c r="N205" s="81">
        <v>34.875664303714736</v>
      </c>
      <c r="O205" s="81">
        <v>35.408423920617366</v>
      </c>
      <c r="P205" s="81">
        <v>25.121878401407518</v>
      </c>
      <c r="Q205" s="81">
        <v>2.1978910080956702</v>
      </c>
      <c r="R205" s="81">
        <v>0</v>
      </c>
      <c r="S205" s="81">
        <v>3.8233524640799996</v>
      </c>
      <c r="T205" s="82"/>
      <c r="U205" s="81">
        <v>25467078</v>
      </c>
      <c r="V205" s="81">
        <v>778</v>
      </c>
      <c r="W205" s="81">
        <v>5</v>
      </c>
      <c r="X205" s="81">
        <v>7120</v>
      </c>
      <c r="Y205" s="81">
        <v>12998</v>
      </c>
      <c r="Z205" s="81">
        <v>17983</v>
      </c>
      <c r="AA205" s="81">
        <v>4930</v>
      </c>
      <c r="AB205" s="81">
        <v>36125</v>
      </c>
      <c r="AC205" s="81">
        <v>0</v>
      </c>
      <c r="AD205" s="81">
        <v>3.8233524640799996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93.242000000000004</v>
      </c>
      <c r="BJ205" s="81">
        <v>0</v>
      </c>
      <c r="BK205" s="81">
        <v>0</v>
      </c>
      <c r="BL205" s="81">
        <v>0</v>
      </c>
      <c r="BM205" s="82"/>
      <c r="BN205" s="81">
        <v>0</v>
      </c>
      <c r="BO205" s="81">
        <v>0</v>
      </c>
      <c r="BP205" s="81">
        <v>5</v>
      </c>
      <c r="BQ205" s="81">
        <v>0</v>
      </c>
      <c r="BR205" s="81">
        <v>0</v>
      </c>
      <c r="BS205" s="81">
        <v>0</v>
      </c>
      <c r="BT205"/>
      <c r="BU205" s="80">
        <v>93.242000000000004</v>
      </c>
      <c r="BV205" s="80">
        <v>0</v>
      </c>
      <c r="BW205" s="80">
        <v>0</v>
      </c>
      <c r="BX205" s="80">
        <v>0</v>
      </c>
      <c r="BY205" s="80">
        <v>0</v>
      </c>
      <c r="BZ205" s="80">
        <v>0</v>
      </c>
      <c r="CA205" s="80">
        <v>0</v>
      </c>
      <c r="CB205" s="80">
        <v>0</v>
      </c>
      <c r="CC205" s="80">
        <v>0</v>
      </c>
    </row>
    <row r="206" spans="1:81">
      <c r="A206" s="80" t="s">
        <v>1938</v>
      </c>
      <c r="B206" s="80">
        <v>42</v>
      </c>
      <c r="C206" s="80">
        <v>8</v>
      </c>
      <c r="D206" s="80">
        <v>3</v>
      </c>
      <c r="E206" s="80">
        <v>2011</v>
      </c>
      <c r="F206" s="80" t="s">
        <v>87</v>
      </c>
      <c r="G206" s="80" t="s">
        <v>1930</v>
      </c>
      <c r="H206" s="80" t="s">
        <v>1931</v>
      </c>
      <c r="I206" s="177"/>
      <c r="J206" s="81">
        <v>104.52527457867802</v>
      </c>
      <c r="K206" s="81">
        <v>1.7346717852261009</v>
      </c>
      <c r="L206" s="81">
        <v>0.1686695338365157</v>
      </c>
      <c r="M206" s="81">
        <v>34.486980026273116</v>
      </c>
      <c r="N206" s="81">
        <v>44.758957906414935</v>
      </c>
      <c r="O206" s="81">
        <v>35.064083359574475</v>
      </c>
      <c r="P206" s="81">
        <v>24.4107407659919</v>
      </c>
      <c r="Q206" s="81">
        <v>2.5478237540695314</v>
      </c>
      <c r="R206" s="81">
        <v>0</v>
      </c>
      <c r="S206" s="81">
        <v>4.2764653728999997</v>
      </c>
      <c r="T206" s="82"/>
      <c r="U206" s="81">
        <v>21803585</v>
      </c>
      <c r="V206" s="81">
        <v>778</v>
      </c>
      <c r="W206" s="81">
        <v>5</v>
      </c>
      <c r="X206" s="81">
        <v>7120</v>
      </c>
      <c r="Y206" s="81">
        <v>13182</v>
      </c>
      <c r="Z206" s="81">
        <v>18195</v>
      </c>
      <c r="AA206" s="81">
        <v>4933</v>
      </c>
      <c r="AB206" s="81">
        <v>36305</v>
      </c>
      <c r="AC206" s="81">
        <v>0</v>
      </c>
      <c r="AD206" s="81">
        <v>4.2764653728999997</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73.352000000000004</v>
      </c>
      <c r="BJ206" s="81">
        <v>0</v>
      </c>
      <c r="BK206" s="81">
        <v>0</v>
      </c>
      <c r="BL206" s="81">
        <v>0</v>
      </c>
      <c r="BM206" s="82"/>
      <c r="BN206" s="81">
        <v>0</v>
      </c>
      <c r="BO206" s="81">
        <v>0</v>
      </c>
      <c r="BP206" s="81">
        <v>5</v>
      </c>
      <c r="BQ206" s="81">
        <v>0</v>
      </c>
      <c r="BR206" s="81">
        <v>0</v>
      </c>
      <c r="BS206" s="81">
        <v>0</v>
      </c>
      <c r="BT206"/>
      <c r="BU206" s="80">
        <v>73.352000000000004</v>
      </c>
      <c r="BV206" s="80">
        <v>0</v>
      </c>
      <c r="BW206" s="80">
        <v>0</v>
      </c>
      <c r="BX206" s="80">
        <v>0</v>
      </c>
      <c r="BY206" s="80">
        <v>0</v>
      </c>
      <c r="BZ206" s="80">
        <v>0</v>
      </c>
      <c r="CA206" s="80">
        <v>0</v>
      </c>
      <c r="CB206" s="80">
        <v>0</v>
      </c>
      <c r="CC206" s="80">
        <v>0</v>
      </c>
    </row>
    <row r="207" spans="1:81">
      <c r="A207" s="80" t="s">
        <v>1939</v>
      </c>
      <c r="B207" s="80">
        <v>43</v>
      </c>
      <c r="C207" s="80">
        <v>9</v>
      </c>
      <c r="D207" s="80">
        <v>3</v>
      </c>
      <c r="E207" s="80">
        <v>2012</v>
      </c>
      <c r="F207" s="80" t="s">
        <v>88</v>
      </c>
      <c r="G207" s="80" t="s">
        <v>1930</v>
      </c>
      <c r="H207" s="80" t="s">
        <v>1931</v>
      </c>
      <c r="I207" s="177"/>
      <c r="J207" s="81">
        <v>85.061136412969446</v>
      </c>
      <c r="K207" s="81">
        <v>1.6875710949062295</v>
      </c>
      <c r="L207" s="81">
        <v>0.16643509984254709</v>
      </c>
      <c r="M207" s="81">
        <v>35.376074986723069</v>
      </c>
      <c r="N207" s="81">
        <v>52.012701032325893</v>
      </c>
      <c r="O207" s="81">
        <v>35.327330770894839</v>
      </c>
      <c r="P207" s="81">
        <v>24.191312633782488</v>
      </c>
      <c r="Q207" s="81">
        <v>2.8036807421746288</v>
      </c>
      <c r="R207" s="81">
        <v>0</v>
      </c>
      <c r="S207" s="81">
        <v>2.8933662885600002</v>
      </c>
      <c r="T207" s="82"/>
      <c r="U207" s="81">
        <v>17770068</v>
      </c>
      <c r="V207" s="81">
        <v>778</v>
      </c>
      <c r="W207" s="81">
        <v>5</v>
      </c>
      <c r="X207" s="81">
        <v>7120</v>
      </c>
      <c r="Y207" s="81">
        <v>13511</v>
      </c>
      <c r="Z207" s="81">
        <v>18477</v>
      </c>
      <c r="AA207" s="81">
        <v>4861</v>
      </c>
      <c r="AB207" s="81">
        <v>36771</v>
      </c>
      <c r="AC207" s="81">
        <v>0</v>
      </c>
      <c r="AD207" s="81">
        <v>2.8933662885600002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58.77</v>
      </c>
      <c r="BJ207" s="81">
        <v>0</v>
      </c>
      <c r="BK207" s="81">
        <v>0</v>
      </c>
      <c r="BL207" s="81">
        <v>0</v>
      </c>
      <c r="BM207" s="82"/>
      <c r="BN207" s="81">
        <v>0</v>
      </c>
      <c r="BO207" s="81">
        <v>0</v>
      </c>
      <c r="BP207" s="81">
        <v>5</v>
      </c>
      <c r="BQ207" s="81">
        <v>0</v>
      </c>
      <c r="BR207" s="81">
        <v>0</v>
      </c>
      <c r="BS207" s="81">
        <v>0</v>
      </c>
      <c r="BT207"/>
      <c r="BU207" s="80">
        <v>58.77</v>
      </c>
      <c r="BV207" s="80">
        <v>0</v>
      </c>
      <c r="BW207" s="80">
        <v>0</v>
      </c>
      <c r="BX207" s="80">
        <v>0</v>
      </c>
      <c r="BY207" s="80">
        <v>0</v>
      </c>
      <c r="BZ207" s="80">
        <v>0</v>
      </c>
      <c r="CA207" s="80">
        <v>0</v>
      </c>
      <c r="CB207" s="80">
        <v>0</v>
      </c>
      <c r="CC207" s="80">
        <v>0</v>
      </c>
    </row>
    <row r="208" spans="1:81">
      <c r="A208" s="80" t="s">
        <v>1940</v>
      </c>
      <c r="B208" s="80">
        <v>44</v>
      </c>
      <c r="C208" s="80">
        <v>10</v>
      </c>
      <c r="D208" s="80">
        <v>3</v>
      </c>
      <c r="E208" s="80">
        <v>2013</v>
      </c>
      <c r="F208" s="80" t="s">
        <v>89</v>
      </c>
      <c r="G208" s="80" t="s">
        <v>1930</v>
      </c>
      <c r="H208" s="80" t="s">
        <v>1931</v>
      </c>
      <c r="I208" s="177"/>
      <c r="J208" s="81">
        <v>135.5187717597166</v>
      </c>
      <c r="K208" s="81">
        <v>1.3923711552046907</v>
      </c>
      <c r="L208" s="81">
        <v>0.15323534037780293</v>
      </c>
      <c r="M208" s="81">
        <v>36.260047186235617</v>
      </c>
      <c r="N208" s="81">
        <v>54.073845260237768</v>
      </c>
      <c r="O208" s="81">
        <v>34.500125616042631</v>
      </c>
      <c r="P208" s="81">
        <v>24.037690077014286</v>
      </c>
      <c r="Q208" s="81">
        <v>2.8532840135432438</v>
      </c>
      <c r="R208" s="81">
        <v>0</v>
      </c>
      <c r="S208" s="81">
        <v>3.4235826566000007</v>
      </c>
      <c r="T208" s="82"/>
      <c r="U208" s="81">
        <v>28168302</v>
      </c>
      <c r="V208" s="81">
        <v>778</v>
      </c>
      <c r="W208" s="81">
        <v>5</v>
      </c>
      <c r="X208" s="81">
        <v>7120</v>
      </c>
      <c r="Y208" s="81">
        <v>13650</v>
      </c>
      <c r="Z208" s="81">
        <v>18850</v>
      </c>
      <c r="AA208" s="81">
        <v>4812</v>
      </c>
      <c r="AB208" s="81">
        <v>36885</v>
      </c>
      <c r="AC208" s="81">
        <v>0</v>
      </c>
      <c r="AD208" s="81">
        <v>3.4235826566000007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48.87</v>
      </c>
      <c r="BJ208" s="81">
        <v>0</v>
      </c>
      <c r="BK208" s="81">
        <v>0</v>
      </c>
      <c r="BL208" s="81">
        <v>0</v>
      </c>
      <c r="BM208" s="82"/>
      <c r="BN208" s="81">
        <v>0</v>
      </c>
      <c r="BO208" s="81">
        <v>0</v>
      </c>
      <c r="BP208" s="81">
        <v>5</v>
      </c>
      <c r="BQ208" s="81">
        <v>0</v>
      </c>
      <c r="BR208" s="81">
        <v>0</v>
      </c>
      <c r="BS208" s="81">
        <v>0</v>
      </c>
      <c r="BT208"/>
      <c r="BU208" s="80">
        <v>48.87</v>
      </c>
      <c r="BV208" s="80">
        <v>0</v>
      </c>
      <c r="BW208" s="80">
        <v>0</v>
      </c>
      <c r="BX208" s="80">
        <v>0</v>
      </c>
      <c r="BY208" s="80">
        <v>0</v>
      </c>
      <c r="BZ208" s="80">
        <v>0</v>
      </c>
      <c r="CA208" s="80">
        <v>0</v>
      </c>
      <c r="CB208" s="80">
        <v>0</v>
      </c>
      <c r="CC208" s="80">
        <v>0</v>
      </c>
    </row>
    <row r="209" spans="1:81">
      <c r="A209" s="80" t="s">
        <v>1941</v>
      </c>
      <c r="B209" s="80">
        <v>45</v>
      </c>
      <c r="C209" s="80">
        <v>11</v>
      </c>
      <c r="D209" s="80">
        <v>3</v>
      </c>
      <c r="E209" s="80">
        <v>2014</v>
      </c>
      <c r="F209" s="80" t="s">
        <v>90</v>
      </c>
      <c r="G209" s="80" t="s">
        <v>1930</v>
      </c>
      <c r="H209" s="80" t="s">
        <v>1931</v>
      </c>
      <c r="I209" s="177"/>
      <c r="J209" s="81">
        <v>119.85654081035945</v>
      </c>
      <c r="K209" s="81">
        <v>1.448167418561362</v>
      </c>
      <c r="L209" s="81">
        <v>0.41930735022406918</v>
      </c>
      <c r="M209" s="81">
        <v>37.648852373342457</v>
      </c>
      <c r="N209" s="81">
        <v>53.915442067227119</v>
      </c>
      <c r="O209" s="81">
        <v>32.996894439861755</v>
      </c>
      <c r="P209" s="81">
        <v>23.806196648110223</v>
      </c>
      <c r="Q209" s="81">
        <v>2.7505114132383626</v>
      </c>
      <c r="R209" s="81">
        <v>0</v>
      </c>
      <c r="S209" s="81">
        <v>3.4368487500000002</v>
      </c>
      <c r="T209" s="82"/>
      <c r="U209" s="81">
        <v>27729052</v>
      </c>
      <c r="V209" s="81">
        <v>681</v>
      </c>
      <c r="W209" s="81">
        <v>11</v>
      </c>
      <c r="X209" s="81">
        <v>7388</v>
      </c>
      <c r="Y209" s="81">
        <v>13887</v>
      </c>
      <c r="Z209" s="81">
        <v>18988</v>
      </c>
      <c r="AA209" s="81">
        <v>4741</v>
      </c>
      <c r="AB209" s="81">
        <v>37059</v>
      </c>
      <c r="AC209" s="81">
        <v>0</v>
      </c>
      <c r="AD209" s="81">
        <v>3.4368487500000002</v>
      </c>
      <c r="AE209" s="82"/>
      <c r="AF209" s="81">
        <v>162367035.05139935</v>
      </c>
      <c r="AG209" s="81">
        <v>1186629.363598583</v>
      </c>
      <c r="AH209" s="81">
        <v>106512.63970486287</v>
      </c>
      <c r="AI209" s="81">
        <v>48852464.385903679</v>
      </c>
      <c r="AJ209" s="81">
        <v>76820058.210298628</v>
      </c>
      <c r="AK209" s="81">
        <v>0</v>
      </c>
      <c r="AL209" s="81">
        <v>0</v>
      </c>
      <c r="AM209" s="81">
        <v>5087646.9193965187</v>
      </c>
      <c r="AN209" s="81">
        <v>0</v>
      </c>
      <c r="AO209" s="81">
        <v>0</v>
      </c>
      <c r="AP209" s="82"/>
      <c r="AQ209" s="81">
        <v>917</v>
      </c>
      <c r="AR209" s="81">
        <v>128</v>
      </c>
      <c r="AS209" s="81">
        <v>0</v>
      </c>
      <c r="AT209" s="81">
        <v>0</v>
      </c>
      <c r="AU209" s="81">
        <v>0</v>
      </c>
      <c r="AV209" s="81">
        <v>0</v>
      </c>
      <c r="AW209" s="81" t="s">
        <v>564</v>
      </c>
      <c r="AX209" s="82"/>
      <c r="AY209" s="81">
        <v>3723.3999999999996</v>
      </c>
      <c r="AZ209" s="81">
        <v>4836.7</v>
      </c>
      <c r="BA209" s="81">
        <v>0</v>
      </c>
      <c r="BB209" s="81">
        <v>0</v>
      </c>
      <c r="BC209" s="81">
        <v>0</v>
      </c>
      <c r="BD209" s="81">
        <v>0</v>
      </c>
      <c r="BE209" s="81" t="s">
        <v>564</v>
      </c>
      <c r="BF209" s="82"/>
      <c r="BG209" s="81">
        <v>0</v>
      </c>
      <c r="BH209" s="81">
        <v>0</v>
      </c>
      <c r="BI209" s="81">
        <v>47.975999999999999</v>
      </c>
      <c r="BJ209" s="81">
        <v>0</v>
      </c>
      <c r="BK209" s="81">
        <v>0</v>
      </c>
      <c r="BL209" s="81">
        <v>0</v>
      </c>
      <c r="BM209" s="82"/>
      <c r="BN209" s="81">
        <v>0</v>
      </c>
      <c r="BO209" s="81">
        <v>0</v>
      </c>
      <c r="BP209" s="81">
        <v>5</v>
      </c>
      <c r="BQ209" s="81">
        <v>0</v>
      </c>
      <c r="BR209" s="81">
        <v>0</v>
      </c>
      <c r="BS209" s="81">
        <v>0</v>
      </c>
      <c r="BT209"/>
      <c r="BU209" s="80">
        <v>47.975999999999999</v>
      </c>
      <c r="BV209" s="80">
        <v>0</v>
      </c>
      <c r="BW209" s="80">
        <v>0</v>
      </c>
      <c r="BX209" s="80">
        <v>0</v>
      </c>
      <c r="BY209" s="80">
        <v>0</v>
      </c>
      <c r="BZ209" s="80">
        <v>0</v>
      </c>
      <c r="CA209" s="80">
        <v>0</v>
      </c>
      <c r="CB209" s="80">
        <v>0</v>
      </c>
      <c r="CC209" s="80">
        <v>0</v>
      </c>
    </row>
    <row r="210" spans="1:81">
      <c r="A210" s="80" t="s">
        <v>1942</v>
      </c>
      <c r="B210" s="80">
        <v>46</v>
      </c>
      <c r="C210" s="80">
        <v>12</v>
      </c>
      <c r="D210" s="80">
        <v>3</v>
      </c>
      <c r="E210" s="80">
        <v>2015</v>
      </c>
      <c r="F210" s="80" t="s">
        <v>91</v>
      </c>
      <c r="G210" s="80" t="s">
        <v>1930</v>
      </c>
      <c r="H210" s="80" t="s">
        <v>1931</v>
      </c>
      <c r="I210" s="177"/>
      <c r="J210" s="81">
        <v>107.08336709625527</v>
      </c>
      <c r="K210" s="81">
        <v>1.5121147106433772</v>
      </c>
      <c r="L210" s="81">
        <v>0.50656236733967608</v>
      </c>
      <c r="M210" s="81">
        <v>38.986332367081474</v>
      </c>
      <c r="N210" s="81">
        <v>50.205853798298868</v>
      </c>
      <c r="O210" s="81">
        <v>33.002152965474153</v>
      </c>
      <c r="P210" s="81">
        <v>23.920408384850937</v>
      </c>
      <c r="Q210" s="81">
        <v>2.6928321011564984</v>
      </c>
      <c r="R210" s="81">
        <v>0</v>
      </c>
      <c r="S210" s="81">
        <v>2.9190147987000001</v>
      </c>
      <c r="T210" s="82"/>
      <c r="U210" s="81">
        <v>22890611</v>
      </c>
      <c r="V210" s="81">
        <v>681</v>
      </c>
      <c r="W210" s="81">
        <v>11</v>
      </c>
      <c r="X210" s="81">
        <v>7388</v>
      </c>
      <c r="Y210" s="81">
        <v>14077</v>
      </c>
      <c r="Z210" s="81">
        <v>19174</v>
      </c>
      <c r="AA210" s="81">
        <v>4760</v>
      </c>
      <c r="AB210" s="81">
        <v>37062</v>
      </c>
      <c r="AC210" s="81">
        <v>0</v>
      </c>
      <c r="AD210" s="81">
        <v>2.9190147987000001</v>
      </c>
      <c r="AE210" s="82"/>
      <c r="AF210" s="81">
        <v>142010857.70831388</v>
      </c>
      <c r="AG210" s="81">
        <v>1118501.3017645637</v>
      </c>
      <c r="AH210" s="81">
        <v>107627.37949324558</v>
      </c>
      <c r="AI210" s="81">
        <v>47700690.891585968</v>
      </c>
      <c r="AJ210" s="81">
        <v>74352350.787265196</v>
      </c>
      <c r="AK210" s="81">
        <v>0</v>
      </c>
      <c r="AL210" s="81">
        <v>0</v>
      </c>
      <c r="AM210" s="81">
        <v>5079191.6307573104</v>
      </c>
      <c r="AN210" s="81">
        <v>0</v>
      </c>
      <c r="AO210" s="81">
        <v>0</v>
      </c>
      <c r="AP210" s="82"/>
      <c r="AQ210" s="81">
        <v>1007</v>
      </c>
      <c r="AR210" s="81">
        <v>204</v>
      </c>
      <c r="AS210" s="81">
        <v>0</v>
      </c>
      <c r="AT210" s="81">
        <v>0</v>
      </c>
      <c r="AU210" s="81">
        <v>0</v>
      </c>
      <c r="AV210" s="81">
        <v>0</v>
      </c>
      <c r="AW210" s="81" t="s">
        <v>564</v>
      </c>
      <c r="AX210" s="82"/>
      <c r="AY210" s="81">
        <v>4165.1000000000004</v>
      </c>
      <c r="AZ210" s="81">
        <v>7172.7</v>
      </c>
      <c r="BA210" s="81">
        <v>0</v>
      </c>
      <c r="BB210" s="81">
        <v>0</v>
      </c>
      <c r="BC210" s="81">
        <v>0</v>
      </c>
      <c r="BD210" s="81">
        <v>0</v>
      </c>
      <c r="BE210" s="81" t="s">
        <v>564</v>
      </c>
      <c r="BF210" s="82"/>
      <c r="BG210" s="81">
        <v>0</v>
      </c>
      <c r="BH210" s="81">
        <v>0</v>
      </c>
      <c r="BI210" s="81">
        <v>46.368000000000002</v>
      </c>
      <c r="BJ210" s="81">
        <v>0</v>
      </c>
      <c r="BK210" s="81">
        <v>0</v>
      </c>
      <c r="BL210" s="81">
        <v>0</v>
      </c>
      <c r="BM210" s="82"/>
      <c r="BN210" s="81">
        <v>0</v>
      </c>
      <c r="BO210" s="81">
        <v>0</v>
      </c>
      <c r="BP210" s="81">
        <v>5</v>
      </c>
      <c r="BQ210" s="81">
        <v>0</v>
      </c>
      <c r="BR210" s="81">
        <v>0</v>
      </c>
      <c r="BS210" s="81">
        <v>0</v>
      </c>
      <c r="BT210"/>
      <c r="BU210" s="80">
        <v>46.368000000000002</v>
      </c>
      <c r="BV210" s="80">
        <v>0</v>
      </c>
      <c r="BW210" s="80">
        <v>0</v>
      </c>
      <c r="BX210" s="80">
        <v>0</v>
      </c>
      <c r="BY210" s="80">
        <v>0</v>
      </c>
      <c r="BZ210" s="80">
        <v>0</v>
      </c>
      <c r="CA210" s="80">
        <v>0</v>
      </c>
      <c r="CB210" s="80">
        <v>0</v>
      </c>
      <c r="CC210" s="80">
        <v>0</v>
      </c>
    </row>
    <row r="211" spans="1:81">
      <c r="A211" s="80" t="s">
        <v>1943</v>
      </c>
      <c r="B211" s="80">
        <v>47</v>
      </c>
      <c r="C211" s="80">
        <v>13</v>
      </c>
      <c r="D211" s="80">
        <v>3</v>
      </c>
      <c r="E211" s="80">
        <v>2016</v>
      </c>
      <c r="F211" s="80" t="s">
        <v>92</v>
      </c>
      <c r="G211" s="80" t="s">
        <v>1930</v>
      </c>
      <c r="H211" s="80" t="s">
        <v>1931</v>
      </c>
      <c r="I211" s="177"/>
      <c r="J211" s="81">
        <v>73.133729024821776</v>
      </c>
      <c r="K211" s="81">
        <v>1.4981039786256212</v>
      </c>
      <c r="L211" s="81">
        <v>0.53935826334561709</v>
      </c>
      <c r="M211" s="81">
        <v>34.21771082199492</v>
      </c>
      <c r="N211" s="81">
        <v>52.440943755383742</v>
      </c>
      <c r="O211" s="81">
        <v>32.805428081372362</v>
      </c>
      <c r="P211" s="81">
        <v>23.224690844810233</v>
      </c>
      <c r="Q211" s="81">
        <v>2.6253924752330469</v>
      </c>
      <c r="R211" s="81">
        <v>0</v>
      </c>
      <c r="S211" s="81">
        <v>5.3261587922900002</v>
      </c>
      <c r="T211" s="82"/>
      <c r="U211" s="81">
        <v>16554873</v>
      </c>
      <c r="V211" s="81">
        <v>681</v>
      </c>
      <c r="W211" s="81">
        <v>11</v>
      </c>
      <c r="X211" s="81">
        <v>7388</v>
      </c>
      <c r="Y211" s="81">
        <v>14276</v>
      </c>
      <c r="Z211" s="81">
        <v>19294</v>
      </c>
      <c r="AA211" s="81">
        <v>4780</v>
      </c>
      <c r="AB211" s="81">
        <v>37170</v>
      </c>
      <c r="AC211" s="81">
        <v>0</v>
      </c>
      <c r="AD211" s="81">
        <v>5.3261587922900002</v>
      </c>
      <c r="AE211" s="82"/>
      <c r="AF211" s="81">
        <v>101773492.9968375</v>
      </c>
      <c r="AG211" s="81">
        <v>1065495.0063038031</v>
      </c>
      <c r="AH211" s="81">
        <v>89827.041168590775</v>
      </c>
      <c r="AI211" s="81">
        <v>50632393.225148253</v>
      </c>
      <c r="AJ211" s="81">
        <v>74104454.599078044</v>
      </c>
      <c r="AK211" s="81">
        <v>0</v>
      </c>
      <c r="AL211" s="81">
        <v>0</v>
      </c>
      <c r="AM211" s="81">
        <v>5097950.1101291617</v>
      </c>
      <c r="AN211" s="81">
        <v>0</v>
      </c>
      <c r="AO211" s="81">
        <v>0</v>
      </c>
      <c r="AP211" s="82"/>
      <c r="AQ211" s="81">
        <v>1073</v>
      </c>
      <c r="AR211" s="81">
        <v>243</v>
      </c>
      <c r="AS211" s="81">
        <v>0</v>
      </c>
      <c r="AT211" s="81">
        <v>0</v>
      </c>
      <c r="AU211" s="81">
        <v>0</v>
      </c>
      <c r="AV211" s="81">
        <v>0</v>
      </c>
      <c r="AW211" s="81" t="s">
        <v>564</v>
      </c>
      <c r="AX211" s="82"/>
      <c r="AY211" s="81">
        <v>4516.2999999999993</v>
      </c>
      <c r="AZ211" s="81">
        <v>8531.1</v>
      </c>
      <c r="BA211" s="81">
        <v>0</v>
      </c>
      <c r="BB211" s="81">
        <v>0</v>
      </c>
      <c r="BC211" s="81">
        <v>0</v>
      </c>
      <c r="BD211" s="81">
        <v>0</v>
      </c>
      <c r="BE211" s="81" t="s">
        <v>564</v>
      </c>
      <c r="BF211" s="82"/>
      <c r="BG211" s="81">
        <v>0</v>
      </c>
      <c r="BH211" s="81">
        <v>0</v>
      </c>
      <c r="BI211" s="81">
        <v>43.64</v>
      </c>
      <c r="BJ211" s="81">
        <v>0</v>
      </c>
      <c r="BK211" s="81">
        <v>0</v>
      </c>
      <c r="BL211" s="81">
        <v>0</v>
      </c>
      <c r="BM211" s="82"/>
      <c r="BN211" s="81">
        <v>0</v>
      </c>
      <c r="BO211" s="81">
        <v>0</v>
      </c>
      <c r="BP211" s="81">
        <v>5</v>
      </c>
      <c r="BQ211" s="81">
        <v>0</v>
      </c>
      <c r="BR211" s="81">
        <v>0</v>
      </c>
      <c r="BS211" s="81">
        <v>0</v>
      </c>
      <c r="BT211"/>
      <c r="BU211" s="80">
        <v>43.64</v>
      </c>
      <c r="BV211" s="80">
        <v>0</v>
      </c>
      <c r="BW211" s="80">
        <v>0</v>
      </c>
      <c r="BX211" s="80">
        <v>0</v>
      </c>
      <c r="BY211" s="80">
        <v>0</v>
      </c>
      <c r="BZ211" s="80">
        <v>0</v>
      </c>
      <c r="CA211" s="80">
        <v>0</v>
      </c>
      <c r="CB211" s="80">
        <v>0</v>
      </c>
      <c r="CC211" s="80">
        <v>0</v>
      </c>
    </row>
    <row r="212" spans="1:81">
      <c r="A212" s="80" t="s">
        <v>1944</v>
      </c>
      <c r="B212" s="80">
        <v>48</v>
      </c>
      <c r="C212" s="80">
        <v>14</v>
      </c>
      <c r="D212" s="80">
        <v>3</v>
      </c>
      <c r="E212" s="80">
        <v>2017</v>
      </c>
      <c r="F212" s="80" t="s">
        <v>71</v>
      </c>
      <c r="G212" s="80" t="s">
        <v>1930</v>
      </c>
      <c r="H212" s="80" t="s">
        <v>1931</v>
      </c>
      <c r="I212" s="177"/>
      <c r="J212" s="81">
        <v>49.157455939100331</v>
      </c>
      <c r="K212" s="81">
        <v>1.4767276507430245</v>
      </c>
      <c r="L212" s="81">
        <v>0.46189161894680542</v>
      </c>
      <c r="M212" s="81">
        <v>30.795298389073324</v>
      </c>
      <c r="N212" s="81">
        <v>46.240709787344372</v>
      </c>
      <c r="O212" s="81">
        <v>32.76185047763861</v>
      </c>
      <c r="P212" s="81">
        <v>22.821689707269201</v>
      </c>
      <c r="Q212" s="81">
        <v>2.5452240526209828</v>
      </c>
      <c r="R212" s="81">
        <v>0</v>
      </c>
      <c r="S212" s="81">
        <v>3.83694347475</v>
      </c>
      <c r="T212" s="82"/>
      <c r="U212" s="81">
        <v>14194662</v>
      </c>
      <c r="V212" s="81">
        <v>681</v>
      </c>
      <c r="W212" s="81">
        <v>11</v>
      </c>
      <c r="X212" s="81">
        <v>7388</v>
      </c>
      <c r="Y212" s="81">
        <v>14432</v>
      </c>
      <c r="Z212" s="81">
        <v>19588</v>
      </c>
      <c r="AA212" s="81">
        <v>4727</v>
      </c>
      <c r="AB212" s="81">
        <v>37265</v>
      </c>
      <c r="AC212" s="81">
        <v>0</v>
      </c>
      <c r="AD212" s="81">
        <v>3.83694347475</v>
      </c>
      <c r="AE212" s="82"/>
      <c r="AF212" s="81">
        <v>76328223.683264688</v>
      </c>
      <c r="AG212" s="81">
        <v>1096159.565270737</v>
      </c>
      <c r="AH212" s="81">
        <v>103468.2167660132</v>
      </c>
      <c r="AI212" s="81">
        <v>53146961.168203413</v>
      </c>
      <c r="AJ212" s="81">
        <v>75941931.645979121</v>
      </c>
      <c r="AK212" s="81">
        <v>0</v>
      </c>
      <c r="AL212" s="81">
        <v>0</v>
      </c>
      <c r="AM212" s="81">
        <v>5118976.8642673651</v>
      </c>
      <c r="AN212" s="81">
        <v>0</v>
      </c>
      <c r="AO212" s="81">
        <v>0</v>
      </c>
      <c r="AP212" s="82"/>
      <c r="AQ212" s="81">
        <v>1132</v>
      </c>
      <c r="AR212" s="81">
        <v>267</v>
      </c>
      <c r="AS212" s="81">
        <v>0</v>
      </c>
      <c r="AT212" s="81">
        <v>0</v>
      </c>
      <c r="AU212" s="81">
        <v>0</v>
      </c>
      <c r="AV212" s="81">
        <v>0</v>
      </c>
      <c r="AW212" s="81" t="s">
        <v>564</v>
      </c>
      <c r="AX212" s="82"/>
      <c r="AY212" s="81">
        <v>4811.3</v>
      </c>
      <c r="AZ212" s="81">
        <v>9179.2999999999975</v>
      </c>
      <c r="BA212" s="81">
        <v>0</v>
      </c>
      <c r="BB212" s="81">
        <v>0</v>
      </c>
      <c r="BC212" s="81">
        <v>0</v>
      </c>
      <c r="BD212" s="81">
        <v>0</v>
      </c>
      <c r="BE212" s="81" t="s">
        <v>564</v>
      </c>
      <c r="BF212" s="82"/>
      <c r="BG212" s="81">
        <v>0</v>
      </c>
      <c r="BH212" s="81">
        <v>0</v>
      </c>
      <c r="BI212" s="81">
        <v>45.061999999999998</v>
      </c>
      <c r="BJ212" s="81">
        <v>0</v>
      </c>
      <c r="BK212" s="81">
        <v>0</v>
      </c>
      <c r="BL212" s="81">
        <v>0</v>
      </c>
      <c r="BM212" s="82"/>
      <c r="BN212" s="81">
        <v>0</v>
      </c>
      <c r="BO212" s="81">
        <v>0</v>
      </c>
      <c r="BP212" s="81">
        <v>5</v>
      </c>
      <c r="BQ212" s="81">
        <v>0</v>
      </c>
      <c r="BR212" s="81">
        <v>0</v>
      </c>
      <c r="BS212" s="81">
        <v>0</v>
      </c>
      <c r="BT212"/>
      <c r="BU212" s="80">
        <v>45.061999999999998</v>
      </c>
      <c r="BV212" s="80">
        <v>0</v>
      </c>
      <c r="BW212" s="80">
        <v>0</v>
      </c>
      <c r="BX212" s="80">
        <v>0</v>
      </c>
      <c r="BY212" s="80">
        <v>0</v>
      </c>
      <c r="BZ212" s="80">
        <v>0</v>
      </c>
      <c r="CA212" s="80">
        <v>0</v>
      </c>
      <c r="CB212" s="80">
        <v>0</v>
      </c>
      <c r="CC212" s="80">
        <v>0</v>
      </c>
    </row>
    <row r="213" spans="1:81">
      <c r="A213" s="80" t="s">
        <v>1945</v>
      </c>
      <c r="B213" s="80">
        <v>49</v>
      </c>
      <c r="C213" s="80">
        <v>15</v>
      </c>
      <c r="D213" s="80">
        <v>3</v>
      </c>
      <c r="E213" s="80">
        <v>2018</v>
      </c>
      <c r="F213" s="80" t="s">
        <v>93</v>
      </c>
      <c r="G213" s="80" t="s">
        <v>1930</v>
      </c>
      <c r="H213" s="80" t="s">
        <v>1931</v>
      </c>
      <c r="I213" s="177"/>
      <c r="J213" s="81">
        <v>38.37586944808799</v>
      </c>
      <c r="K213" s="81">
        <v>1.3176576017251722</v>
      </c>
      <c r="L213" s="81">
        <v>0.40905749022057775</v>
      </c>
      <c r="M213" s="81">
        <v>27.271886262974949</v>
      </c>
      <c r="N213" s="81">
        <v>36.379272614867745</v>
      </c>
      <c r="O213" s="81">
        <v>32.443370158686221</v>
      </c>
      <c r="P213" s="81">
        <v>23.024706856193788</v>
      </c>
      <c r="Q213" s="81">
        <v>2.3729942772240435</v>
      </c>
      <c r="R213" s="81">
        <v>0</v>
      </c>
      <c r="S213" s="81">
        <v>3.9121025013400001</v>
      </c>
      <c r="T213" s="82"/>
      <c r="U213" s="81">
        <v>12870091</v>
      </c>
      <c r="V213" s="81">
        <v>681</v>
      </c>
      <c r="W213" s="81">
        <v>11</v>
      </c>
      <c r="X213" s="81">
        <v>7388</v>
      </c>
      <c r="Y213" s="81">
        <v>14713</v>
      </c>
      <c r="Z213" s="81">
        <v>19769</v>
      </c>
      <c r="AA213" s="81">
        <v>4817</v>
      </c>
      <c r="AB213" s="81">
        <v>37441</v>
      </c>
      <c r="AC213" s="81">
        <v>0</v>
      </c>
      <c r="AD213" s="81">
        <v>3.9121025013400001</v>
      </c>
      <c r="AE213" s="82"/>
      <c r="AF213" s="81">
        <v>67438692.206072226</v>
      </c>
      <c r="AG213" s="81">
        <v>962573.2080961318</v>
      </c>
      <c r="AH213" s="81">
        <v>96710.84137039812</v>
      </c>
      <c r="AI213" s="81">
        <v>52235499.221589863</v>
      </c>
      <c r="AJ213" s="81">
        <v>69134921.248014987</v>
      </c>
      <c r="AK213" s="81">
        <v>0</v>
      </c>
      <c r="AL213" s="81">
        <v>0</v>
      </c>
      <c r="AM213" s="81">
        <v>5153795.2361548441</v>
      </c>
      <c r="AN213" s="81">
        <v>0</v>
      </c>
      <c r="AO213" s="81">
        <v>0</v>
      </c>
      <c r="AP213" s="82"/>
      <c r="AQ213" s="81">
        <v>1223</v>
      </c>
      <c r="AR213" s="81">
        <v>293</v>
      </c>
      <c r="AS213" s="81">
        <v>0</v>
      </c>
      <c r="AT213" s="81">
        <v>0</v>
      </c>
      <c r="AU213" s="81">
        <v>0</v>
      </c>
      <c r="AV213" s="81">
        <v>0</v>
      </c>
      <c r="AW213" s="81" t="s">
        <v>564</v>
      </c>
      <c r="AX213" s="82"/>
      <c r="AY213" s="81">
        <v>5246.5000000000018</v>
      </c>
      <c r="AZ213" s="81">
        <v>9751</v>
      </c>
      <c r="BA213" s="81">
        <v>0</v>
      </c>
      <c r="BB213" s="81">
        <v>0</v>
      </c>
      <c r="BC213" s="81">
        <v>0</v>
      </c>
      <c r="BD213" s="81">
        <v>0</v>
      </c>
      <c r="BE213" s="81" t="s">
        <v>564</v>
      </c>
      <c r="BF213" s="82"/>
      <c r="BG213" s="81">
        <v>0</v>
      </c>
      <c r="BH213" s="81">
        <v>0</v>
      </c>
      <c r="BI213" s="81">
        <v>40.881</v>
      </c>
      <c r="BJ213" s="81">
        <v>0</v>
      </c>
      <c r="BK213" s="81">
        <v>0</v>
      </c>
      <c r="BL213" s="81">
        <v>0</v>
      </c>
      <c r="BM213" s="82"/>
      <c r="BN213" s="81">
        <v>0</v>
      </c>
      <c r="BO213" s="81">
        <v>0</v>
      </c>
      <c r="BP213" s="81">
        <v>5</v>
      </c>
      <c r="BQ213" s="81">
        <v>0</v>
      </c>
      <c r="BR213" s="81">
        <v>0</v>
      </c>
      <c r="BS213" s="81">
        <v>0</v>
      </c>
      <c r="BT213"/>
      <c r="BU213" s="80">
        <v>40.881</v>
      </c>
      <c r="BV213" s="80">
        <v>0</v>
      </c>
      <c r="BW213" s="80">
        <v>0</v>
      </c>
      <c r="BX213" s="80">
        <v>0</v>
      </c>
      <c r="BY213" s="80">
        <v>0</v>
      </c>
      <c r="BZ213" s="80">
        <v>0</v>
      </c>
      <c r="CA213" s="80">
        <v>0</v>
      </c>
      <c r="CB213" s="80">
        <v>0</v>
      </c>
      <c r="CC213" s="80">
        <v>0</v>
      </c>
    </row>
    <row r="214" spans="1:81">
      <c r="A214" s="80" t="s">
        <v>1946</v>
      </c>
      <c r="B214" s="80">
        <v>50</v>
      </c>
      <c r="C214" s="80">
        <v>16</v>
      </c>
      <c r="D214" s="80">
        <v>3</v>
      </c>
      <c r="E214" s="80">
        <v>2019</v>
      </c>
      <c r="F214" s="80" t="s">
        <v>73</v>
      </c>
      <c r="G214" s="80" t="s">
        <v>1930</v>
      </c>
      <c r="H214" s="80" t="s">
        <v>1931</v>
      </c>
      <c r="I214" s="177"/>
      <c r="J214" s="81">
        <v>31.565051088777565</v>
      </c>
      <c r="K214" s="81">
        <v>1.2227815367400767</v>
      </c>
      <c r="L214" s="81">
        <v>0.4124599788871427</v>
      </c>
      <c r="M214" s="81">
        <v>24.3045247771175</v>
      </c>
      <c r="N214" s="81">
        <v>38.672374635901122</v>
      </c>
      <c r="O214" s="81">
        <v>31.839965265740165</v>
      </c>
      <c r="P214" s="81">
        <v>23.193517656946746</v>
      </c>
      <c r="Q214" s="81">
        <v>2.307476781508162</v>
      </c>
      <c r="R214" s="81">
        <v>0</v>
      </c>
      <c r="S214" s="81">
        <v>4.8286878828999988</v>
      </c>
      <c r="T214" s="82"/>
      <c r="U214" s="81">
        <v>11130399</v>
      </c>
      <c r="V214" s="81">
        <v>681</v>
      </c>
      <c r="W214" s="81">
        <v>11</v>
      </c>
      <c r="X214" s="81">
        <v>7388</v>
      </c>
      <c r="Y214" s="81">
        <v>14840</v>
      </c>
      <c r="Z214" s="81">
        <v>19934</v>
      </c>
      <c r="AA214" s="81">
        <v>4816</v>
      </c>
      <c r="AB214" s="81">
        <v>37393</v>
      </c>
      <c r="AC214" s="81">
        <v>0</v>
      </c>
      <c r="AD214" s="81">
        <v>4.8286878828999988</v>
      </c>
      <c r="AE214" s="82"/>
      <c r="AF214" s="81">
        <v>58284418.718146943</v>
      </c>
      <c r="AG214" s="81">
        <v>939155.37144287757</v>
      </c>
      <c r="AH214" s="81">
        <v>103798.9641806963</v>
      </c>
      <c r="AI214" s="81">
        <v>48591871.889478847</v>
      </c>
      <c r="AJ214" s="81">
        <v>75342144.886669859</v>
      </c>
      <c r="AK214" s="81">
        <v>0</v>
      </c>
      <c r="AL214" s="81">
        <v>0</v>
      </c>
      <c r="AM214" s="81">
        <v>5092645.1056467108</v>
      </c>
      <c r="AN214" s="81">
        <v>0</v>
      </c>
      <c r="AO214" s="81">
        <v>0</v>
      </c>
      <c r="AP214" s="82"/>
      <c r="AQ214" s="81">
        <v>1304</v>
      </c>
      <c r="AR214" s="81">
        <v>316</v>
      </c>
      <c r="AS214" s="81">
        <v>0</v>
      </c>
      <c r="AT214" s="81">
        <v>0</v>
      </c>
      <c r="AU214" s="81">
        <v>0</v>
      </c>
      <c r="AV214" s="81">
        <v>0</v>
      </c>
      <c r="AW214" s="81" t="s">
        <v>564</v>
      </c>
      <c r="AX214" s="82"/>
      <c r="AY214" s="81">
        <v>5658.1</v>
      </c>
      <c r="AZ214" s="81">
        <v>10386.6</v>
      </c>
      <c r="BA214" s="81">
        <v>0</v>
      </c>
      <c r="BB214" s="81">
        <v>0</v>
      </c>
      <c r="BC214" s="81">
        <v>0</v>
      </c>
      <c r="BD214" s="81">
        <v>0</v>
      </c>
      <c r="BE214" s="81" t="s">
        <v>564</v>
      </c>
      <c r="BF214" s="82"/>
      <c r="BG214" s="81">
        <v>0</v>
      </c>
      <c r="BH214" s="81">
        <v>0</v>
      </c>
      <c r="BI214" s="81">
        <v>33.046999999999997</v>
      </c>
      <c r="BJ214" s="81">
        <v>0</v>
      </c>
      <c r="BK214" s="81">
        <v>0</v>
      </c>
      <c r="BL214" s="81">
        <v>0</v>
      </c>
      <c r="BM214" s="82"/>
      <c r="BN214" s="81">
        <v>0</v>
      </c>
      <c r="BO214" s="81">
        <v>0</v>
      </c>
      <c r="BP214" s="81">
        <v>5</v>
      </c>
      <c r="BQ214" s="81">
        <v>0</v>
      </c>
      <c r="BR214" s="81">
        <v>0</v>
      </c>
      <c r="BS214" s="81">
        <v>0</v>
      </c>
      <c r="BT214"/>
      <c r="BU214" s="80">
        <v>33.046999999999997</v>
      </c>
      <c r="BV214" s="80">
        <v>0</v>
      </c>
      <c r="BW214" s="80">
        <v>0</v>
      </c>
      <c r="BX214" s="80">
        <v>0</v>
      </c>
      <c r="BY214" s="80">
        <v>0</v>
      </c>
      <c r="BZ214" s="80">
        <v>0</v>
      </c>
      <c r="CA214" s="80">
        <v>0</v>
      </c>
      <c r="CB214" s="80">
        <v>0</v>
      </c>
      <c r="CC214" s="80">
        <v>0</v>
      </c>
    </row>
    <row r="215" spans="1:81">
      <c r="A215" s="80" t="s">
        <v>1947</v>
      </c>
      <c r="B215" s="80">
        <v>51</v>
      </c>
      <c r="C215" s="80">
        <v>17</v>
      </c>
      <c r="D215" s="80">
        <v>3</v>
      </c>
      <c r="E215" s="80">
        <v>2020</v>
      </c>
      <c r="F215" s="80" t="s">
        <v>218</v>
      </c>
      <c r="G215" s="80" t="s">
        <v>1930</v>
      </c>
      <c r="H215" s="80" t="s">
        <v>1931</v>
      </c>
      <c r="I215" s="177"/>
      <c r="J215" s="81">
        <v>26.669358936114008</v>
      </c>
      <c r="K215" s="81">
        <v>1.3323382375740158</v>
      </c>
      <c r="L215" s="81">
        <v>1.4449971475960222</v>
      </c>
      <c r="M215" s="81">
        <v>24.464035706353144</v>
      </c>
      <c r="N215" s="81">
        <v>35.751991294766121</v>
      </c>
      <c r="O215" s="81">
        <v>28.185997789404603</v>
      </c>
      <c r="P215" s="81">
        <v>21.418255683708548</v>
      </c>
      <c r="Q215" s="81">
        <v>2.2147746310626633</v>
      </c>
      <c r="R215" s="81">
        <v>0</v>
      </c>
      <c r="S215" s="81">
        <v>4.6223477323799997</v>
      </c>
      <c r="T215" s="82"/>
      <c r="U215" s="81">
        <v>7345111</v>
      </c>
      <c r="V215" s="81">
        <v>638</v>
      </c>
      <c r="W215" s="81">
        <v>56</v>
      </c>
      <c r="X215" s="81">
        <v>8373</v>
      </c>
      <c r="Y215" s="81">
        <v>15099</v>
      </c>
      <c r="Z215" s="81">
        <v>20141</v>
      </c>
      <c r="AA215" s="81">
        <v>4832</v>
      </c>
      <c r="AB215" s="81">
        <v>37562</v>
      </c>
      <c r="AC215" s="81">
        <v>0</v>
      </c>
      <c r="AD215" s="81">
        <v>4.6223477323799997</v>
      </c>
      <c r="AE215" s="82"/>
      <c r="AF215" s="81">
        <v>45705969.083742753</v>
      </c>
      <c r="AG215" s="81">
        <v>940649.61155395838</v>
      </c>
      <c r="AH215" s="81">
        <v>401498.60919658997</v>
      </c>
      <c r="AI215" s="81">
        <v>47161679.199140906</v>
      </c>
      <c r="AJ215" s="81">
        <v>65544212.487774603</v>
      </c>
      <c r="AK215" s="81"/>
      <c r="AL215" s="81"/>
      <c r="AM215" s="81">
        <v>4902258.3225241145</v>
      </c>
      <c r="AN215" s="81"/>
      <c r="AO215" s="81"/>
      <c r="AP215" s="82"/>
      <c r="AQ215" s="81">
        <v>1413</v>
      </c>
      <c r="AR215" s="81">
        <v>327</v>
      </c>
      <c r="AS215" s="81">
        <v>0</v>
      </c>
      <c r="AT215" s="81">
        <v>0</v>
      </c>
      <c r="AU215" s="81">
        <v>0</v>
      </c>
      <c r="AV215" s="81">
        <v>0</v>
      </c>
      <c r="AW215" s="81">
        <v>0</v>
      </c>
      <c r="AX215" s="82"/>
      <c r="AY215" s="81">
        <v>6324.9000000000033</v>
      </c>
      <c r="AZ215" s="81">
        <v>11529.600000000009</v>
      </c>
      <c r="BA215" s="81">
        <v>0</v>
      </c>
      <c r="BB215" s="81">
        <v>0</v>
      </c>
      <c r="BC215" s="81">
        <v>0</v>
      </c>
      <c r="BD215" s="81">
        <v>0</v>
      </c>
      <c r="BE215" s="81">
        <v>0</v>
      </c>
      <c r="BF215" s="82"/>
      <c r="BG215" s="81">
        <v>0</v>
      </c>
      <c r="BH215" s="81">
        <v>0</v>
      </c>
      <c r="BI215" s="81">
        <v>29.303999999999998</v>
      </c>
      <c r="BJ215" s="81">
        <v>0</v>
      </c>
      <c r="BK215" s="81">
        <v>0</v>
      </c>
      <c r="BL215" s="81">
        <v>0</v>
      </c>
      <c r="BM215" s="82"/>
      <c r="BN215" s="81">
        <v>0</v>
      </c>
      <c r="BO215" s="81">
        <v>0</v>
      </c>
      <c r="BP215" s="81">
        <v>5</v>
      </c>
      <c r="BQ215" s="81">
        <v>0</v>
      </c>
      <c r="BR215" s="81">
        <v>0</v>
      </c>
      <c r="BS215" s="81">
        <v>0</v>
      </c>
      <c r="BT215"/>
      <c r="BU215" s="80">
        <v>29.303999999999998</v>
      </c>
      <c r="BV215" s="80">
        <v>0</v>
      </c>
      <c r="BW215" s="80">
        <v>0</v>
      </c>
      <c r="BX215" s="80">
        <v>0</v>
      </c>
      <c r="BY215" s="80">
        <v>0</v>
      </c>
      <c r="BZ215" s="80">
        <v>0</v>
      </c>
      <c r="CA215" s="80">
        <v>0</v>
      </c>
      <c r="CB215" s="80">
        <v>0</v>
      </c>
      <c r="CC215" s="80">
        <v>0</v>
      </c>
    </row>
    <row r="216" spans="1:81">
      <c r="A216" s="80" t="s">
        <v>1948</v>
      </c>
      <c r="B216" s="80">
        <v>51</v>
      </c>
      <c r="C216" s="80">
        <v>18</v>
      </c>
      <c r="D216" s="80">
        <v>3</v>
      </c>
      <c r="E216" s="80">
        <v>2021</v>
      </c>
      <c r="F216" s="80" t="s">
        <v>75</v>
      </c>
      <c r="G216" s="174" t="s">
        <v>1930</v>
      </c>
      <c r="H216" s="80" t="s">
        <v>1931</v>
      </c>
      <c r="I216" s="177"/>
      <c r="J216" s="81">
        <v>26.189098858648531</v>
      </c>
      <c r="K216" s="81">
        <v>1.3977916291509631</v>
      </c>
      <c r="L216" s="81">
        <v>1.6138084665625274</v>
      </c>
      <c r="M216" s="81">
        <v>24.500090549583383</v>
      </c>
      <c r="N216" s="81">
        <v>35.164211788873381</v>
      </c>
      <c r="O216" s="81">
        <v>27.60853236733556</v>
      </c>
      <c r="P216" s="81">
        <v>22.094663983165571</v>
      </c>
      <c r="Q216" s="81">
        <v>2.2528701825362725</v>
      </c>
      <c r="R216" s="81">
        <v>0</v>
      </c>
      <c r="S216" s="81">
        <v>5.3648403724579996</v>
      </c>
      <c r="T216" s="82"/>
      <c r="U216" s="81">
        <v>9480889</v>
      </c>
      <c r="V216" s="81">
        <v>638</v>
      </c>
      <c r="W216" s="81">
        <v>56</v>
      </c>
      <c r="X216" s="81">
        <v>8373</v>
      </c>
      <c r="Y216" s="81">
        <v>15310</v>
      </c>
      <c r="Z216" s="81">
        <v>20314</v>
      </c>
      <c r="AA216" s="81">
        <v>4861</v>
      </c>
      <c r="AB216" s="81">
        <v>37755</v>
      </c>
      <c r="AC216" s="81">
        <v>0</v>
      </c>
      <c r="AD216" s="81">
        <v>5.3648403724579996</v>
      </c>
      <c r="AE216" s="82"/>
      <c r="AF216" s="81">
        <v>55039201.900828421</v>
      </c>
      <c r="AG216" s="81">
        <v>1023458.9327996646</v>
      </c>
      <c r="AH216" s="81">
        <v>433032.96773795102</v>
      </c>
      <c r="AI216" s="81">
        <v>54301754.434641875</v>
      </c>
      <c r="AJ216" s="81">
        <v>70161841.033012971</v>
      </c>
      <c r="AK216" s="81">
        <v>0</v>
      </c>
      <c r="AL216" s="81">
        <v>0</v>
      </c>
      <c r="AM216" s="81">
        <v>4955868.0841835998</v>
      </c>
      <c r="AN216" s="81">
        <v>0</v>
      </c>
      <c r="AO216" s="81">
        <v>0</v>
      </c>
      <c r="AP216" s="82"/>
      <c r="AQ216" s="81">
        <v>1548</v>
      </c>
      <c r="AR216" s="81">
        <v>330</v>
      </c>
      <c r="AS216" s="81">
        <v>0</v>
      </c>
      <c r="AT216" s="81">
        <v>0</v>
      </c>
      <c r="AU216" s="81">
        <v>0</v>
      </c>
      <c r="AV216" s="81">
        <v>0</v>
      </c>
      <c r="AW216" s="81"/>
      <c r="AX216" s="82"/>
      <c r="AY216" s="81">
        <v>7181.4000000000033</v>
      </c>
      <c r="AZ216" s="81">
        <v>13607.600000000009</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1949</v>
      </c>
      <c r="B217" s="80">
        <v>51</v>
      </c>
      <c r="C217" s="80">
        <v>19</v>
      </c>
      <c r="D217" s="80">
        <v>3</v>
      </c>
      <c r="E217" s="80">
        <v>2022</v>
      </c>
      <c r="F217" s="80" t="s">
        <v>568</v>
      </c>
      <c r="G217" s="174" t="s">
        <v>1930</v>
      </c>
      <c r="H217" s="80" t="s">
        <v>1931</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1669</v>
      </c>
      <c r="AR217" s="81">
        <v>336</v>
      </c>
      <c r="AS217" s="81">
        <v>0</v>
      </c>
      <c r="AT217" s="81">
        <v>0</v>
      </c>
      <c r="AU217" s="81">
        <v>0</v>
      </c>
      <c r="AV217" s="81">
        <v>0</v>
      </c>
      <c r="AW217" s="81"/>
      <c r="AX217" s="82"/>
      <c r="AY217" s="81">
        <v>7954.1999999999953</v>
      </c>
      <c r="AZ217" s="81">
        <v>14011.900000000005</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1950</v>
      </c>
      <c r="B218" s="80">
        <v>460</v>
      </c>
      <c r="C218" s="80">
        <v>1</v>
      </c>
      <c r="D218" s="80">
        <v>28</v>
      </c>
      <c r="E218" s="80">
        <v>1990</v>
      </c>
      <c r="F218" s="80" t="s">
        <v>562</v>
      </c>
      <c r="G218" s="80" t="s">
        <v>1951</v>
      </c>
      <c r="H218" s="80" t="s">
        <v>1952</v>
      </c>
      <c r="I218" s="177"/>
      <c r="J218" s="81">
        <v>3596.5260156621939</v>
      </c>
      <c r="K218" s="81">
        <v>7.0136226866592706</v>
      </c>
      <c r="L218" s="81">
        <v>0.54033666266712954</v>
      </c>
      <c r="M218" s="81">
        <v>26.562962167395789</v>
      </c>
      <c r="N218" s="81">
        <v>26.739808007596544</v>
      </c>
      <c r="O218" s="81">
        <v>27.052476672305655</v>
      </c>
      <c r="P218" s="81">
        <v>26.444426033691755</v>
      </c>
      <c r="Q218" s="81">
        <v>2.0775281372529837</v>
      </c>
      <c r="R218" s="81">
        <v>75.413286742781906</v>
      </c>
      <c r="S218" s="81">
        <v>2.1370939257168393</v>
      </c>
      <c r="T218" s="82"/>
      <c r="U218" s="81">
        <v>95054509</v>
      </c>
      <c r="V218" s="81">
        <v>1704</v>
      </c>
      <c r="W218" s="81">
        <v>5</v>
      </c>
      <c r="X218" s="81">
        <v>9532</v>
      </c>
      <c r="Y218" s="81">
        <v>11724</v>
      </c>
      <c r="Z218" s="81">
        <v>11127</v>
      </c>
      <c r="AA218" s="81">
        <v>6421</v>
      </c>
      <c r="AB218" s="81">
        <v>33732</v>
      </c>
      <c r="AC218" s="81">
        <v>13061717</v>
      </c>
      <c r="AD218" s="81">
        <v>2.1370939257168393</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1953</v>
      </c>
      <c r="B219" s="80">
        <v>461</v>
      </c>
      <c r="C219" s="80">
        <v>2</v>
      </c>
      <c r="D219" s="80">
        <v>28</v>
      </c>
      <c r="E219" s="80">
        <v>2005</v>
      </c>
      <c r="F219" s="80" t="s">
        <v>565</v>
      </c>
      <c r="G219" s="80" t="s">
        <v>1951</v>
      </c>
      <c r="H219" s="80" t="s">
        <v>1952</v>
      </c>
      <c r="I219" s="177"/>
      <c r="J219" s="81">
        <v>3037.2264301995533</v>
      </c>
      <c r="K219" s="81">
        <v>2.682300541322042</v>
      </c>
      <c r="L219" s="81">
        <v>0.21499866997887088</v>
      </c>
      <c r="M219" s="81">
        <v>41.080253419321231</v>
      </c>
      <c r="N219" s="81">
        <v>37.657675372484576</v>
      </c>
      <c r="O219" s="81">
        <v>42.063924115787451</v>
      </c>
      <c r="P219" s="81">
        <v>32.198532441943122</v>
      </c>
      <c r="Q219" s="81">
        <v>2.0071684197808826</v>
      </c>
      <c r="R219" s="81">
        <v>86.328676910938739</v>
      </c>
      <c r="S219" s="81">
        <v>0</v>
      </c>
      <c r="T219" s="82"/>
      <c r="U219" s="81">
        <v>117157100</v>
      </c>
      <c r="V219" s="81">
        <v>1291</v>
      </c>
      <c r="W219" s="81">
        <v>3</v>
      </c>
      <c r="X219" s="81">
        <v>9113</v>
      </c>
      <c r="Y219" s="81">
        <v>13691</v>
      </c>
      <c r="Z219" s="81">
        <v>20021</v>
      </c>
      <c r="AA219" s="81">
        <v>6403</v>
      </c>
      <c r="AB219" s="81">
        <v>34069</v>
      </c>
      <c r="AC219" s="81">
        <v>15265439</v>
      </c>
      <c r="AD219" s="81">
        <v>0</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1954</v>
      </c>
      <c r="B220" s="80">
        <v>462</v>
      </c>
      <c r="C220" s="80">
        <v>3</v>
      </c>
      <c r="D220" s="80">
        <v>28</v>
      </c>
      <c r="E220" s="80">
        <v>2006</v>
      </c>
      <c r="F220" s="80" t="s">
        <v>566</v>
      </c>
      <c r="G220" s="80" t="s">
        <v>1951</v>
      </c>
      <c r="H220" s="80" t="s">
        <v>1952</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1955</v>
      </c>
      <c r="B221" s="80">
        <v>463</v>
      </c>
      <c r="C221" s="80">
        <v>4</v>
      </c>
      <c r="D221" s="80">
        <v>28</v>
      </c>
      <c r="E221" s="80">
        <v>2007</v>
      </c>
      <c r="F221" s="80" t="s">
        <v>567</v>
      </c>
      <c r="G221" s="80" t="s">
        <v>1951</v>
      </c>
      <c r="H221" s="80" t="s">
        <v>1952</v>
      </c>
      <c r="I221" s="177"/>
      <c r="J221" s="81">
        <v>2517.8726607341769</v>
      </c>
      <c r="K221" s="81">
        <v>2.574084033400232</v>
      </c>
      <c r="L221" s="81">
        <v>0.99552387883895199</v>
      </c>
      <c r="M221" s="81">
        <v>39.333836521784605</v>
      </c>
      <c r="N221" s="81">
        <v>38.331061327839578</v>
      </c>
      <c r="O221" s="81">
        <v>41.310348078751062</v>
      </c>
      <c r="P221" s="81">
        <v>34.142068429852728</v>
      </c>
      <c r="Q221" s="81">
        <v>2.1330547374740703</v>
      </c>
      <c r="R221" s="81">
        <v>86.00042108133394</v>
      </c>
      <c r="S221" s="81">
        <v>0</v>
      </c>
      <c r="T221" s="82"/>
      <c r="U221" s="81">
        <v>107570969</v>
      </c>
      <c r="V221" s="81">
        <v>1152</v>
      </c>
      <c r="W221" s="81">
        <v>14</v>
      </c>
      <c r="X221" s="81">
        <v>10394</v>
      </c>
      <c r="Y221" s="81">
        <v>14116</v>
      </c>
      <c r="Z221" s="81">
        <v>20440</v>
      </c>
      <c r="AA221" s="81">
        <v>6686</v>
      </c>
      <c r="AB221" s="81">
        <v>34291</v>
      </c>
      <c r="AC221" s="81">
        <v>15643733</v>
      </c>
      <c r="AD221" s="81">
        <v>0</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1956</v>
      </c>
      <c r="B222" s="80">
        <v>464</v>
      </c>
      <c r="C222" s="80">
        <v>5</v>
      </c>
      <c r="D222" s="80">
        <v>28</v>
      </c>
      <c r="E222" s="80">
        <v>2008</v>
      </c>
      <c r="F222" s="80" t="s">
        <v>84</v>
      </c>
      <c r="G222" s="80" t="s">
        <v>1951</v>
      </c>
      <c r="H222" s="80" t="s">
        <v>1952</v>
      </c>
      <c r="I222" s="177"/>
      <c r="J222" s="81">
        <v>2749.6704550898417</v>
      </c>
      <c r="K222" s="81">
        <v>2.0104106118345682</v>
      </c>
      <c r="L222" s="81">
        <v>0.86440531457142167</v>
      </c>
      <c r="M222" s="81">
        <v>41.162532713424113</v>
      </c>
      <c r="N222" s="81">
        <v>35.891553535175333</v>
      </c>
      <c r="O222" s="81">
        <v>40.292286074476117</v>
      </c>
      <c r="P222" s="81">
        <v>34.439803487683086</v>
      </c>
      <c r="Q222" s="81">
        <v>2.0946539501196568</v>
      </c>
      <c r="R222" s="81">
        <v>82.376693623790402</v>
      </c>
      <c r="S222" s="81">
        <v>0</v>
      </c>
      <c r="T222" s="82"/>
      <c r="U222" s="81">
        <v>121343812</v>
      </c>
      <c r="V222" s="81">
        <v>1152</v>
      </c>
      <c r="W222" s="81">
        <v>14</v>
      </c>
      <c r="X222" s="81">
        <v>10394</v>
      </c>
      <c r="Y222" s="81">
        <v>14121</v>
      </c>
      <c r="Z222" s="81">
        <v>20636</v>
      </c>
      <c r="AA222" s="81">
        <v>6752</v>
      </c>
      <c r="AB222" s="81">
        <v>34227</v>
      </c>
      <c r="AC222" s="81">
        <v>15559824</v>
      </c>
      <c r="AD222" s="81">
        <v>0</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1957</v>
      </c>
      <c r="B223" s="80">
        <v>465</v>
      </c>
      <c r="C223" s="80">
        <v>6</v>
      </c>
      <c r="D223" s="80">
        <v>28</v>
      </c>
      <c r="E223" s="80">
        <v>2009</v>
      </c>
      <c r="F223" s="80" t="s">
        <v>85</v>
      </c>
      <c r="G223" s="80" t="s">
        <v>1951</v>
      </c>
      <c r="H223" s="80" t="s">
        <v>1952</v>
      </c>
      <c r="I223" s="177"/>
      <c r="J223" s="81">
        <v>2554.0405753678201</v>
      </c>
      <c r="K223" s="81">
        <v>1.6884507393669506</v>
      </c>
      <c r="L223" s="81">
        <v>1.8665559398405043</v>
      </c>
      <c r="M223" s="81">
        <v>47.165929519893751</v>
      </c>
      <c r="N223" s="81">
        <v>35.649023294593484</v>
      </c>
      <c r="O223" s="81">
        <v>41.21066956871077</v>
      </c>
      <c r="P223" s="81">
        <v>32.314843536976838</v>
      </c>
      <c r="Q223" s="81">
        <v>2.0153110862105637</v>
      </c>
      <c r="R223" s="81">
        <v>80.59474337610456</v>
      </c>
      <c r="S223" s="81">
        <v>0</v>
      </c>
      <c r="T223" s="82"/>
      <c r="U223" s="81">
        <v>115344004</v>
      </c>
      <c r="V223" s="81">
        <v>1217</v>
      </c>
      <c r="W223" s="81">
        <v>44</v>
      </c>
      <c r="X223" s="81">
        <v>12559</v>
      </c>
      <c r="Y223" s="81">
        <v>14419</v>
      </c>
      <c r="Z223" s="81">
        <v>20833</v>
      </c>
      <c r="AA223" s="81">
        <v>6504</v>
      </c>
      <c r="AB223" s="81">
        <v>34569</v>
      </c>
      <c r="AC223" s="81">
        <v>14851489</v>
      </c>
      <c r="AD223" s="81">
        <v>0</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7472.683</v>
      </c>
      <c r="BJ223" s="81">
        <v>101.729</v>
      </c>
      <c r="BK223" s="81">
        <v>0</v>
      </c>
      <c r="BL223" s="81">
        <v>0</v>
      </c>
      <c r="BM223" s="82"/>
      <c r="BN223" s="81">
        <v>0</v>
      </c>
      <c r="BO223" s="81">
        <v>0</v>
      </c>
      <c r="BP223" s="81">
        <v>13</v>
      </c>
      <c r="BQ223" s="81">
        <v>1</v>
      </c>
      <c r="BR223" s="81">
        <v>0</v>
      </c>
      <c r="BS223" s="81">
        <v>0</v>
      </c>
      <c r="BT223"/>
      <c r="BU223" s="80"/>
      <c r="BV223" s="80"/>
      <c r="BW223" s="80"/>
      <c r="BX223" s="80"/>
      <c r="BY223" s="80"/>
      <c r="BZ223" s="80"/>
      <c r="CA223" s="80"/>
      <c r="CB223" s="80"/>
      <c r="CC223" s="80"/>
    </row>
    <row r="224" spans="1:81">
      <c r="A224" s="80" t="s">
        <v>1958</v>
      </c>
      <c r="B224" s="80">
        <v>466</v>
      </c>
      <c r="C224" s="80">
        <v>7</v>
      </c>
      <c r="D224" s="80">
        <v>28</v>
      </c>
      <c r="E224" s="80">
        <v>2010</v>
      </c>
      <c r="F224" s="80" t="s">
        <v>86</v>
      </c>
      <c r="G224" s="80" t="s">
        <v>1951</v>
      </c>
      <c r="H224" s="80" t="s">
        <v>1952</v>
      </c>
      <c r="I224" s="177"/>
      <c r="J224" s="81">
        <v>3066.9448962195597</v>
      </c>
      <c r="K224" s="81">
        <v>1.8919171452362229</v>
      </c>
      <c r="L224" s="81">
        <v>1.7637151559498194</v>
      </c>
      <c r="M224" s="81">
        <v>49.610568070258537</v>
      </c>
      <c r="N224" s="81">
        <v>37.282106392057528</v>
      </c>
      <c r="O224" s="81">
        <v>41.953360867296567</v>
      </c>
      <c r="P224" s="81">
        <v>33.045716315036053</v>
      </c>
      <c r="Q224" s="81">
        <v>2.142160401495929</v>
      </c>
      <c r="R224" s="81">
        <v>85.539813739359587</v>
      </c>
      <c r="S224" s="81">
        <v>0</v>
      </c>
      <c r="T224" s="82"/>
      <c r="U224" s="81">
        <v>127861571</v>
      </c>
      <c r="V224" s="81">
        <v>1217</v>
      </c>
      <c r="W224" s="81">
        <v>44</v>
      </c>
      <c r="X224" s="81">
        <v>12559</v>
      </c>
      <c r="Y224" s="81">
        <v>14873</v>
      </c>
      <c r="Z224" s="81">
        <v>21307</v>
      </c>
      <c r="AA224" s="81">
        <v>6485</v>
      </c>
      <c r="AB224" s="81">
        <v>35209</v>
      </c>
      <c r="AC224" s="81">
        <v>14937695</v>
      </c>
      <c r="AD224" s="81">
        <v>0</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7324.0140000000001</v>
      </c>
      <c r="BJ224" s="81">
        <v>59.188000000000002</v>
      </c>
      <c r="BK224" s="81">
        <v>0</v>
      </c>
      <c r="BL224" s="81">
        <v>0</v>
      </c>
      <c r="BM224" s="82"/>
      <c r="BN224" s="81">
        <v>0</v>
      </c>
      <c r="BO224" s="81">
        <v>0</v>
      </c>
      <c r="BP224" s="81">
        <v>12</v>
      </c>
      <c r="BQ224" s="81">
        <v>1</v>
      </c>
      <c r="BR224" s="81">
        <v>0</v>
      </c>
      <c r="BS224" s="81">
        <v>0</v>
      </c>
      <c r="BT224"/>
      <c r="BU224" s="80">
        <v>3001.81</v>
      </c>
      <c r="BV224" s="80">
        <v>3984.5039999999999</v>
      </c>
      <c r="BW224" s="80">
        <v>367.22</v>
      </c>
      <c r="BX224" s="80">
        <v>4.8899999999999997</v>
      </c>
      <c r="BY224" s="80">
        <v>24.777999999999999</v>
      </c>
      <c r="BZ224" s="80">
        <v>0</v>
      </c>
      <c r="CA224" s="80">
        <v>0</v>
      </c>
      <c r="CB224" s="80">
        <v>0</v>
      </c>
      <c r="CC224" s="80">
        <v>0</v>
      </c>
    </row>
    <row r="225" spans="1:81">
      <c r="A225" s="80" t="s">
        <v>1959</v>
      </c>
      <c r="B225" s="80">
        <v>467</v>
      </c>
      <c r="C225" s="80">
        <v>8</v>
      </c>
      <c r="D225" s="80">
        <v>28</v>
      </c>
      <c r="E225" s="80">
        <v>2011</v>
      </c>
      <c r="F225" s="80" t="s">
        <v>87</v>
      </c>
      <c r="G225" s="80" t="s">
        <v>1951</v>
      </c>
      <c r="H225" s="80" t="s">
        <v>1952</v>
      </c>
      <c r="I225" s="177"/>
      <c r="J225" s="81">
        <v>3334.6850266550114</v>
      </c>
      <c r="K225" s="81">
        <v>3.066840700658938</v>
      </c>
      <c r="L225" s="81">
        <v>1.9834084594921859</v>
      </c>
      <c r="M225" s="81">
        <v>60.03432076761645</v>
      </c>
      <c r="N225" s="81">
        <v>46.162950497851433</v>
      </c>
      <c r="O225" s="81">
        <v>42.231070224881286</v>
      </c>
      <c r="P225" s="81">
        <v>32.575695613728904</v>
      </c>
      <c r="Q225" s="81">
        <v>2.4768734768249563</v>
      </c>
      <c r="R225" s="81">
        <v>87.501426558265109</v>
      </c>
      <c r="S225" s="81">
        <v>0</v>
      </c>
      <c r="T225" s="82"/>
      <c r="U225" s="81">
        <v>131276086</v>
      </c>
      <c r="V225" s="81">
        <v>1217</v>
      </c>
      <c r="W225" s="81">
        <v>44</v>
      </c>
      <c r="X225" s="81">
        <v>12559</v>
      </c>
      <c r="Y225" s="81">
        <v>15093</v>
      </c>
      <c r="Z225" s="81">
        <v>21914</v>
      </c>
      <c r="AA225" s="81">
        <v>6583</v>
      </c>
      <c r="AB225" s="81">
        <v>35294</v>
      </c>
      <c r="AC225" s="81">
        <v>15254977</v>
      </c>
      <c r="AD225" s="81">
        <v>0</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7526.5309999999999</v>
      </c>
      <c r="BJ225" s="81">
        <v>52.088999999999999</v>
      </c>
      <c r="BK225" s="81">
        <v>0</v>
      </c>
      <c r="BL225" s="81">
        <v>0</v>
      </c>
      <c r="BM225" s="82"/>
      <c r="BN225" s="81">
        <v>0</v>
      </c>
      <c r="BO225" s="81">
        <v>0</v>
      </c>
      <c r="BP225" s="81">
        <v>12</v>
      </c>
      <c r="BQ225" s="81">
        <v>1</v>
      </c>
      <c r="BR225" s="81">
        <v>0</v>
      </c>
      <c r="BS225" s="81">
        <v>0</v>
      </c>
      <c r="BT225"/>
      <c r="BU225" s="80">
        <v>3055.1640000000002</v>
      </c>
      <c r="BV225" s="80">
        <v>4121.0330000000004</v>
      </c>
      <c r="BW225" s="80">
        <v>374.661</v>
      </c>
      <c r="BX225" s="80">
        <v>5</v>
      </c>
      <c r="BY225" s="80">
        <v>22.762</v>
      </c>
      <c r="BZ225" s="80">
        <v>0</v>
      </c>
      <c r="CA225" s="80">
        <v>0</v>
      </c>
      <c r="CB225" s="80">
        <v>0</v>
      </c>
      <c r="CC225" s="80">
        <v>0</v>
      </c>
    </row>
    <row r="226" spans="1:81">
      <c r="A226" s="80" t="s">
        <v>1960</v>
      </c>
      <c r="B226" s="80">
        <v>468</v>
      </c>
      <c r="C226" s="80">
        <v>9</v>
      </c>
      <c r="D226" s="80">
        <v>28</v>
      </c>
      <c r="E226" s="80">
        <v>2012</v>
      </c>
      <c r="F226" s="80" t="s">
        <v>88</v>
      </c>
      <c r="G226" s="80" t="s">
        <v>1951</v>
      </c>
      <c r="H226" s="80" t="s">
        <v>1952</v>
      </c>
      <c r="I226" s="177"/>
      <c r="J226" s="81">
        <v>3741.4413742986958</v>
      </c>
      <c r="K226" s="81">
        <v>2.8648910182105078</v>
      </c>
      <c r="L226" s="81">
        <v>2.0301260414914775</v>
      </c>
      <c r="M226" s="81">
        <v>66.601492071437946</v>
      </c>
      <c r="N226" s="81">
        <v>55.718796298825374</v>
      </c>
      <c r="O226" s="81">
        <v>42.567932688380296</v>
      </c>
      <c r="P226" s="81">
        <v>32.81080522413658</v>
      </c>
      <c r="Q226" s="81">
        <v>2.7499265629781666</v>
      </c>
      <c r="R226" s="81">
        <v>105.66682959802573</v>
      </c>
      <c r="S226" s="81">
        <v>0</v>
      </c>
      <c r="T226" s="82"/>
      <c r="U226" s="81">
        <v>141691849</v>
      </c>
      <c r="V226" s="81">
        <v>1217</v>
      </c>
      <c r="W226" s="81">
        <v>44</v>
      </c>
      <c r="X226" s="81">
        <v>12559</v>
      </c>
      <c r="Y226" s="81">
        <v>15761</v>
      </c>
      <c r="Z226" s="81">
        <v>22264</v>
      </c>
      <c r="AA226" s="81">
        <v>6593</v>
      </c>
      <c r="AB226" s="81">
        <v>36066</v>
      </c>
      <c r="AC226" s="81">
        <v>17944786</v>
      </c>
      <c r="AD226" s="81">
        <v>0</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7719.8620000000001</v>
      </c>
      <c r="BJ226" s="81">
        <v>80.042000000000002</v>
      </c>
      <c r="BK226" s="81">
        <v>0</v>
      </c>
      <c r="BL226" s="81">
        <v>0</v>
      </c>
      <c r="BM226" s="82"/>
      <c r="BN226" s="81">
        <v>0</v>
      </c>
      <c r="BO226" s="81">
        <v>0</v>
      </c>
      <c r="BP226" s="81">
        <v>13</v>
      </c>
      <c r="BQ226" s="81">
        <v>1</v>
      </c>
      <c r="BR226" s="81">
        <v>0</v>
      </c>
      <c r="BS226" s="81">
        <v>0</v>
      </c>
      <c r="BT226"/>
      <c r="BU226" s="80">
        <v>3294.623</v>
      </c>
      <c r="BV226" s="80">
        <v>4166.54</v>
      </c>
      <c r="BW226" s="80">
        <v>315.04500000000002</v>
      </c>
      <c r="BX226" s="80">
        <v>4.93</v>
      </c>
      <c r="BY226" s="80">
        <v>18.765999999999998</v>
      </c>
      <c r="BZ226" s="80">
        <v>0</v>
      </c>
      <c r="CA226" s="80">
        <v>0</v>
      </c>
      <c r="CB226" s="80">
        <v>0</v>
      </c>
      <c r="CC226" s="80">
        <v>0</v>
      </c>
    </row>
    <row r="227" spans="1:81">
      <c r="A227" s="80" t="s">
        <v>1961</v>
      </c>
      <c r="B227" s="80">
        <v>469</v>
      </c>
      <c r="C227" s="80">
        <v>10</v>
      </c>
      <c r="D227" s="80">
        <v>28</v>
      </c>
      <c r="E227" s="80">
        <v>2013</v>
      </c>
      <c r="F227" s="80" t="s">
        <v>89</v>
      </c>
      <c r="G227" s="80" t="s">
        <v>1951</v>
      </c>
      <c r="H227" s="80" t="s">
        <v>1952</v>
      </c>
      <c r="I227" s="177"/>
      <c r="J227" s="81">
        <v>3884.3236824589408</v>
      </c>
      <c r="K227" s="81">
        <v>2.3859544369858199</v>
      </c>
      <c r="L227" s="81">
        <v>1.9509348605438965</v>
      </c>
      <c r="M227" s="81">
        <v>65.985190987309281</v>
      </c>
      <c r="N227" s="81">
        <v>53.565360316037363</v>
      </c>
      <c r="O227" s="81">
        <v>41.233598408690952</v>
      </c>
      <c r="P227" s="81">
        <v>33.024349355598801</v>
      </c>
      <c r="Q227" s="81">
        <v>2.7985931690922454</v>
      </c>
      <c r="R227" s="81">
        <v>112.35432629112445</v>
      </c>
      <c r="S227" s="81">
        <v>0</v>
      </c>
      <c r="T227" s="82"/>
      <c r="U227" s="81">
        <v>147756512</v>
      </c>
      <c r="V227" s="81">
        <v>1217</v>
      </c>
      <c r="W227" s="81">
        <v>44</v>
      </c>
      <c r="X227" s="81">
        <v>12559</v>
      </c>
      <c r="Y227" s="81">
        <v>15900</v>
      </c>
      <c r="Z227" s="81">
        <v>22529</v>
      </c>
      <c r="AA227" s="81">
        <v>6611</v>
      </c>
      <c r="AB227" s="81">
        <v>36178</v>
      </c>
      <c r="AC227" s="81">
        <v>18625180</v>
      </c>
      <c r="AD227" s="81">
        <v>0</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7864.8950000000004</v>
      </c>
      <c r="BJ227" s="81">
        <v>91.882000000000005</v>
      </c>
      <c r="BK227" s="81">
        <v>0</v>
      </c>
      <c r="BL227" s="81">
        <v>0</v>
      </c>
      <c r="BM227" s="82"/>
      <c r="BN227" s="81">
        <v>0</v>
      </c>
      <c r="BO227" s="81">
        <v>0</v>
      </c>
      <c r="BP227" s="81">
        <v>13</v>
      </c>
      <c r="BQ227" s="81">
        <v>1</v>
      </c>
      <c r="BR227" s="81">
        <v>0</v>
      </c>
      <c r="BS227" s="81">
        <v>0</v>
      </c>
      <c r="BT227"/>
      <c r="BU227" s="80">
        <v>3352.2620000000002</v>
      </c>
      <c r="BV227" s="80">
        <v>4230.8739999999998</v>
      </c>
      <c r="BW227" s="80">
        <v>344.09800000000001</v>
      </c>
      <c r="BX227" s="80">
        <v>4.9329999999999998</v>
      </c>
      <c r="BY227" s="80">
        <v>24.61</v>
      </c>
      <c r="BZ227" s="80">
        <v>0</v>
      </c>
      <c r="CA227" s="80">
        <v>0</v>
      </c>
      <c r="CB227" s="80">
        <v>0</v>
      </c>
      <c r="CC227" s="80">
        <v>0</v>
      </c>
    </row>
    <row r="228" spans="1:81">
      <c r="A228" s="80" t="s">
        <v>1962</v>
      </c>
      <c r="B228" s="80">
        <v>470</v>
      </c>
      <c r="C228" s="80">
        <v>11</v>
      </c>
      <c r="D228" s="80">
        <v>28</v>
      </c>
      <c r="E228" s="80">
        <v>2014</v>
      </c>
      <c r="F228" s="80" t="s">
        <v>90</v>
      </c>
      <c r="G228" s="80" t="s">
        <v>1951</v>
      </c>
      <c r="H228" s="80" t="s">
        <v>1952</v>
      </c>
      <c r="I228" s="177"/>
      <c r="J228" s="81">
        <v>3638.6400935669158</v>
      </c>
      <c r="K228" s="81">
        <v>2.604922730094331</v>
      </c>
      <c r="L228" s="81">
        <v>1.8304364787333516</v>
      </c>
      <c r="M228" s="81">
        <v>70.924145585406535</v>
      </c>
      <c r="N228" s="81">
        <v>47.021951123832181</v>
      </c>
      <c r="O228" s="81">
        <v>39.791599372443351</v>
      </c>
      <c r="P228" s="81">
        <v>32.799425544285171</v>
      </c>
      <c r="Q228" s="81">
        <v>2.6867566086302581</v>
      </c>
      <c r="R228" s="81">
        <v>106.70523572306637</v>
      </c>
      <c r="S228" s="81">
        <v>0</v>
      </c>
      <c r="T228" s="82"/>
      <c r="U228" s="81">
        <v>141199422</v>
      </c>
      <c r="V228" s="81">
        <v>1019</v>
      </c>
      <c r="W228" s="81">
        <v>42</v>
      </c>
      <c r="X228" s="81">
        <v>13800</v>
      </c>
      <c r="Y228" s="81">
        <v>15963</v>
      </c>
      <c r="Z228" s="81">
        <v>22898</v>
      </c>
      <c r="AA228" s="81">
        <v>6532</v>
      </c>
      <c r="AB228" s="81">
        <v>36200</v>
      </c>
      <c r="AC228" s="81">
        <v>17744340</v>
      </c>
      <c r="AD228" s="81">
        <v>0</v>
      </c>
      <c r="AE228" s="82"/>
      <c r="AF228" s="81">
        <v>1817303217.8555691</v>
      </c>
      <c r="AG228" s="81">
        <v>2164187.9793210486</v>
      </c>
      <c r="AH228" s="81">
        <v>398333.0588569977</v>
      </c>
      <c r="AI228" s="81">
        <v>87494793.935627535</v>
      </c>
      <c r="AJ228" s="81">
        <v>63958507.421503119</v>
      </c>
      <c r="AK228" s="81">
        <v>0</v>
      </c>
      <c r="AL228" s="81">
        <v>0</v>
      </c>
      <c r="AM228" s="81">
        <v>4969719.0556181753</v>
      </c>
      <c r="AN228" s="81">
        <v>0</v>
      </c>
      <c r="AO228" s="81">
        <v>0</v>
      </c>
      <c r="AP228" s="82"/>
      <c r="AQ228" s="81">
        <v>938</v>
      </c>
      <c r="AR228" s="81">
        <v>131</v>
      </c>
      <c r="AS228" s="81">
        <v>0</v>
      </c>
      <c r="AT228" s="81">
        <v>0</v>
      </c>
      <c r="AU228" s="81">
        <v>0</v>
      </c>
      <c r="AV228" s="81">
        <v>0</v>
      </c>
      <c r="AW228" s="81" t="s">
        <v>564</v>
      </c>
      <c r="AX228" s="82"/>
      <c r="AY228" s="81">
        <v>3836.364</v>
      </c>
      <c r="AZ228" s="81">
        <v>17047.599999999999</v>
      </c>
      <c r="BA228" s="81">
        <v>0</v>
      </c>
      <c r="BB228" s="81">
        <v>0</v>
      </c>
      <c r="BC228" s="81">
        <v>0</v>
      </c>
      <c r="BD228" s="81">
        <v>0</v>
      </c>
      <c r="BE228" s="81" t="s">
        <v>564</v>
      </c>
      <c r="BF228" s="82"/>
      <c r="BG228" s="81">
        <v>0</v>
      </c>
      <c r="BH228" s="81">
        <v>0</v>
      </c>
      <c r="BI228" s="81">
        <v>7958.7430000000004</v>
      </c>
      <c r="BJ228" s="81">
        <v>88.388000000000005</v>
      </c>
      <c r="BK228" s="81">
        <v>0</v>
      </c>
      <c r="BL228" s="81">
        <v>0</v>
      </c>
      <c r="BM228" s="82"/>
      <c r="BN228" s="81">
        <v>0</v>
      </c>
      <c r="BO228" s="81">
        <v>0</v>
      </c>
      <c r="BP228" s="81">
        <v>12</v>
      </c>
      <c r="BQ228" s="81">
        <v>1</v>
      </c>
      <c r="BR228" s="81">
        <v>0</v>
      </c>
      <c r="BS228" s="81">
        <v>0</v>
      </c>
      <c r="BT228"/>
      <c r="BU228" s="80">
        <v>3380.8380000000002</v>
      </c>
      <c r="BV228" s="80">
        <v>4234.567</v>
      </c>
      <c r="BW228" s="80">
        <v>397.29700000000003</v>
      </c>
      <c r="BX228" s="80">
        <v>4.9880000000000004</v>
      </c>
      <c r="BY228" s="80">
        <v>29.440999999999999</v>
      </c>
      <c r="BZ228" s="80">
        <v>0</v>
      </c>
      <c r="CA228" s="80">
        <v>0</v>
      </c>
      <c r="CB228" s="80">
        <v>0</v>
      </c>
      <c r="CC228" s="80">
        <v>0</v>
      </c>
    </row>
    <row r="229" spans="1:81">
      <c r="A229" s="80" t="s">
        <v>1963</v>
      </c>
      <c r="B229" s="80">
        <v>471</v>
      </c>
      <c r="C229" s="80">
        <v>12</v>
      </c>
      <c r="D229" s="80">
        <v>28</v>
      </c>
      <c r="E229" s="80">
        <v>2015</v>
      </c>
      <c r="F229" s="80" t="s">
        <v>91</v>
      </c>
      <c r="G229" s="80" t="s">
        <v>1951</v>
      </c>
      <c r="H229" s="80" t="s">
        <v>1952</v>
      </c>
      <c r="I229" s="177"/>
      <c r="J229" s="81">
        <v>3639.6414258185018</v>
      </c>
      <c r="K229" s="81">
        <v>2.3389164859744853</v>
      </c>
      <c r="L229" s="81">
        <v>1.8308531455100026</v>
      </c>
      <c r="M229" s="81">
        <v>67.875576995137507</v>
      </c>
      <c r="N229" s="81">
        <v>42.454405598230352</v>
      </c>
      <c r="O229" s="81">
        <v>40.217393668054086</v>
      </c>
      <c r="P229" s="81">
        <v>33.091573364336853</v>
      </c>
      <c r="Q229" s="81">
        <v>2.6379756919941988</v>
      </c>
      <c r="R229" s="81">
        <v>99.744735797495252</v>
      </c>
      <c r="S229" s="81">
        <v>0</v>
      </c>
      <c r="T229" s="82"/>
      <c r="U229" s="81">
        <v>161224577</v>
      </c>
      <c r="V229" s="81">
        <v>1019</v>
      </c>
      <c r="W229" s="81">
        <v>42</v>
      </c>
      <c r="X229" s="81">
        <v>13800</v>
      </c>
      <c r="Y229" s="81">
        <v>16260</v>
      </c>
      <c r="Z229" s="81">
        <v>23366</v>
      </c>
      <c r="AA229" s="81">
        <v>6585</v>
      </c>
      <c r="AB229" s="81">
        <v>36307</v>
      </c>
      <c r="AC229" s="81">
        <v>17086552</v>
      </c>
      <c r="AD229" s="81">
        <v>0</v>
      </c>
      <c r="AE229" s="82"/>
      <c r="AF229" s="81">
        <v>1849939836.7182276</v>
      </c>
      <c r="AG229" s="81">
        <v>1875789.6004401476</v>
      </c>
      <c r="AH229" s="81">
        <v>343881.99182201858</v>
      </c>
      <c r="AI229" s="81">
        <v>85304937.281357631</v>
      </c>
      <c r="AJ229" s="81">
        <v>63360468.185304746</v>
      </c>
      <c r="AK229" s="81">
        <v>0</v>
      </c>
      <c r="AL229" s="81">
        <v>0</v>
      </c>
      <c r="AM229" s="81">
        <v>4975722.0478631929</v>
      </c>
      <c r="AN229" s="81">
        <v>0</v>
      </c>
      <c r="AO229" s="81">
        <v>0</v>
      </c>
      <c r="AP229" s="82"/>
      <c r="AQ229" s="81">
        <v>1017</v>
      </c>
      <c r="AR229" s="81">
        <v>150</v>
      </c>
      <c r="AS229" s="81">
        <v>0</v>
      </c>
      <c r="AT229" s="81">
        <v>0</v>
      </c>
      <c r="AU229" s="81">
        <v>0</v>
      </c>
      <c r="AV229" s="81">
        <v>0</v>
      </c>
      <c r="AW229" s="81" t="s">
        <v>564</v>
      </c>
      <c r="AX229" s="82"/>
      <c r="AY229" s="81">
        <v>4230.5940000000001</v>
      </c>
      <c r="AZ229" s="81">
        <v>18409.5</v>
      </c>
      <c r="BA229" s="81">
        <v>0</v>
      </c>
      <c r="BB229" s="81">
        <v>0</v>
      </c>
      <c r="BC229" s="81">
        <v>0</v>
      </c>
      <c r="BD229" s="81">
        <v>0</v>
      </c>
      <c r="BE229" s="81" t="s">
        <v>564</v>
      </c>
      <c r="BF229" s="82"/>
      <c r="BG229" s="81">
        <v>0</v>
      </c>
      <c r="BH229" s="81">
        <v>0</v>
      </c>
      <c r="BI229" s="81">
        <v>7637.3540000000003</v>
      </c>
      <c r="BJ229" s="81">
        <v>34.570999999999998</v>
      </c>
      <c r="BK229" s="81">
        <v>0</v>
      </c>
      <c r="BL229" s="81">
        <v>0</v>
      </c>
      <c r="BM229" s="82"/>
      <c r="BN229" s="81">
        <v>0</v>
      </c>
      <c r="BO229" s="81">
        <v>0</v>
      </c>
      <c r="BP229" s="81">
        <v>11</v>
      </c>
      <c r="BQ229" s="81">
        <v>1</v>
      </c>
      <c r="BR229" s="81">
        <v>0</v>
      </c>
      <c r="BS229" s="81">
        <v>0</v>
      </c>
      <c r="BT229"/>
      <c r="BU229" s="80">
        <v>3218.0949999999998</v>
      </c>
      <c r="BV229" s="80">
        <v>4073.9229999999998</v>
      </c>
      <c r="BW229" s="80">
        <v>346.50700000000001</v>
      </c>
      <c r="BX229" s="80">
        <v>5.5540000000000003</v>
      </c>
      <c r="BY229" s="80">
        <v>27.846</v>
      </c>
      <c r="BZ229" s="80">
        <v>0</v>
      </c>
      <c r="CA229" s="80">
        <v>0</v>
      </c>
      <c r="CB229" s="80">
        <v>0</v>
      </c>
      <c r="CC229" s="80">
        <v>0</v>
      </c>
    </row>
    <row r="230" spans="1:81">
      <c r="A230" s="80" t="s">
        <v>1964</v>
      </c>
      <c r="B230" s="80">
        <v>472</v>
      </c>
      <c r="C230" s="80">
        <v>13</v>
      </c>
      <c r="D230" s="80">
        <v>28</v>
      </c>
      <c r="E230" s="80">
        <v>2016</v>
      </c>
      <c r="F230" s="80" t="s">
        <v>92</v>
      </c>
      <c r="G230" s="80" t="s">
        <v>1951</v>
      </c>
      <c r="H230" s="80" t="s">
        <v>1952</v>
      </c>
      <c r="I230" s="177"/>
      <c r="J230" s="81">
        <v>4076.8099664421798</v>
      </c>
      <c r="K230" s="81">
        <v>2.2751075125796532</v>
      </c>
      <c r="L230" s="81">
        <v>1.7284073345148898</v>
      </c>
      <c r="M230" s="81">
        <v>55.198144112294969</v>
      </c>
      <c r="N230" s="81">
        <v>43.864212158069556</v>
      </c>
      <c r="O230" s="81">
        <v>40.669277199043528</v>
      </c>
      <c r="P230" s="81">
        <v>32.874112605854819</v>
      </c>
      <c r="Q230" s="81">
        <v>2.6090764767993955</v>
      </c>
      <c r="R230" s="81">
        <v>102.49730281462801</v>
      </c>
      <c r="S230" s="81">
        <v>0</v>
      </c>
      <c r="T230" s="82"/>
      <c r="U230" s="81">
        <v>191012790</v>
      </c>
      <c r="V230" s="81">
        <v>1019</v>
      </c>
      <c r="W230" s="81">
        <v>42</v>
      </c>
      <c r="X230" s="81">
        <v>13800</v>
      </c>
      <c r="Y230" s="81">
        <v>16895</v>
      </c>
      <c r="Z230" s="81">
        <v>23919</v>
      </c>
      <c r="AA230" s="81">
        <v>6766</v>
      </c>
      <c r="AB230" s="81">
        <v>36939</v>
      </c>
      <c r="AC230" s="81">
        <v>17505530.390583299</v>
      </c>
      <c r="AD230" s="81">
        <v>0</v>
      </c>
      <c r="AE230" s="82"/>
      <c r="AF230" s="81">
        <v>2135339235.6799331</v>
      </c>
      <c r="AG230" s="81">
        <v>1890128.5676868041</v>
      </c>
      <c r="AH230" s="81">
        <v>255052.56817878189</v>
      </c>
      <c r="AI230" s="81">
        <v>88694346.287222385</v>
      </c>
      <c r="AJ230" s="81">
        <v>71120764.421439812</v>
      </c>
      <c r="AK230" s="81">
        <v>0</v>
      </c>
      <c r="AL230" s="81">
        <v>0</v>
      </c>
      <c r="AM230" s="81">
        <v>5066267.9343035007</v>
      </c>
      <c r="AN230" s="81">
        <v>0</v>
      </c>
      <c r="AO230" s="81">
        <v>0</v>
      </c>
      <c r="AP230" s="82"/>
      <c r="AQ230" s="81">
        <v>1123</v>
      </c>
      <c r="AR230" s="81">
        <v>185</v>
      </c>
      <c r="AS230" s="81">
        <v>0</v>
      </c>
      <c r="AT230" s="81">
        <v>0</v>
      </c>
      <c r="AU230" s="81">
        <v>0</v>
      </c>
      <c r="AV230" s="81">
        <v>0</v>
      </c>
      <c r="AW230" s="81" t="s">
        <v>564</v>
      </c>
      <c r="AX230" s="82"/>
      <c r="AY230" s="81">
        <v>4732.2440000000006</v>
      </c>
      <c r="AZ230" s="81">
        <v>20777.599999999999</v>
      </c>
      <c r="BA230" s="81">
        <v>0</v>
      </c>
      <c r="BB230" s="81">
        <v>0</v>
      </c>
      <c r="BC230" s="81">
        <v>0</v>
      </c>
      <c r="BD230" s="81">
        <v>0</v>
      </c>
      <c r="BE230" s="81" t="s">
        <v>564</v>
      </c>
      <c r="BF230" s="82"/>
      <c r="BG230" s="81">
        <v>0</v>
      </c>
      <c r="BH230" s="81">
        <v>0</v>
      </c>
      <c r="BI230" s="81">
        <v>7552.9409999999998</v>
      </c>
      <c r="BJ230" s="81">
        <v>78.113</v>
      </c>
      <c r="BK230" s="81">
        <v>0</v>
      </c>
      <c r="BL230" s="81">
        <v>0</v>
      </c>
      <c r="BM230" s="82"/>
      <c r="BN230" s="81">
        <v>0</v>
      </c>
      <c r="BO230" s="81">
        <v>0</v>
      </c>
      <c r="BP230" s="81">
        <v>12</v>
      </c>
      <c r="BQ230" s="81">
        <v>1</v>
      </c>
      <c r="BR230" s="81">
        <v>0</v>
      </c>
      <c r="BS230" s="81">
        <v>0</v>
      </c>
      <c r="BT230"/>
      <c r="BU230" s="80">
        <v>3158.692</v>
      </c>
      <c r="BV230" s="80">
        <v>4006.6869999999999</v>
      </c>
      <c r="BW230" s="80">
        <v>427.733</v>
      </c>
      <c r="BX230" s="80">
        <v>5.6159999999999997</v>
      </c>
      <c r="BY230" s="80">
        <v>32.326000000000001</v>
      </c>
      <c r="BZ230" s="80">
        <v>0</v>
      </c>
      <c r="CA230" s="80">
        <v>0</v>
      </c>
      <c r="CB230" s="80">
        <v>0</v>
      </c>
      <c r="CC230" s="80">
        <v>0</v>
      </c>
    </row>
    <row r="231" spans="1:81">
      <c r="A231" s="80" t="s">
        <v>1965</v>
      </c>
      <c r="B231" s="80">
        <v>473</v>
      </c>
      <c r="C231" s="80">
        <v>14</v>
      </c>
      <c r="D231" s="80">
        <v>28</v>
      </c>
      <c r="E231" s="80">
        <v>2017</v>
      </c>
      <c r="F231" s="80" t="s">
        <v>71</v>
      </c>
      <c r="G231" s="80" t="s">
        <v>1951</v>
      </c>
      <c r="H231" s="80" t="s">
        <v>1952</v>
      </c>
      <c r="I231" s="177"/>
      <c r="J231" s="81">
        <v>3978.6563271531768</v>
      </c>
      <c r="K231" s="81">
        <v>2.3375009907424751</v>
      </c>
      <c r="L231" s="81">
        <v>1.7144493086739903</v>
      </c>
      <c r="M231" s="81">
        <v>51.393054542605881</v>
      </c>
      <c r="N231" s="81">
        <v>42.126169888382925</v>
      </c>
      <c r="O231" s="81">
        <v>40.631184074600512</v>
      </c>
      <c r="P231" s="81">
        <v>33.293499517945513</v>
      </c>
      <c r="Q231" s="81">
        <v>2.5519175171897968</v>
      </c>
      <c r="R231" s="81">
        <v>101.38075274098665</v>
      </c>
      <c r="S231" s="81">
        <v>0</v>
      </c>
      <c r="T231" s="82"/>
      <c r="U231" s="81">
        <v>200489686</v>
      </c>
      <c r="V231" s="81">
        <v>1019</v>
      </c>
      <c r="W231" s="81">
        <v>42</v>
      </c>
      <c r="X231" s="81">
        <v>13800</v>
      </c>
      <c r="Y231" s="81">
        <v>17531</v>
      </c>
      <c r="Z231" s="81">
        <v>24293</v>
      </c>
      <c r="AA231" s="81">
        <v>6896</v>
      </c>
      <c r="AB231" s="81">
        <v>37363</v>
      </c>
      <c r="AC231" s="81">
        <v>17658397</v>
      </c>
      <c r="AD231" s="81">
        <v>0</v>
      </c>
      <c r="AE231" s="82"/>
      <c r="AF231" s="81">
        <v>2134408147.977597</v>
      </c>
      <c r="AG231" s="81">
        <v>1913457.484425358</v>
      </c>
      <c r="AH231" s="81">
        <v>342258.13509528222</v>
      </c>
      <c r="AI231" s="81">
        <v>84272550.907551736</v>
      </c>
      <c r="AJ231" s="81">
        <v>73473817.005421221</v>
      </c>
      <c r="AK231" s="81">
        <v>0</v>
      </c>
      <c r="AL231" s="81">
        <v>0</v>
      </c>
      <c r="AM231" s="81">
        <v>5132438.8187205577</v>
      </c>
      <c r="AN231" s="81">
        <v>0</v>
      </c>
      <c r="AO231" s="81">
        <v>0</v>
      </c>
      <c r="AP231" s="82"/>
      <c r="AQ231" s="81">
        <v>1192</v>
      </c>
      <c r="AR231" s="81">
        <v>194</v>
      </c>
      <c r="AS231" s="81">
        <v>0</v>
      </c>
      <c r="AT231" s="81">
        <v>0</v>
      </c>
      <c r="AU231" s="81">
        <v>0</v>
      </c>
      <c r="AV231" s="81">
        <v>0</v>
      </c>
      <c r="AW231" s="81" t="s">
        <v>564</v>
      </c>
      <c r="AX231" s="82"/>
      <c r="AY231" s="81">
        <v>5066.7839999999997</v>
      </c>
      <c r="AZ231" s="81">
        <v>21189.9</v>
      </c>
      <c r="BA231" s="81">
        <v>0</v>
      </c>
      <c r="BB231" s="81">
        <v>0</v>
      </c>
      <c r="BC231" s="81">
        <v>0</v>
      </c>
      <c r="BD231" s="81">
        <v>0</v>
      </c>
      <c r="BE231" s="81" t="s">
        <v>564</v>
      </c>
      <c r="BF231" s="82"/>
      <c r="BG231" s="81">
        <v>0</v>
      </c>
      <c r="BH231" s="81">
        <v>0</v>
      </c>
      <c r="BI231" s="81">
        <v>7640.6750000000002</v>
      </c>
      <c r="BJ231" s="81">
        <v>64.248000000000005</v>
      </c>
      <c r="BK231" s="81">
        <v>0</v>
      </c>
      <c r="BL231" s="81">
        <v>0</v>
      </c>
      <c r="BM231" s="82"/>
      <c r="BN231" s="81">
        <v>0</v>
      </c>
      <c r="BO231" s="81">
        <v>0</v>
      </c>
      <c r="BP231" s="81">
        <v>12</v>
      </c>
      <c r="BQ231" s="81">
        <v>1</v>
      </c>
      <c r="BR231" s="81">
        <v>0</v>
      </c>
      <c r="BS231" s="81">
        <v>0</v>
      </c>
      <c r="BT231"/>
      <c r="BU231" s="80">
        <v>3174.4949999999999</v>
      </c>
      <c r="BV231" s="80">
        <v>4060.808</v>
      </c>
      <c r="BW231" s="80">
        <v>435.46600000000001</v>
      </c>
      <c r="BX231" s="80">
        <v>5.859</v>
      </c>
      <c r="BY231" s="80">
        <v>28.295000000000002</v>
      </c>
      <c r="BZ231" s="80">
        <v>0</v>
      </c>
      <c r="CA231" s="80">
        <v>0</v>
      </c>
      <c r="CB231" s="80">
        <v>0</v>
      </c>
      <c r="CC231" s="80">
        <v>0</v>
      </c>
    </row>
    <row r="232" spans="1:81">
      <c r="A232" s="80" t="s">
        <v>1966</v>
      </c>
      <c r="B232" s="80">
        <v>474</v>
      </c>
      <c r="C232" s="80">
        <v>15</v>
      </c>
      <c r="D232" s="80">
        <v>28</v>
      </c>
      <c r="E232" s="80">
        <v>2018</v>
      </c>
      <c r="F232" s="80" t="s">
        <v>93</v>
      </c>
      <c r="G232" s="80" t="s">
        <v>1951</v>
      </c>
      <c r="H232" s="80" t="s">
        <v>1952</v>
      </c>
      <c r="I232" s="177"/>
      <c r="J232" s="81">
        <v>3549.8051398327766</v>
      </c>
      <c r="K232" s="81">
        <v>1.9726158375004696</v>
      </c>
      <c r="L232" s="81">
        <v>1.5483409399155825</v>
      </c>
      <c r="M232" s="81">
        <v>46.890484517705502</v>
      </c>
      <c r="N232" s="81">
        <v>29.837903974919666</v>
      </c>
      <c r="O232" s="81">
        <v>40.455335008436137</v>
      </c>
      <c r="P232" s="81">
        <v>33.263220886911476</v>
      </c>
      <c r="Q232" s="81">
        <v>2.3863673653492081</v>
      </c>
      <c r="R232" s="81">
        <v>103.59185223487749</v>
      </c>
      <c r="S232" s="81">
        <v>0</v>
      </c>
      <c r="T232" s="82"/>
      <c r="U232" s="81">
        <v>197403555</v>
      </c>
      <c r="V232" s="81">
        <v>1019</v>
      </c>
      <c r="W232" s="81">
        <v>42</v>
      </c>
      <c r="X232" s="81">
        <v>13800</v>
      </c>
      <c r="Y232" s="81">
        <v>17963</v>
      </c>
      <c r="Z232" s="81">
        <v>24651</v>
      </c>
      <c r="AA232" s="81">
        <v>6959</v>
      </c>
      <c r="AB232" s="81">
        <v>37652</v>
      </c>
      <c r="AC232" s="81">
        <v>17972809</v>
      </c>
      <c r="AD232" s="81">
        <v>0</v>
      </c>
      <c r="AE232" s="82"/>
      <c r="AF232" s="81">
        <v>1928501841.558876</v>
      </c>
      <c r="AG232" s="81">
        <v>1730952.32440669</v>
      </c>
      <c r="AH232" s="81">
        <v>325056.38392697013</v>
      </c>
      <c r="AI232" s="81">
        <v>80941274.095543832</v>
      </c>
      <c r="AJ232" s="81">
        <v>63556829.381321996</v>
      </c>
      <c r="AK232" s="81">
        <v>0</v>
      </c>
      <c r="AL232" s="81">
        <v>0</v>
      </c>
      <c r="AM232" s="81">
        <v>5182839.6205150029</v>
      </c>
      <c r="AN232" s="81">
        <v>0</v>
      </c>
      <c r="AO232" s="81">
        <v>0</v>
      </c>
      <c r="AP232" s="82"/>
      <c r="AQ232" s="81">
        <v>1281</v>
      </c>
      <c r="AR232" s="81">
        <v>207</v>
      </c>
      <c r="AS232" s="81">
        <v>0</v>
      </c>
      <c r="AT232" s="81">
        <v>0</v>
      </c>
      <c r="AU232" s="81">
        <v>0</v>
      </c>
      <c r="AV232" s="81">
        <v>0</v>
      </c>
      <c r="AW232" s="81" t="s">
        <v>564</v>
      </c>
      <c r="AX232" s="82"/>
      <c r="AY232" s="81">
        <v>5516.7739999999994</v>
      </c>
      <c r="AZ232" s="81">
        <v>21579</v>
      </c>
      <c r="BA232" s="81">
        <v>0</v>
      </c>
      <c r="BB232" s="81">
        <v>0</v>
      </c>
      <c r="BC232" s="81">
        <v>0</v>
      </c>
      <c r="BD232" s="81">
        <v>0</v>
      </c>
      <c r="BE232" s="81" t="s">
        <v>564</v>
      </c>
      <c r="BF232" s="82"/>
      <c r="BG232" s="81">
        <v>0</v>
      </c>
      <c r="BH232" s="81">
        <v>0</v>
      </c>
      <c r="BI232" s="81">
        <v>7463.2389999999996</v>
      </c>
      <c r="BJ232" s="81">
        <v>43.445</v>
      </c>
      <c r="BK232" s="81">
        <v>0</v>
      </c>
      <c r="BL232" s="81">
        <v>0</v>
      </c>
      <c r="BM232" s="82"/>
      <c r="BN232" s="81">
        <v>0</v>
      </c>
      <c r="BO232" s="81">
        <v>0</v>
      </c>
      <c r="BP232" s="81">
        <v>12</v>
      </c>
      <c r="BQ232" s="81">
        <v>1</v>
      </c>
      <c r="BR232" s="81">
        <v>0</v>
      </c>
      <c r="BS232" s="81">
        <v>0</v>
      </c>
      <c r="BT232"/>
      <c r="BU232" s="80">
        <v>3008.174</v>
      </c>
      <c r="BV232" s="80">
        <v>3989.7739999999999</v>
      </c>
      <c r="BW232" s="80">
        <v>482.05500000000001</v>
      </c>
      <c r="BX232" s="80">
        <v>5.6239999999999997</v>
      </c>
      <c r="BY232" s="80">
        <v>21.056999999999999</v>
      </c>
      <c r="BZ232" s="80">
        <v>0</v>
      </c>
      <c r="CA232" s="80">
        <v>0</v>
      </c>
      <c r="CB232" s="80">
        <v>0</v>
      </c>
      <c r="CC232" s="80">
        <v>0</v>
      </c>
    </row>
    <row r="233" spans="1:81">
      <c r="A233" s="80" t="s">
        <v>1967</v>
      </c>
      <c r="B233" s="80">
        <v>475</v>
      </c>
      <c r="C233" s="80">
        <v>16</v>
      </c>
      <c r="D233" s="80">
        <v>28</v>
      </c>
      <c r="E233" s="80">
        <v>2019</v>
      </c>
      <c r="F233" s="80" t="s">
        <v>73</v>
      </c>
      <c r="G233" s="80" t="s">
        <v>1951</v>
      </c>
      <c r="H233" s="80" t="s">
        <v>1952</v>
      </c>
      <c r="I233" s="177"/>
      <c r="J233" s="81">
        <v>3123.1504543053493</v>
      </c>
      <c r="K233" s="81">
        <v>1.8743410393950806</v>
      </c>
      <c r="L233" s="81">
        <v>1.5745427984894393</v>
      </c>
      <c r="M233" s="81">
        <v>49.242231365475917</v>
      </c>
      <c r="N233" s="81">
        <v>29.335272682854004</v>
      </c>
      <c r="O233" s="81">
        <v>39.706516330943856</v>
      </c>
      <c r="P233" s="81">
        <v>33.191387809733591</v>
      </c>
      <c r="Q233" s="81">
        <v>2.3113027264832509</v>
      </c>
      <c r="R233" s="81">
        <v>102.56358184743463</v>
      </c>
      <c r="S233" s="81">
        <v>0</v>
      </c>
      <c r="T233" s="82"/>
      <c r="U233" s="81">
        <v>173313778</v>
      </c>
      <c r="V233" s="81">
        <v>1019</v>
      </c>
      <c r="W233" s="81">
        <v>42</v>
      </c>
      <c r="X233" s="81">
        <v>13800</v>
      </c>
      <c r="Y233" s="81">
        <v>17994</v>
      </c>
      <c r="Z233" s="81">
        <v>24859</v>
      </c>
      <c r="AA233" s="81">
        <v>6892</v>
      </c>
      <c r="AB233" s="81">
        <v>37455</v>
      </c>
      <c r="AC233" s="81">
        <v>18085859</v>
      </c>
      <c r="AD233" s="81">
        <v>0</v>
      </c>
      <c r="AE233" s="82"/>
      <c r="AF233" s="81">
        <v>1733063374.1900239</v>
      </c>
      <c r="AG233" s="81">
        <v>1677500.867467613</v>
      </c>
      <c r="AH233" s="81">
        <v>345434.95559060521</v>
      </c>
      <c r="AI233" s="81">
        <v>82755828.516095534</v>
      </c>
      <c r="AJ233" s="81">
        <v>58334513.436394714</v>
      </c>
      <c r="AK233" s="81">
        <v>0</v>
      </c>
      <c r="AL233" s="81">
        <v>0</v>
      </c>
      <c r="AM233" s="81">
        <v>5101089.0389109608</v>
      </c>
      <c r="AN233" s="81">
        <v>0</v>
      </c>
      <c r="AO233" s="81">
        <v>0</v>
      </c>
      <c r="AP233" s="82"/>
      <c r="AQ233" s="81">
        <v>1374</v>
      </c>
      <c r="AR233" s="81">
        <v>225</v>
      </c>
      <c r="AS233" s="81">
        <v>0</v>
      </c>
      <c r="AT233" s="81">
        <v>0</v>
      </c>
      <c r="AU233" s="81">
        <v>0</v>
      </c>
      <c r="AV233" s="81">
        <v>0</v>
      </c>
      <c r="AW233" s="81" t="s">
        <v>564</v>
      </c>
      <c r="AX233" s="82"/>
      <c r="AY233" s="81">
        <v>5995.3340000000007</v>
      </c>
      <c r="AZ233" s="81">
        <v>22483.7</v>
      </c>
      <c r="BA233" s="81">
        <v>0</v>
      </c>
      <c r="BB233" s="81">
        <v>0</v>
      </c>
      <c r="BC233" s="81">
        <v>0</v>
      </c>
      <c r="BD233" s="81">
        <v>0</v>
      </c>
      <c r="BE233" s="81" t="s">
        <v>564</v>
      </c>
      <c r="BF233" s="82"/>
      <c r="BG233" s="81">
        <v>0</v>
      </c>
      <c r="BH233" s="81">
        <v>0</v>
      </c>
      <c r="BI233" s="81">
        <v>7241.3050000000003</v>
      </c>
      <c r="BJ233" s="81">
        <v>25.849</v>
      </c>
      <c r="BK233" s="81">
        <v>0</v>
      </c>
      <c r="BL233" s="81">
        <v>0</v>
      </c>
      <c r="BM233" s="82"/>
      <c r="BN233" s="81">
        <v>0</v>
      </c>
      <c r="BO233" s="81">
        <v>0</v>
      </c>
      <c r="BP233" s="81">
        <v>14</v>
      </c>
      <c r="BQ233" s="81">
        <v>1</v>
      </c>
      <c r="BR233" s="81">
        <v>0</v>
      </c>
      <c r="BS233" s="81">
        <v>0</v>
      </c>
      <c r="BT233"/>
      <c r="BU233" s="80">
        <v>2866.7339999999999</v>
      </c>
      <c r="BV233" s="80">
        <v>3893.19</v>
      </c>
      <c r="BW233" s="80">
        <v>488.31799999999998</v>
      </c>
      <c r="BX233" s="80">
        <v>5.67</v>
      </c>
      <c r="BY233" s="80">
        <v>13.242000000000001</v>
      </c>
      <c r="BZ233" s="80">
        <v>0</v>
      </c>
      <c r="CA233" s="80">
        <v>0</v>
      </c>
      <c r="CB233" s="80">
        <v>0</v>
      </c>
      <c r="CC233" s="80">
        <v>0</v>
      </c>
    </row>
    <row r="234" spans="1:81">
      <c r="A234" s="80" t="s">
        <v>1968</v>
      </c>
      <c r="B234" s="80">
        <v>476</v>
      </c>
      <c r="C234" s="80">
        <v>17</v>
      </c>
      <c r="D234" s="80">
        <v>28</v>
      </c>
      <c r="E234" s="80">
        <v>2020</v>
      </c>
      <c r="F234" s="80" t="s">
        <v>218</v>
      </c>
      <c r="G234" s="80" t="s">
        <v>1951</v>
      </c>
      <c r="H234" s="80" t="s">
        <v>1952</v>
      </c>
      <c r="I234" s="177"/>
      <c r="J234" s="81">
        <v>2319.4303918204928</v>
      </c>
      <c r="K234" s="81">
        <v>1.7606201664732095</v>
      </c>
      <c r="L234" s="81">
        <v>0.79381953192449328</v>
      </c>
      <c r="M234" s="81">
        <v>45.258330971248498</v>
      </c>
      <c r="N234" s="81">
        <v>34.286559959730937</v>
      </c>
      <c r="O234" s="81">
        <v>35.089405122463184</v>
      </c>
      <c r="P234" s="81">
        <v>30.810905475467329</v>
      </c>
      <c r="Q234" s="81">
        <v>2.2082297190758688</v>
      </c>
      <c r="R234" s="81">
        <v>98.956338382640766</v>
      </c>
      <c r="S234" s="81">
        <v>0</v>
      </c>
      <c r="T234" s="82"/>
      <c r="U234" s="81">
        <v>130935417</v>
      </c>
      <c r="V234" s="81">
        <v>946</v>
      </c>
      <c r="W234" s="81">
        <v>28</v>
      </c>
      <c r="X234" s="81">
        <v>13356</v>
      </c>
      <c r="Y234" s="81">
        <v>18131</v>
      </c>
      <c r="Z234" s="81">
        <v>25074</v>
      </c>
      <c r="AA234" s="81">
        <v>6951</v>
      </c>
      <c r="AB234" s="81">
        <v>37451</v>
      </c>
      <c r="AC234" s="81">
        <v>17540799</v>
      </c>
      <c r="AD234" s="81">
        <v>0</v>
      </c>
      <c r="AE234" s="82"/>
      <c r="AF234" s="81">
        <v>1331369429.041975</v>
      </c>
      <c r="AG234" s="81">
        <v>1421696.728508808</v>
      </c>
      <c r="AH234" s="81">
        <v>180635.58618347105</v>
      </c>
      <c r="AI234" s="81">
        <v>75369915.346870303</v>
      </c>
      <c r="AJ234" s="81">
        <v>66326653.336853124</v>
      </c>
      <c r="AK234" s="81"/>
      <c r="AL234" s="81"/>
      <c r="AM234" s="81">
        <v>4887771.589288394</v>
      </c>
      <c r="AN234" s="81"/>
      <c r="AO234" s="81"/>
      <c r="AP234" s="82"/>
      <c r="AQ234" s="81">
        <v>1473</v>
      </c>
      <c r="AR234" s="81">
        <v>230</v>
      </c>
      <c r="AS234" s="81">
        <v>0</v>
      </c>
      <c r="AT234" s="81">
        <v>0</v>
      </c>
      <c r="AU234" s="81">
        <v>0</v>
      </c>
      <c r="AV234" s="81">
        <v>0</v>
      </c>
      <c r="AW234" s="81">
        <v>0</v>
      </c>
      <c r="AX234" s="82"/>
      <c r="AY234" s="81">
        <v>6501.6840000000011</v>
      </c>
      <c r="AZ234" s="81">
        <v>22683.200000000019</v>
      </c>
      <c r="BA234" s="81">
        <v>0</v>
      </c>
      <c r="BB234" s="81">
        <v>0</v>
      </c>
      <c r="BC234" s="81">
        <v>0</v>
      </c>
      <c r="BD234" s="81">
        <v>0</v>
      </c>
      <c r="BE234" s="81">
        <v>0</v>
      </c>
      <c r="BF234" s="82"/>
      <c r="BG234" s="81">
        <v>0</v>
      </c>
      <c r="BH234" s="81">
        <v>0</v>
      </c>
      <c r="BI234" s="81">
        <v>6139.2110000000002</v>
      </c>
      <c r="BJ234" s="81">
        <v>22.545000000000002</v>
      </c>
      <c r="BK234" s="81">
        <v>0</v>
      </c>
      <c r="BL234" s="81">
        <v>0</v>
      </c>
      <c r="BM234" s="82"/>
      <c r="BN234" s="81">
        <v>0</v>
      </c>
      <c r="BO234" s="81">
        <v>0</v>
      </c>
      <c r="BP234" s="81">
        <v>14</v>
      </c>
      <c r="BQ234" s="81">
        <v>1</v>
      </c>
      <c r="BR234" s="81">
        <v>0</v>
      </c>
      <c r="BS234" s="81">
        <v>0</v>
      </c>
      <c r="BT234"/>
      <c r="BU234" s="80">
        <v>2834.5070000000001</v>
      </c>
      <c r="BV234" s="80">
        <v>3085.5740000000001</v>
      </c>
      <c r="BW234" s="80">
        <v>225.316</v>
      </c>
      <c r="BX234" s="80">
        <v>5.6509999999999998</v>
      </c>
      <c r="BY234" s="80">
        <v>10.708</v>
      </c>
      <c r="BZ234" s="80">
        <v>0</v>
      </c>
      <c r="CA234" s="80">
        <v>0</v>
      </c>
      <c r="CB234" s="80">
        <v>0</v>
      </c>
      <c r="CC234" s="80">
        <v>0</v>
      </c>
    </row>
    <row r="235" spans="1:81">
      <c r="A235" s="80" t="s">
        <v>1969</v>
      </c>
      <c r="B235" s="80">
        <v>476</v>
      </c>
      <c r="C235" s="80">
        <v>18</v>
      </c>
      <c r="D235" s="80">
        <v>28</v>
      </c>
      <c r="E235" s="80">
        <v>2021</v>
      </c>
      <c r="F235" s="80" t="s">
        <v>75</v>
      </c>
      <c r="G235" s="174" t="s">
        <v>1951</v>
      </c>
      <c r="H235" s="80" t="s">
        <v>1952</v>
      </c>
      <c r="I235" s="177"/>
      <c r="J235" s="81">
        <v>1946.550267991794</v>
      </c>
      <c r="K235" s="81">
        <v>1.9029634079171405</v>
      </c>
      <c r="L235" s="81">
        <v>0.72131285739647688</v>
      </c>
      <c r="M235" s="81">
        <v>41.427978352112916</v>
      </c>
      <c r="N235" s="81">
        <v>31.101545297109315</v>
      </c>
      <c r="O235" s="81">
        <v>33.998968479928443</v>
      </c>
      <c r="P235" s="81">
        <v>31.621595830257743</v>
      </c>
      <c r="Q235" s="81">
        <v>2.2320450813919162</v>
      </c>
      <c r="R235" s="81">
        <v>106.0085458082382</v>
      </c>
      <c r="S235" s="81">
        <v>0</v>
      </c>
      <c r="T235" s="82"/>
      <c r="U235" s="81">
        <v>119799385</v>
      </c>
      <c r="V235" s="81">
        <v>946</v>
      </c>
      <c r="W235" s="81">
        <v>28</v>
      </c>
      <c r="X235" s="81">
        <v>13356</v>
      </c>
      <c r="Y235" s="81">
        <v>18198</v>
      </c>
      <c r="Z235" s="81">
        <v>25016</v>
      </c>
      <c r="AA235" s="81">
        <v>6957</v>
      </c>
      <c r="AB235" s="81">
        <v>37406</v>
      </c>
      <c r="AC235" s="81">
        <v>18213298.999999996</v>
      </c>
      <c r="AD235" s="81">
        <v>0</v>
      </c>
      <c r="AE235" s="82"/>
      <c r="AF235" s="81">
        <v>1161876708.6797135</v>
      </c>
      <c r="AG235" s="81">
        <v>1585239.0488517308</v>
      </c>
      <c r="AH235" s="81">
        <v>161669.64379149233</v>
      </c>
      <c r="AI235" s="81">
        <v>79679483.220675409</v>
      </c>
      <c r="AJ235" s="81">
        <v>69407560.892103061</v>
      </c>
      <c r="AK235" s="81">
        <v>0</v>
      </c>
      <c r="AL235" s="81">
        <v>0</v>
      </c>
      <c r="AM235" s="81">
        <v>4910056.9873386761</v>
      </c>
      <c r="AN235" s="81">
        <v>0</v>
      </c>
      <c r="AO235" s="81">
        <v>0</v>
      </c>
      <c r="AP235" s="82"/>
      <c r="AQ235" s="81">
        <v>1566</v>
      </c>
      <c r="AR235" s="81">
        <v>232</v>
      </c>
      <c r="AS235" s="81">
        <v>0</v>
      </c>
      <c r="AT235" s="81">
        <v>0</v>
      </c>
      <c r="AU235" s="81">
        <v>0</v>
      </c>
      <c r="AV235" s="81">
        <v>2</v>
      </c>
      <c r="AW235" s="81"/>
      <c r="AX235" s="82"/>
      <c r="AY235" s="81">
        <v>7019.283999999996</v>
      </c>
      <c r="AZ235" s="81">
        <v>22752.500000000011</v>
      </c>
      <c r="BA235" s="81">
        <v>0</v>
      </c>
      <c r="BB235" s="81">
        <v>0</v>
      </c>
      <c r="BC235" s="81">
        <v>0</v>
      </c>
      <c r="BD235" s="81">
        <v>149900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1970</v>
      </c>
      <c r="B236" s="80">
        <v>476</v>
      </c>
      <c r="C236" s="80">
        <v>19</v>
      </c>
      <c r="D236" s="80">
        <v>28</v>
      </c>
      <c r="E236" s="80">
        <v>2022</v>
      </c>
      <c r="F236" s="80" t="s">
        <v>568</v>
      </c>
      <c r="G236" s="174" t="s">
        <v>1951</v>
      </c>
      <c r="H236" s="80" t="s">
        <v>1952</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1696</v>
      </c>
      <c r="AR236" s="81">
        <v>232</v>
      </c>
      <c r="AS236" s="81">
        <v>0</v>
      </c>
      <c r="AT236" s="81">
        <v>0</v>
      </c>
      <c r="AU236" s="81">
        <v>0</v>
      </c>
      <c r="AV236" s="81">
        <v>2</v>
      </c>
      <c r="AW236" s="81"/>
      <c r="AX236" s="82"/>
      <c r="AY236" s="81">
        <v>7715.7839999999778</v>
      </c>
      <c r="AZ236" s="81">
        <v>22752.500000000015</v>
      </c>
      <c r="BA236" s="81">
        <v>0</v>
      </c>
      <c r="BB236" s="81">
        <v>0</v>
      </c>
      <c r="BC236" s="81">
        <v>0</v>
      </c>
      <c r="BD236" s="81">
        <v>149900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1971</v>
      </c>
      <c r="B237" s="80">
        <v>171</v>
      </c>
      <c r="C237" s="80">
        <v>1</v>
      </c>
      <c r="D237" s="80">
        <v>11</v>
      </c>
      <c r="E237" s="80">
        <v>1990</v>
      </c>
      <c r="F237" s="80" t="s">
        <v>562</v>
      </c>
      <c r="G237" s="80" t="s">
        <v>1972</v>
      </c>
      <c r="H237" s="80" t="s">
        <v>1973</v>
      </c>
      <c r="I237" s="177"/>
      <c r="J237" s="81">
        <v>123.15702332155888</v>
      </c>
      <c r="K237" s="81">
        <v>3.3382060293595832</v>
      </c>
      <c r="L237" s="81">
        <v>8.2562064535615782</v>
      </c>
      <c r="M237" s="81">
        <v>17.417710163805253</v>
      </c>
      <c r="N237" s="81">
        <v>30.327114012585703</v>
      </c>
      <c r="O237" s="81">
        <v>30.482965086489465</v>
      </c>
      <c r="P237" s="81">
        <v>41.797925528101167</v>
      </c>
      <c r="Q237" s="81">
        <v>2.4389337790589991</v>
      </c>
      <c r="R237" s="81">
        <v>0</v>
      </c>
      <c r="S237" s="81">
        <v>2.0657074420959889</v>
      </c>
      <c r="T237" s="82"/>
      <c r="U237" s="81">
        <v>16796181</v>
      </c>
      <c r="V237" s="81">
        <v>1170</v>
      </c>
      <c r="W237" s="81">
        <v>89</v>
      </c>
      <c r="X237" s="81">
        <v>6815</v>
      </c>
      <c r="Y237" s="81">
        <v>10265</v>
      </c>
      <c r="Z237" s="81">
        <v>12538</v>
      </c>
      <c r="AA237" s="81">
        <v>10149</v>
      </c>
      <c r="AB237" s="81">
        <v>39600</v>
      </c>
      <c r="AC237" s="81">
        <v>0</v>
      </c>
      <c r="AD237" s="81">
        <v>2.0657074420959889</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1974</v>
      </c>
      <c r="B238" s="80">
        <v>172</v>
      </c>
      <c r="C238" s="80">
        <v>2</v>
      </c>
      <c r="D238" s="80">
        <v>11</v>
      </c>
      <c r="E238" s="80">
        <v>2005</v>
      </c>
      <c r="F238" s="80" t="s">
        <v>565</v>
      </c>
      <c r="G238" s="80" t="s">
        <v>1972</v>
      </c>
      <c r="H238" s="80" t="s">
        <v>1973</v>
      </c>
      <c r="I238" s="177"/>
      <c r="J238" s="81">
        <v>216.28273267372523</v>
      </c>
      <c r="K238" s="81">
        <v>2.4235898837745773</v>
      </c>
      <c r="L238" s="81">
        <v>13.46875124425546</v>
      </c>
      <c r="M238" s="81">
        <v>33.023043530694267</v>
      </c>
      <c r="N238" s="81">
        <v>44.320089312898013</v>
      </c>
      <c r="O238" s="81">
        <v>49.175775828086572</v>
      </c>
      <c r="P238" s="81">
        <v>42.004426282609849</v>
      </c>
      <c r="Q238" s="81">
        <v>2.4459658717321577</v>
      </c>
      <c r="R238" s="81">
        <v>0</v>
      </c>
      <c r="S238" s="81">
        <v>3.2122076506929109</v>
      </c>
      <c r="T238" s="82"/>
      <c r="U238" s="81">
        <v>32847921</v>
      </c>
      <c r="V238" s="81">
        <v>1155</v>
      </c>
      <c r="W238" s="81">
        <v>161</v>
      </c>
      <c r="X238" s="81">
        <v>6744</v>
      </c>
      <c r="Y238" s="81">
        <v>12677</v>
      </c>
      <c r="Z238" s="81">
        <v>23406</v>
      </c>
      <c r="AA238" s="81">
        <v>8353</v>
      </c>
      <c r="AB238" s="81">
        <v>41517</v>
      </c>
      <c r="AC238" s="81">
        <v>0</v>
      </c>
      <c r="AD238" s="81">
        <v>3.2122076506929109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1975</v>
      </c>
      <c r="B239" s="80">
        <v>173</v>
      </c>
      <c r="C239" s="80">
        <v>3</v>
      </c>
      <c r="D239" s="80">
        <v>11</v>
      </c>
      <c r="E239" s="80">
        <v>2006</v>
      </c>
      <c r="F239" s="80" t="s">
        <v>566</v>
      </c>
      <c r="G239" s="80" t="s">
        <v>1972</v>
      </c>
      <c r="H239" s="80" t="s">
        <v>1973</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1976</v>
      </c>
      <c r="B240" s="80">
        <v>174</v>
      </c>
      <c r="C240" s="80">
        <v>4</v>
      </c>
      <c r="D240" s="80">
        <v>11</v>
      </c>
      <c r="E240" s="80">
        <v>2007</v>
      </c>
      <c r="F240" s="80" t="s">
        <v>567</v>
      </c>
      <c r="G240" s="80" t="s">
        <v>1972</v>
      </c>
      <c r="H240" s="80" t="s">
        <v>1973</v>
      </c>
      <c r="I240" s="177"/>
      <c r="J240" s="81">
        <v>226.28927255816947</v>
      </c>
      <c r="K240" s="81">
        <v>2.2818394051500217</v>
      </c>
      <c r="L240" s="81">
        <v>10.279619112065829</v>
      </c>
      <c r="M240" s="81">
        <v>35.228505891689807</v>
      </c>
      <c r="N240" s="81">
        <v>44.711230740061175</v>
      </c>
      <c r="O240" s="81">
        <v>48.032374385498912</v>
      </c>
      <c r="P240" s="81">
        <v>41.837566055307121</v>
      </c>
      <c r="Q240" s="81">
        <v>2.5620792198268352</v>
      </c>
      <c r="R240" s="81">
        <v>0</v>
      </c>
      <c r="S240" s="81">
        <v>3.5182104503086093</v>
      </c>
      <c r="T240" s="82"/>
      <c r="U240" s="81">
        <v>36872259</v>
      </c>
      <c r="V240" s="81">
        <v>1042</v>
      </c>
      <c r="W240" s="81">
        <v>116</v>
      </c>
      <c r="X240" s="81">
        <v>8451</v>
      </c>
      <c r="Y240" s="81">
        <v>12978</v>
      </c>
      <c r="Z240" s="81">
        <v>23766</v>
      </c>
      <c r="AA240" s="81">
        <v>8193</v>
      </c>
      <c r="AB240" s="81">
        <v>41188</v>
      </c>
      <c r="AC240" s="81">
        <v>0</v>
      </c>
      <c r="AD240" s="81">
        <v>3.5182104503086093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1977</v>
      </c>
      <c r="B241" s="80">
        <v>175</v>
      </c>
      <c r="C241" s="80">
        <v>5</v>
      </c>
      <c r="D241" s="80">
        <v>11</v>
      </c>
      <c r="E241" s="80">
        <v>2008</v>
      </c>
      <c r="F241" s="80" t="s">
        <v>84</v>
      </c>
      <c r="G241" s="80" t="s">
        <v>1972</v>
      </c>
      <c r="H241" s="80" t="s">
        <v>1973</v>
      </c>
      <c r="I241" s="177"/>
      <c r="J241" s="81">
        <v>197.06131504513215</v>
      </c>
      <c r="K241" s="81">
        <v>1.710353021775749</v>
      </c>
      <c r="L241" s="81">
        <v>8.8206646394610857</v>
      </c>
      <c r="M241" s="81">
        <v>36.960359256883336</v>
      </c>
      <c r="N241" s="81">
        <v>44.92266407879422</v>
      </c>
      <c r="O241" s="81">
        <v>46.706327543494048</v>
      </c>
      <c r="P241" s="81">
        <v>40.626930506427101</v>
      </c>
      <c r="Q241" s="81">
        <v>2.5135602605929392</v>
      </c>
      <c r="R241" s="81">
        <v>0</v>
      </c>
      <c r="S241" s="81">
        <v>5.1343208505769695</v>
      </c>
      <c r="T241" s="82"/>
      <c r="U241" s="81">
        <v>37646739</v>
      </c>
      <c r="V241" s="81">
        <v>1042</v>
      </c>
      <c r="W241" s="81">
        <v>116</v>
      </c>
      <c r="X241" s="81">
        <v>8451</v>
      </c>
      <c r="Y241" s="81">
        <v>13147</v>
      </c>
      <c r="Z241" s="81">
        <v>23921</v>
      </c>
      <c r="AA241" s="81">
        <v>7965</v>
      </c>
      <c r="AB241" s="81">
        <v>41072</v>
      </c>
      <c r="AC241" s="81">
        <v>0</v>
      </c>
      <c r="AD241" s="81">
        <v>5.1343208505769695</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1978</v>
      </c>
      <c r="B242" s="80">
        <v>176</v>
      </c>
      <c r="C242" s="80">
        <v>6</v>
      </c>
      <c r="D242" s="80">
        <v>11</v>
      </c>
      <c r="E242" s="80">
        <v>2009</v>
      </c>
      <c r="F242" s="80" t="s">
        <v>85</v>
      </c>
      <c r="G242" s="80" t="s">
        <v>1972</v>
      </c>
      <c r="H242" s="80" t="s">
        <v>1973</v>
      </c>
      <c r="I242" s="177"/>
      <c r="J242" s="81">
        <v>197.41841137984684</v>
      </c>
      <c r="K242" s="81">
        <v>1.6023889590468738</v>
      </c>
      <c r="L242" s="81">
        <v>9.7328916472885822</v>
      </c>
      <c r="M242" s="81">
        <v>34.439257625744979</v>
      </c>
      <c r="N242" s="81">
        <v>37.685159603603566</v>
      </c>
      <c r="O242" s="81">
        <v>47.766238087441025</v>
      </c>
      <c r="P242" s="81">
        <v>38.545288462464072</v>
      </c>
      <c r="Q242" s="81">
        <v>2.3873120130846299</v>
      </c>
      <c r="R242" s="81">
        <v>0</v>
      </c>
      <c r="S242" s="81">
        <v>5.1503949644377904</v>
      </c>
      <c r="T242" s="82"/>
      <c r="U242" s="81">
        <v>35521541</v>
      </c>
      <c r="V242" s="81">
        <v>1078</v>
      </c>
      <c r="W242" s="81">
        <v>174</v>
      </c>
      <c r="X242" s="81">
        <v>9724</v>
      </c>
      <c r="Y242" s="81">
        <v>13264</v>
      </c>
      <c r="Z242" s="81">
        <v>24147</v>
      </c>
      <c r="AA242" s="81">
        <v>7758</v>
      </c>
      <c r="AB242" s="81">
        <v>40950</v>
      </c>
      <c r="AC242" s="81">
        <v>0</v>
      </c>
      <c r="AD242" s="81">
        <v>5.1503949644377904</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189.05900000000003</v>
      </c>
      <c r="BJ242" s="81">
        <v>0</v>
      </c>
      <c r="BK242" s="81">
        <v>4.16</v>
      </c>
      <c r="BL242" s="81">
        <v>0</v>
      </c>
      <c r="BM242" s="82"/>
      <c r="BN242" s="81">
        <v>0</v>
      </c>
      <c r="BO242" s="81">
        <v>0</v>
      </c>
      <c r="BP242" s="81">
        <v>11</v>
      </c>
      <c r="BQ242" s="81">
        <v>0</v>
      </c>
      <c r="BR242" s="81">
        <v>1</v>
      </c>
      <c r="BS242" s="81">
        <v>0</v>
      </c>
      <c r="BT242"/>
      <c r="BU242" s="80"/>
      <c r="BV242" s="80"/>
      <c r="BW242" s="80"/>
      <c r="BX242" s="80"/>
      <c r="BY242" s="80"/>
      <c r="BZ242" s="80"/>
      <c r="CA242" s="80"/>
      <c r="CB242" s="80"/>
      <c r="CC242" s="80"/>
    </row>
    <row r="243" spans="1:81">
      <c r="A243" s="80" t="s">
        <v>1979</v>
      </c>
      <c r="B243" s="80">
        <v>177</v>
      </c>
      <c r="C243" s="80">
        <v>7</v>
      </c>
      <c r="D243" s="80">
        <v>11</v>
      </c>
      <c r="E243" s="80">
        <v>2010</v>
      </c>
      <c r="F243" s="80" t="s">
        <v>86</v>
      </c>
      <c r="G243" s="80" t="s">
        <v>1972</v>
      </c>
      <c r="H243" s="80" t="s">
        <v>1973</v>
      </c>
      <c r="I243" s="177"/>
      <c r="J243" s="81">
        <v>206.57774458446156</v>
      </c>
      <c r="K243" s="81">
        <v>1.8218541991079789</v>
      </c>
      <c r="L243" s="81">
        <v>9.3188195953929682</v>
      </c>
      <c r="M243" s="81">
        <v>37.204863738615778</v>
      </c>
      <c r="N243" s="81">
        <v>42.703327722618418</v>
      </c>
      <c r="O243" s="81">
        <v>47.840653728479126</v>
      </c>
      <c r="P243" s="81">
        <v>38.972033674232186</v>
      </c>
      <c r="Q243" s="81">
        <v>2.4697906597269377</v>
      </c>
      <c r="R243" s="81">
        <v>0</v>
      </c>
      <c r="S243" s="81">
        <v>3.2344834409421948</v>
      </c>
      <c r="T243" s="82"/>
      <c r="U243" s="81">
        <v>38048158</v>
      </c>
      <c r="V243" s="81">
        <v>1078</v>
      </c>
      <c r="W243" s="81">
        <v>174</v>
      </c>
      <c r="X243" s="81">
        <v>9724</v>
      </c>
      <c r="Y243" s="81">
        <v>13308</v>
      </c>
      <c r="Z243" s="81">
        <v>24297</v>
      </c>
      <c r="AA243" s="81">
        <v>7648</v>
      </c>
      <c r="AB243" s="81">
        <v>40594</v>
      </c>
      <c r="AC243" s="81">
        <v>0</v>
      </c>
      <c r="AD243" s="81">
        <v>3.2344834409421948</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198.96199999999999</v>
      </c>
      <c r="BJ243" s="81">
        <v>0</v>
      </c>
      <c r="BK243" s="81">
        <v>4.6100000000000003</v>
      </c>
      <c r="BL243" s="81">
        <v>0</v>
      </c>
      <c r="BM243" s="82"/>
      <c r="BN243" s="81">
        <v>0</v>
      </c>
      <c r="BO243" s="81">
        <v>0</v>
      </c>
      <c r="BP243" s="81">
        <v>11</v>
      </c>
      <c r="BQ243" s="81">
        <v>0</v>
      </c>
      <c r="BR243" s="81">
        <v>1</v>
      </c>
      <c r="BS243" s="81">
        <v>0</v>
      </c>
      <c r="BT243"/>
      <c r="BU243" s="80">
        <v>172.102</v>
      </c>
      <c r="BV243" s="80">
        <v>31.47</v>
      </c>
      <c r="BW243" s="80">
        <v>0</v>
      </c>
      <c r="BX243" s="80">
        <v>0</v>
      </c>
      <c r="BY243" s="80">
        <v>0</v>
      </c>
      <c r="BZ243" s="80">
        <v>0</v>
      </c>
      <c r="CA243" s="80">
        <v>0</v>
      </c>
      <c r="CB243" s="80">
        <v>0</v>
      </c>
      <c r="CC243" s="80">
        <v>0</v>
      </c>
    </row>
    <row r="244" spans="1:81">
      <c r="A244" s="80" t="s">
        <v>1980</v>
      </c>
      <c r="B244" s="80">
        <v>178</v>
      </c>
      <c r="C244" s="80">
        <v>8</v>
      </c>
      <c r="D244" s="80">
        <v>11</v>
      </c>
      <c r="E244" s="80">
        <v>2011</v>
      </c>
      <c r="F244" s="80" t="s">
        <v>87</v>
      </c>
      <c r="G244" s="80" t="s">
        <v>1972</v>
      </c>
      <c r="H244" s="80" t="s">
        <v>1973</v>
      </c>
      <c r="I244" s="177"/>
      <c r="J244" s="81">
        <v>256.09498718465488</v>
      </c>
      <c r="K244" s="81">
        <v>2.5676750534193933</v>
      </c>
      <c r="L244" s="81">
        <v>7.4795099787782116</v>
      </c>
      <c r="M244" s="81">
        <v>47.059612834223508</v>
      </c>
      <c r="N244" s="81">
        <v>47.441524036061885</v>
      </c>
      <c r="O244" s="81">
        <v>47.465148290536924</v>
      </c>
      <c r="P244" s="81">
        <v>37.355905542767651</v>
      </c>
      <c r="Q244" s="81">
        <v>2.833168785994796</v>
      </c>
      <c r="R244" s="81">
        <v>0</v>
      </c>
      <c r="S244" s="81">
        <v>3.3345904719368522</v>
      </c>
      <c r="T244" s="82"/>
      <c r="U244" s="81">
        <v>38464421</v>
      </c>
      <c r="V244" s="81">
        <v>1078</v>
      </c>
      <c r="W244" s="81">
        <v>174</v>
      </c>
      <c r="X244" s="81">
        <v>9724</v>
      </c>
      <c r="Y244" s="81">
        <v>13431</v>
      </c>
      <c r="Z244" s="81">
        <v>24630</v>
      </c>
      <c r="AA244" s="81">
        <v>7549</v>
      </c>
      <c r="AB244" s="81">
        <v>40371</v>
      </c>
      <c r="AC244" s="81">
        <v>0</v>
      </c>
      <c r="AD244" s="81">
        <v>3.3345904719368522</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185.136</v>
      </c>
      <c r="BJ244" s="81">
        <v>0</v>
      </c>
      <c r="BK244" s="81">
        <v>3.6240000000000001</v>
      </c>
      <c r="BL244" s="81">
        <v>0</v>
      </c>
      <c r="BM244" s="82"/>
      <c r="BN244" s="81">
        <v>0</v>
      </c>
      <c r="BO244" s="81">
        <v>0</v>
      </c>
      <c r="BP244" s="81">
        <v>10</v>
      </c>
      <c r="BQ244" s="81">
        <v>0</v>
      </c>
      <c r="BR244" s="81">
        <v>1</v>
      </c>
      <c r="BS244" s="81">
        <v>0</v>
      </c>
      <c r="BT244"/>
      <c r="BU244" s="80">
        <v>157.58799999999999</v>
      </c>
      <c r="BV244" s="80">
        <v>31.172000000000001</v>
      </c>
      <c r="BW244" s="80">
        <v>0</v>
      </c>
      <c r="BX244" s="80">
        <v>0</v>
      </c>
      <c r="BY244" s="80">
        <v>0</v>
      </c>
      <c r="BZ244" s="80">
        <v>0</v>
      </c>
      <c r="CA244" s="80">
        <v>0</v>
      </c>
      <c r="CB244" s="80">
        <v>0</v>
      </c>
      <c r="CC244" s="80">
        <v>0</v>
      </c>
    </row>
    <row r="245" spans="1:81">
      <c r="A245" s="80" t="s">
        <v>1981</v>
      </c>
      <c r="B245" s="80">
        <v>179</v>
      </c>
      <c r="C245" s="80">
        <v>9</v>
      </c>
      <c r="D245" s="80">
        <v>11</v>
      </c>
      <c r="E245" s="80">
        <v>2012</v>
      </c>
      <c r="F245" s="80" t="s">
        <v>88</v>
      </c>
      <c r="G245" s="80" t="s">
        <v>1972</v>
      </c>
      <c r="H245" s="80" t="s">
        <v>1973</v>
      </c>
      <c r="I245" s="177"/>
      <c r="J245" s="81">
        <v>313.33257222758164</v>
      </c>
      <c r="K245" s="81">
        <v>2.4953897078835201</v>
      </c>
      <c r="L245" s="81">
        <v>7.4032152517589092</v>
      </c>
      <c r="M245" s="81">
        <v>48.310939671995641</v>
      </c>
      <c r="N245" s="81">
        <v>56.060515065088829</v>
      </c>
      <c r="O245" s="81">
        <v>47.70346391372118</v>
      </c>
      <c r="P245" s="81">
        <v>37.244966828065856</v>
      </c>
      <c r="Q245" s="81">
        <v>3.0938770627728345</v>
      </c>
      <c r="R245" s="81">
        <v>0</v>
      </c>
      <c r="S245" s="81">
        <v>3.0493290377839122</v>
      </c>
      <c r="T245" s="82"/>
      <c r="U245" s="81">
        <v>38639696</v>
      </c>
      <c r="V245" s="81">
        <v>1078</v>
      </c>
      <c r="W245" s="81">
        <v>174</v>
      </c>
      <c r="X245" s="81">
        <v>9724</v>
      </c>
      <c r="Y245" s="81">
        <v>13811</v>
      </c>
      <c r="Z245" s="81">
        <v>24950</v>
      </c>
      <c r="AA245" s="81">
        <v>7484</v>
      </c>
      <c r="AB245" s="81">
        <v>40577</v>
      </c>
      <c r="AC245" s="81">
        <v>0</v>
      </c>
      <c r="AD245" s="81">
        <v>3.0493290377839122</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210.398</v>
      </c>
      <c r="BJ245" s="81">
        <v>0</v>
      </c>
      <c r="BK245" s="81">
        <v>4.3079999999999998</v>
      </c>
      <c r="BL245" s="81">
        <v>0</v>
      </c>
      <c r="BM245" s="82"/>
      <c r="BN245" s="81">
        <v>0</v>
      </c>
      <c r="BO245" s="81">
        <v>0</v>
      </c>
      <c r="BP245" s="81">
        <v>10</v>
      </c>
      <c r="BQ245" s="81">
        <v>0</v>
      </c>
      <c r="BR245" s="81">
        <v>1</v>
      </c>
      <c r="BS245" s="81">
        <v>0</v>
      </c>
      <c r="BT245"/>
      <c r="BU245" s="80">
        <v>180.97200000000001</v>
      </c>
      <c r="BV245" s="80">
        <v>33.734000000000002</v>
      </c>
      <c r="BW245" s="80">
        <v>0</v>
      </c>
      <c r="BX245" s="80">
        <v>0</v>
      </c>
      <c r="BY245" s="80">
        <v>0</v>
      </c>
      <c r="BZ245" s="80">
        <v>0</v>
      </c>
      <c r="CA245" s="80">
        <v>0</v>
      </c>
      <c r="CB245" s="80">
        <v>0</v>
      </c>
      <c r="CC245" s="80">
        <v>0</v>
      </c>
    </row>
    <row r="246" spans="1:81">
      <c r="A246" s="80" t="s">
        <v>1982</v>
      </c>
      <c r="B246" s="80">
        <v>180</v>
      </c>
      <c r="C246" s="80">
        <v>10</v>
      </c>
      <c r="D246" s="80">
        <v>11</v>
      </c>
      <c r="E246" s="80">
        <v>2013</v>
      </c>
      <c r="F246" s="80" t="s">
        <v>89</v>
      </c>
      <c r="G246" s="80" t="s">
        <v>1972</v>
      </c>
      <c r="H246" s="80" t="s">
        <v>1973</v>
      </c>
      <c r="I246" s="177"/>
      <c r="J246" s="81">
        <v>309.6726394978968</v>
      </c>
      <c r="K246" s="81">
        <v>2.0329423076519579</v>
      </c>
      <c r="L246" s="81">
        <v>7.6613649061552245</v>
      </c>
      <c r="M246" s="81">
        <v>49.460221341273737</v>
      </c>
      <c r="N246" s="81">
        <v>60.95602542841813</v>
      </c>
      <c r="O246" s="81">
        <v>46.270433724094097</v>
      </c>
      <c r="P246" s="81">
        <v>36.995663489270115</v>
      </c>
      <c r="Q246" s="81">
        <v>3.1339323638519025</v>
      </c>
      <c r="R246" s="81">
        <v>0</v>
      </c>
      <c r="S246" s="81">
        <v>4.5672894286689614</v>
      </c>
      <c r="T246" s="82"/>
      <c r="U246" s="81">
        <v>39879718</v>
      </c>
      <c r="V246" s="81">
        <v>1078</v>
      </c>
      <c r="W246" s="81">
        <v>174</v>
      </c>
      <c r="X246" s="81">
        <v>9724</v>
      </c>
      <c r="Y246" s="81">
        <v>13974</v>
      </c>
      <c r="Z246" s="81">
        <v>25281</v>
      </c>
      <c r="AA246" s="81">
        <v>7406</v>
      </c>
      <c r="AB246" s="81">
        <v>40513</v>
      </c>
      <c r="AC246" s="81">
        <v>0</v>
      </c>
      <c r="AD246" s="81">
        <v>4.5672894286689614</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228.24799999999999</v>
      </c>
      <c r="BJ246" s="81">
        <v>0</v>
      </c>
      <c r="BK246" s="81">
        <v>4.5780000000000003</v>
      </c>
      <c r="BL246" s="81">
        <v>0</v>
      </c>
      <c r="BM246" s="82"/>
      <c r="BN246" s="81">
        <v>0</v>
      </c>
      <c r="BO246" s="81">
        <v>0</v>
      </c>
      <c r="BP246" s="81">
        <v>9</v>
      </c>
      <c r="BQ246" s="81">
        <v>0</v>
      </c>
      <c r="BR246" s="81">
        <v>1</v>
      </c>
      <c r="BS246" s="81">
        <v>0</v>
      </c>
      <c r="BT246"/>
      <c r="BU246" s="80">
        <v>189.97900000000001</v>
      </c>
      <c r="BV246" s="80">
        <v>42.847000000000001</v>
      </c>
      <c r="BW246" s="80">
        <v>0</v>
      </c>
      <c r="BX246" s="80">
        <v>0</v>
      </c>
      <c r="BY246" s="80">
        <v>0</v>
      </c>
      <c r="BZ246" s="80">
        <v>0</v>
      </c>
      <c r="CA246" s="80">
        <v>0</v>
      </c>
      <c r="CB246" s="80">
        <v>0</v>
      </c>
      <c r="CC246" s="80">
        <v>0</v>
      </c>
    </row>
    <row r="247" spans="1:81">
      <c r="A247" s="80" t="s">
        <v>1983</v>
      </c>
      <c r="B247" s="80">
        <v>181</v>
      </c>
      <c r="C247" s="80">
        <v>11</v>
      </c>
      <c r="D247" s="80">
        <v>11</v>
      </c>
      <c r="E247" s="80">
        <v>2014</v>
      </c>
      <c r="F247" s="80" t="s">
        <v>90</v>
      </c>
      <c r="G247" s="80" t="s">
        <v>1972</v>
      </c>
      <c r="H247" s="80" t="s">
        <v>1973</v>
      </c>
      <c r="I247" s="177"/>
      <c r="J247" s="81">
        <v>346.05081814042904</v>
      </c>
      <c r="K247" s="81">
        <v>1.9506968660753792</v>
      </c>
      <c r="L247" s="81">
        <v>14.004921826688145</v>
      </c>
      <c r="M247" s="81">
        <v>48.070919247804149</v>
      </c>
      <c r="N247" s="81">
        <v>60.363331829541174</v>
      </c>
      <c r="O247" s="81">
        <v>44.360212995910629</v>
      </c>
      <c r="P247" s="81">
        <v>36.776330784804742</v>
      </c>
      <c r="Q247" s="81">
        <v>2.978291966605386</v>
      </c>
      <c r="R247" s="81">
        <v>0</v>
      </c>
      <c r="S247" s="81">
        <v>5.5649037298842146</v>
      </c>
      <c r="T247" s="82"/>
      <c r="U247" s="81">
        <v>44692231</v>
      </c>
      <c r="V247" s="81">
        <v>873</v>
      </c>
      <c r="W247" s="81">
        <v>353</v>
      </c>
      <c r="X247" s="81">
        <v>9778</v>
      </c>
      <c r="Y247" s="81">
        <v>13966</v>
      </c>
      <c r="Z247" s="81">
        <v>25527</v>
      </c>
      <c r="AA247" s="81">
        <v>7324</v>
      </c>
      <c r="AB247" s="81">
        <v>40128</v>
      </c>
      <c r="AC247" s="81">
        <v>0</v>
      </c>
      <c r="AD247" s="81">
        <v>5.5649037298842146</v>
      </c>
      <c r="AE247" s="82"/>
      <c r="AF247" s="81">
        <v>414172003.70462883</v>
      </c>
      <c r="AG247" s="81">
        <v>1633207.6971040375</v>
      </c>
      <c r="AH247" s="81">
        <v>3453718.0891237138</v>
      </c>
      <c r="AI247" s="81">
        <v>63571484.145900957</v>
      </c>
      <c r="AJ247" s="81">
        <v>85256355.888799608</v>
      </c>
      <c r="AK247" s="81">
        <v>0</v>
      </c>
      <c r="AL247" s="81">
        <v>0</v>
      </c>
      <c r="AM247" s="81">
        <v>5508974.7586697834</v>
      </c>
      <c r="AN247" s="81">
        <v>0</v>
      </c>
      <c r="AO247" s="81">
        <v>0</v>
      </c>
      <c r="AP247" s="82"/>
      <c r="AQ247" s="81">
        <v>835</v>
      </c>
      <c r="AR247" s="81">
        <v>96</v>
      </c>
      <c r="AS247" s="81">
        <v>0</v>
      </c>
      <c r="AT247" s="81">
        <v>0</v>
      </c>
      <c r="AU247" s="81">
        <v>0</v>
      </c>
      <c r="AV247" s="81">
        <v>1</v>
      </c>
      <c r="AW247" s="81" t="s">
        <v>564</v>
      </c>
      <c r="AX247" s="82"/>
      <c r="AY247" s="81">
        <v>3460.3</v>
      </c>
      <c r="AZ247" s="81">
        <v>7270.4</v>
      </c>
      <c r="BA247" s="81">
        <v>0</v>
      </c>
      <c r="BB247" s="81">
        <v>0</v>
      </c>
      <c r="BC247" s="81">
        <v>0</v>
      </c>
      <c r="BD247" s="81">
        <v>3550</v>
      </c>
      <c r="BE247" s="81" t="s">
        <v>564</v>
      </c>
      <c r="BF247" s="82"/>
      <c r="BG247" s="81">
        <v>0</v>
      </c>
      <c r="BH247" s="81">
        <v>0</v>
      </c>
      <c r="BI247" s="81">
        <v>224.25</v>
      </c>
      <c r="BJ247" s="81">
        <v>0</v>
      </c>
      <c r="BK247" s="81">
        <v>4.4429999999999996</v>
      </c>
      <c r="BL247" s="81">
        <v>0</v>
      </c>
      <c r="BM247" s="82"/>
      <c r="BN247" s="81">
        <v>0</v>
      </c>
      <c r="BO247" s="81">
        <v>0</v>
      </c>
      <c r="BP247" s="81">
        <v>10</v>
      </c>
      <c r="BQ247" s="81">
        <v>0</v>
      </c>
      <c r="BR247" s="81">
        <v>1</v>
      </c>
      <c r="BS247" s="81">
        <v>0</v>
      </c>
      <c r="BT247"/>
      <c r="BU247" s="80">
        <v>190.535</v>
      </c>
      <c r="BV247" s="80">
        <v>38.158000000000001</v>
      </c>
      <c r="BW247" s="80">
        <v>0</v>
      </c>
      <c r="BX247" s="80">
        <v>0</v>
      </c>
      <c r="BY247" s="80">
        <v>0</v>
      </c>
      <c r="BZ247" s="80">
        <v>0</v>
      </c>
      <c r="CA247" s="80">
        <v>0</v>
      </c>
      <c r="CB247" s="80">
        <v>0</v>
      </c>
      <c r="CC247" s="80">
        <v>0</v>
      </c>
    </row>
    <row r="248" spans="1:81">
      <c r="A248" s="80" t="s">
        <v>1984</v>
      </c>
      <c r="B248" s="80">
        <v>182</v>
      </c>
      <c r="C248" s="80">
        <v>12</v>
      </c>
      <c r="D248" s="80">
        <v>11</v>
      </c>
      <c r="E248" s="80">
        <v>2015</v>
      </c>
      <c r="F248" s="80" t="s">
        <v>91</v>
      </c>
      <c r="G248" s="80" t="s">
        <v>1972</v>
      </c>
      <c r="H248" s="80" t="s">
        <v>1973</v>
      </c>
      <c r="I248" s="177"/>
      <c r="J248" s="81">
        <v>249.56434760353775</v>
      </c>
      <c r="K248" s="81">
        <v>1.8693006219413233</v>
      </c>
      <c r="L248" s="81">
        <v>14.38893060235659</v>
      </c>
      <c r="M248" s="81">
        <v>47.889378600267257</v>
      </c>
      <c r="N248" s="81">
        <v>51.820042091252191</v>
      </c>
      <c r="O248" s="81">
        <v>44.160646637903959</v>
      </c>
      <c r="P248" s="81">
        <v>36.58415400036025</v>
      </c>
      <c r="Q248" s="81">
        <v>2.897798896185436</v>
      </c>
      <c r="R248" s="81">
        <v>0</v>
      </c>
      <c r="S248" s="81">
        <v>5.437032591682283</v>
      </c>
      <c r="T248" s="82"/>
      <c r="U248" s="81">
        <v>41534286</v>
      </c>
      <c r="V248" s="81">
        <v>873</v>
      </c>
      <c r="W248" s="81">
        <v>353</v>
      </c>
      <c r="X248" s="81">
        <v>9778</v>
      </c>
      <c r="Y248" s="81">
        <v>14077</v>
      </c>
      <c r="Z248" s="81">
        <v>25657</v>
      </c>
      <c r="AA248" s="81">
        <v>7280</v>
      </c>
      <c r="AB248" s="81">
        <v>39883</v>
      </c>
      <c r="AC248" s="81">
        <v>0</v>
      </c>
      <c r="AD248" s="81">
        <v>5.437032591682283</v>
      </c>
      <c r="AE248" s="82"/>
      <c r="AF248" s="81">
        <v>303419120.30526626</v>
      </c>
      <c r="AG248" s="81">
        <v>1447039.2086397361</v>
      </c>
      <c r="AH248" s="81">
        <v>2868855.9714222644</v>
      </c>
      <c r="AI248" s="81">
        <v>65844716.379284792</v>
      </c>
      <c r="AJ248" s="81">
        <v>77536580.154458553</v>
      </c>
      <c r="AK248" s="81">
        <v>0</v>
      </c>
      <c r="AL248" s="81">
        <v>0</v>
      </c>
      <c r="AM248" s="81">
        <v>5465797.8471073825</v>
      </c>
      <c r="AN248" s="81">
        <v>0</v>
      </c>
      <c r="AO248" s="81">
        <v>0</v>
      </c>
      <c r="AP248" s="82"/>
      <c r="AQ248" s="81">
        <v>913</v>
      </c>
      <c r="AR248" s="81">
        <v>169</v>
      </c>
      <c r="AS248" s="81">
        <v>0</v>
      </c>
      <c r="AT248" s="81">
        <v>0</v>
      </c>
      <c r="AU248" s="81">
        <v>0</v>
      </c>
      <c r="AV248" s="81">
        <v>1</v>
      </c>
      <c r="AW248" s="81" t="s">
        <v>564</v>
      </c>
      <c r="AX248" s="82"/>
      <c r="AY248" s="81">
        <v>3855.1</v>
      </c>
      <c r="AZ248" s="81">
        <v>13084.8</v>
      </c>
      <c r="BA248" s="81">
        <v>0</v>
      </c>
      <c r="BB248" s="81">
        <v>0</v>
      </c>
      <c r="BC248" s="81">
        <v>0</v>
      </c>
      <c r="BD248" s="81">
        <v>3550</v>
      </c>
      <c r="BE248" s="81" t="s">
        <v>564</v>
      </c>
      <c r="BF248" s="82"/>
      <c r="BG248" s="81">
        <v>0</v>
      </c>
      <c r="BH248" s="81">
        <v>0</v>
      </c>
      <c r="BI248" s="81">
        <v>218.73699999999999</v>
      </c>
      <c r="BJ248" s="81">
        <v>0</v>
      </c>
      <c r="BK248" s="81">
        <v>4.468</v>
      </c>
      <c r="BL248" s="81">
        <v>0</v>
      </c>
      <c r="BM248" s="82"/>
      <c r="BN248" s="81">
        <v>0</v>
      </c>
      <c r="BO248" s="81">
        <v>0</v>
      </c>
      <c r="BP248" s="81">
        <v>10</v>
      </c>
      <c r="BQ248" s="81">
        <v>0</v>
      </c>
      <c r="BR248" s="81">
        <v>1</v>
      </c>
      <c r="BS248" s="81">
        <v>0</v>
      </c>
      <c r="BT248"/>
      <c r="BU248" s="80">
        <v>181.553</v>
      </c>
      <c r="BV248" s="80">
        <v>41.652000000000001</v>
      </c>
      <c r="BW248" s="80">
        <v>0</v>
      </c>
      <c r="BX248" s="80">
        <v>0</v>
      </c>
      <c r="BY248" s="80">
        <v>0</v>
      </c>
      <c r="BZ248" s="80">
        <v>0</v>
      </c>
      <c r="CA248" s="80">
        <v>0</v>
      </c>
      <c r="CB248" s="80">
        <v>0</v>
      </c>
      <c r="CC248" s="80">
        <v>0</v>
      </c>
    </row>
    <row r="249" spans="1:81">
      <c r="A249" s="80" t="s">
        <v>1985</v>
      </c>
      <c r="B249" s="80">
        <v>183</v>
      </c>
      <c r="C249" s="80">
        <v>13</v>
      </c>
      <c r="D249" s="80">
        <v>11</v>
      </c>
      <c r="E249" s="80">
        <v>2016</v>
      </c>
      <c r="F249" s="80" t="s">
        <v>92</v>
      </c>
      <c r="G249" s="80" t="s">
        <v>1972</v>
      </c>
      <c r="H249" s="80" t="s">
        <v>1973</v>
      </c>
      <c r="I249" s="177"/>
      <c r="J249" s="81">
        <v>283.02523043439834</v>
      </c>
      <c r="K249" s="81">
        <v>1.833337329302152</v>
      </c>
      <c r="L249" s="81">
        <v>16.211261964194971</v>
      </c>
      <c r="M249" s="81">
        <v>44.975188710591397</v>
      </c>
      <c r="N249" s="81">
        <v>55.774546798135937</v>
      </c>
      <c r="O249" s="81">
        <v>44.006949808338327</v>
      </c>
      <c r="P249" s="81">
        <v>35.789345766291255</v>
      </c>
      <c r="Q249" s="81">
        <v>2.8052922501703237</v>
      </c>
      <c r="R249" s="81">
        <v>0</v>
      </c>
      <c r="S249" s="81">
        <v>3.402354766397071</v>
      </c>
      <c r="T249" s="82"/>
      <c r="U249" s="81">
        <v>46957316</v>
      </c>
      <c r="V249" s="81">
        <v>873</v>
      </c>
      <c r="W249" s="81">
        <v>353</v>
      </c>
      <c r="X249" s="81">
        <v>9778</v>
      </c>
      <c r="Y249" s="81">
        <v>14242</v>
      </c>
      <c r="Z249" s="81">
        <v>25882</v>
      </c>
      <c r="AA249" s="81">
        <v>7366</v>
      </c>
      <c r="AB249" s="81">
        <v>39717</v>
      </c>
      <c r="AC249" s="81">
        <v>0</v>
      </c>
      <c r="AD249" s="81">
        <v>3.402354766397071</v>
      </c>
      <c r="AE249" s="82"/>
      <c r="AF249" s="81">
        <v>344131476.3017894</v>
      </c>
      <c r="AG249" s="81">
        <v>1348126.905554279</v>
      </c>
      <c r="AH249" s="81">
        <v>3051254.8916097889</v>
      </c>
      <c r="AI249" s="81">
        <v>68818589.520814925</v>
      </c>
      <c r="AJ249" s="81">
        <v>79058366.623236686</v>
      </c>
      <c r="AK249" s="81">
        <v>0</v>
      </c>
      <c r="AL249" s="81">
        <v>0</v>
      </c>
      <c r="AM249" s="81">
        <v>5447276.9578692466</v>
      </c>
      <c r="AN249" s="81">
        <v>0</v>
      </c>
      <c r="AO249" s="81">
        <v>0</v>
      </c>
      <c r="AP249" s="82"/>
      <c r="AQ249" s="81">
        <v>987</v>
      </c>
      <c r="AR249" s="81">
        <v>204</v>
      </c>
      <c r="AS249" s="81">
        <v>0</v>
      </c>
      <c r="AT249" s="81">
        <v>1</v>
      </c>
      <c r="AU249" s="81">
        <v>0</v>
      </c>
      <c r="AV249" s="81">
        <v>1</v>
      </c>
      <c r="AW249" s="81" t="s">
        <v>564</v>
      </c>
      <c r="AX249" s="82"/>
      <c r="AY249" s="81">
        <v>4253.8999999999996</v>
      </c>
      <c r="AZ249" s="81">
        <v>14843.6</v>
      </c>
      <c r="BA249" s="81">
        <v>0</v>
      </c>
      <c r="BB249" s="81">
        <v>194</v>
      </c>
      <c r="BC249" s="81">
        <v>0</v>
      </c>
      <c r="BD249" s="81">
        <v>3550</v>
      </c>
      <c r="BE249" s="81" t="s">
        <v>564</v>
      </c>
      <c r="BF249" s="82"/>
      <c r="BG249" s="81">
        <v>0</v>
      </c>
      <c r="BH249" s="81">
        <v>3.585</v>
      </c>
      <c r="BI249" s="81">
        <v>113.279</v>
      </c>
      <c r="BJ249" s="81">
        <v>0</v>
      </c>
      <c r="BK249" s="81">
        <v>4.3140000000000001</v>
      </c>
      <c r="BL249" s="81">
        <v>0</v>
      </c>
      <c r="BM249" s="82"/>
      <c r="BN249" s="81">
        <v>0</v>
      </c>
      <c r="BO249" s="81">
        <v>1</v>
      </c>
      <c r="BP249" s="81">
        <v>9</v>
      </c>
      <c r="BQ249" s="81">
        <v>0</v>
      </c>
      <c r="BR249" s="81">
        <v>1</v>
      </c>
      <c r="BS249" s="81">
        <v>0</v>
      </c>
      <c r="BT249"/>
      <c r="BU249" s="80">
        <v>78.308000000000007</v>
      </c>
      <c r="BV249" s="80">
        <v>42.87</v>
      </c>
      <c r="BW249" s="80">
        <v>0</v>
      </c>
      <c r="BX249" s="80">
        <v>0</v>
      </c>
      <c r="BY249" s="80">
        <v>0</v>
      </c>
      <c r="BZ249" s="80">
        <v>0</v>
      </c>
      <c r="CA249" s="80">
        <v>0</v>
      </c>
      <c r="CB249" s="80">
        <v>0</v>
      </c>
      <c r="CC249" s="80">
        <v>0</v>
      </c>
    </row>
    <row r="250" spans="1:81">
      <c r="A250" s="80" t="s">
        <v>1986</v>
      </c>
      <c r="B250" s="80">
        <v>184</v>
      </c>
      <c r="C250" s="80">
        <v>14</v>
      </c>
      <c r="D250" s="80">
        <v>11</v>
      </c>
      <c r="E250" s="80">
        <v>2017</v>
      </c>
      <c r="F250" s="80" t="s">
        <v>71</v>
      </c>
      <c r="G250" s="80" t="s">
        <v>1972</v>
      </c>
      <c r="H250" s="80" t="s">
        <v>1973</v>
      </c>
      <c r="I250" s="177"/>
      <c r="J250" s="81">
        <v>248.03794891506828</v>
      </c>
      <c r="K250" s="81">
        <v>1.7891888660242918</v>
      </c>
      <c r="L250" s="81">
        <v>12.881452949809617</v>
      </c>
      <c r="M250" s="81">
        <v>36.15125308332702</v>
      </c>
      <c r="N250" s="81">
        <v>51.680882432117457</v>
      </c>
      <c r="O250" s="81">
        <v>43.400921893212391</v>
      </c>
      <c r="P250" s="81">
        <v>35.268128477174002</v>
      </c>
      <c r="Q250" s="81">
        <v>2.7008129535164773</v>
      </c>
      <c r="R250" s="81">
        <v>0</v>
      </c>
      <c r="S250" s="81">
        <v>5.565141198735466</v>
      </c>
      <c r="T250" s="82"/>
      <c r="U250" s="81">
        <v>47443915</v>
      </c>
      <c r="V250" s="81">
        <v>873</v>
      </c>
      <c r="W250" s="81">
        <v>353</v>
      </c>
      <c r="X250" s="81">
        <v>9778</v>
      </c>
      <c r="Y250" s="81">
        <v>14336</v>
      </c>
      <c r="Z250" s="81">
        <v>25949</v>
      </c>
      <c r="AA250" s="81">
        <v>7305</v>
      </c>
      <c r="AB250" s="81">
        <v>39543</v>
      </c>
      <c r="AC250" s="81">
        <v>0</v>
      </c>
      <c r="AD250" s="81">
        <v>5.565141198735466</v>
      </c>
      <c r="AE250" s="82"/>
      <c r="AF250" s="81">
        <v>336052029.46851969</v>
      </c>
      <c r="AG250" s="81">
        <v>1394960.889158342</v>
      </c>
      <c r="AH250" s="81">
        <v>3244583.2233117409</v>
      </c>
      <c r="AI250" s="81">
        <v>63022723.167900093</v>
      </c>
      <c r="AJ250" s="81">
        <v>86965319.079150379</v>
      </c>
      <c r="AK250" s="81">
        <v>0</v>
      </c>
      <c r="AL250" s="81">
        <v>0</v>
      </c>
      <c r="AM250" s="81">
        <v>5431898.6218629926</v>
      </c>
      <c r="AN250" s="81">
        <v>0</v>
      </c>
      <c r="AO250" s="81">
        <v>0</v>
      </c>
      <c r="AP250" s="82"/>
      <c r="AQ250" s="81">
        <v>1048</v>
      </c>
      <c r="AR250" s="81">
        <v>228</v>
      </c>
      <c r="AS250" s="81">
        <v>0</v>
      </c>
      <c r="AT250" s="81">
        <v>3</v>
      </c>
      <c r="AU250" s="81">
        <v>0</v>
      </c>
      <c r="AV250" s="81">
        <v>1</v>
      </c>
      <c r="AW250" s="81" t="s">
        <v>564</v>
      </c>
      <c r="AX250" s="82"/>
      <c r="AY250" s="81">
        <v>4562.8</v>
      </c>
      <c r="AZ250" s="81">
        <v>15458.2</v>
      </c>
      <c r="BA250" s="81">
        <v>0</v>
      </c>
      <c r="BB250" s="81">
        <v>1111.5</v>
      </c>
      <c r="BC250" s="81">
        <v>0</v>
      </c>
      <c r="BD250" s="81">
        <v>3550</v>
      </c>
      <c r="BE250" s="81" t="s">
        <v>564</v>
      </c>
      <c r="BF250" s="82"/>
      <c r="BG250" s="81">
        <v>0</v>
      </c>
      <c r="BH250" s="81">
        <v>3.8849999999999998</v>
      </c>
      <c r="BI250" s="81">
        <v>228.661</v>
      </c>
      <c r="BJ250" s="81">
        <v>0</v>
      </c>
      <c r="BK250" s="81">
        <v>4.3070000000000004</v>
      </c>
      <c r="BL250" s="81">
        <v>0</v>
      </c>
      <c r="BM250" s="82"/>
      <c r="BN250" s="81">
        <v>0</v>
      </c>
      <c r="BO250" s="81">
        <v>1</v>
      </c>
      <c r="BP250" s="81">
        <v>10</v>
      </c>
      <c r="BQ250" s="81">
        <v>0</v>
      </c>
      <c r="BR250" s="81">
        <v>1</v>
      </c>
      <c r="BS250" s="81">
        <v>0</v>
      </c>
      <c r="BT250"/>
      <c r="BU250" s="80">
        <v>193.82599999999999</v>
      </c>
      <c r="BV250" s="80">
        <v>43.027000000000001</v>
      </c>
      <c r="BW250" s="80">
        <v>0</v>
      </c>
      <c r="BX250" s="80">
        <v>0</v>
      </c>
      <c r="BY250" s="80">
        <v>0</v>
      </c>
      <c r="BZ250" s="80">
        <v>0</v>
      </c>
      <c r="CA250" s="80">
        <v>0</v>
      </c>
      <c r="CB250" s="80">
        <v>0</v>
      </c>
      <c r="CC250" s="80">
        <v>0</v>
      </c>
    </row>
    <row r="251" spans="1:81">
      <c r="A251" s="80" t="s">
        <v>1987</v>
      </c>
      <c r="B251" s="80">
        <v>185</v>
      </c>
      <c r="C251" s="80">
        <v>15</v>
      </c>
      <c r="D251" s="80">
        <v>11</v>
      </c>
      <c r="E251" s="80">
        <v>2018</v>
      </c>
      <c r="F251" s="80" t="s">
        <v>93</v>
      </c>
      <c r="G251" s="80" t="s">
        <v>1972</v>
      </c>
      <c r="H251" s="80" t="s">
        <v>1973</v>
      </c>
      <c r="I251" s="177"/>
      <c r="J251" s="81">
        <v>183.21353873273682</v>
      </c>
      <c r="K251" s="81">
        <v>1.7308595444550208</v>
      </c>
      <c r="L251" s="81">
        <v>11.63127790325168</v>
      </c>
      <c r="M251" s="81">
        <v>33.889484953166772</v>
      </c>
      <c r="N251" s="81">
        <v>37.700313643728869</v>
      </c>
      <c r="O251" s="81">
        <v>42.897326752890848</v>
      </c>
      <c r="P251" s="81">
        <v>35.199074380114403</v>
      </c>
      <c r="Q251" s="81">
        <v>2.4904999899446811</v>
      </c>
      <c r="R251" s="81">
        <v>0</v>
      </c>
      <c r="S251" s="81">
        <v>6.0460188771665235</v>
      </c>
      <c r="T251" s="82"/>
      <c r="U251" s="81">
        <v>44762169</v>
      </c>
      <c r="V251" s="81">
        <v>873</v>
      </c>
      <c r="W251" s="81">
        <v>353</v>
      </c>
      <c r="X251" s="81">
        <v>9778</v>
      </c>
      <c r="Y251" s="81">
        <v>14447</v>
      </c>
      <c r="Z251" s="81">
        <v>26139</v>
      </c>
      <c r="AA251" s="81">
        <v>7364</v>
      </c>
      <c r="AB251" s="81">
        <v>39295</v>
      </c>
      <c r="AC251" s="81">
        <v>0</v>
      </c>
      <c r="AD251" s="81">
        <v>6.0460188771665244</v>
      </c>
      <c r="AE251" s="82"/>
      <c r="AF251" s="81">
        <v>277520222.38176048</v>
      </c>
      <c r="AG251" s="81">
        <v>1388830.3813934079</v>
      </c>
      <c r="AH251" s="81">
        <v>3061387.6675343718</v>
      </c>
      <c r="AI251" s="81">
        <v>66323228.135700263</v>
      </c>
      <c r="AJ251" s="81">
        <v>74933160.904319048</v>
      </c>
      <c r="AK251" s="81">
        <v>0</v>
      </c>
      <c r="AL251" s="81">
        <v>0</v>
      </c>
      <c r="AM251" s="81">
        <v>5409000.3954142435</v>
      </c>
      <c r="AN251" s="81">
        <v>0</v>
      </c>
      <c r="AO251" s="81">
        <v>0</v>
      </c>
      <c r="AP251" s="82"/>
      <c r="AQ251" s="81">
        <v>1108</v>
      </c>
      <c r="AR251" s="81">
        <v>255</v>
      </c>
      <c r="AS251" s="81">
        <v>0</v>
      </c>
      <c r="AT251" s="81">
        <v>3</v>
      </c>
      <c r="AU251" s="81">
        <v>0</v>
      </c>
      <c r="AV251" s="81">
        <v>1</v>
      </c>
      <c r="AW251" s="81" t="s">
        <v>564</v>
      </c>
      <c r="AX251" s="82"/>
      <c r="AY251" s="81">
        <v>4859.4000000000005</v>
      </c>
      <c r="AZ251" s="81">
        <v>17998.5</v>
      </c>
      <c r="BA251" s="81">
        <v>0</v>
      </c>
      <c r="BB251" s="81">
        <v>1112</v>
      </c>
      <c r="BC251" s="81">
        <v>0</v>
      </c>
      <c r="BD251" s="81">
        <v>3550</v>
      </c>
      <c r="BE251" s="81" t="s">
        <v>564</v>
      </c>
      <c r="BF251" s="82"/>
      <c r="BG251" s="81">
        <v>0</v>
      </c>
      <c r="BH251" s="81">
        <v>4.1029999999999998</v>
      </c>
      <c r="BI251" s="81">
        <v>209.28200000000001</v>
      </c>
      <c r="BJ251" s="81">
        <v>0</v>
      </c>
      <c r="BK251" s="81">
        <v>3.8540000000000001</v>
      </c>
      <c r="BL251" s="81">
        <v>0</v>
      </c>
      <c r="BM251" s="82"/>
      <c r="BN251" s="81">
        <v>0</v>
      </c>
      <c r="BO251" s="81">
        <v>1</v>
      </c>
      <c r="BP251" s="81">
        <v>12</v>
      </c>
      <c r="BQ251" s="81">
        <v>0</v>
      </c>
      <c r="BR251" s="81">
        <v>1</v>
      </c>
      <c r="BS251" s="81">
        <v>0</v>
      </c>
      <c r="BT251"/>
      <c r="BU251" s="80">
        <v>178.22499999999999</v>
      </c>
      <c r="BV251" s="80">
        <v>39.014000000000003</v>
      </c>
      <c r="BW251" s="80">
        <v>0</v>
      </c>
      <c r="BX251" s="80">
        <v>0</v>
      </c>
      <c r="BY251" s="80">
        <v>0</v>
      </c>
      <c r="BZ251" s="80">
        <v>0</v>
      </c>
      <c r="CA251" s="80">
        <v>0</v>
      </c>
      <c r="CB251" s="80">
        <v>0</v>
      </c>
      <c r="CC251" s="80">
        <v>0</v>
      </c>
    </row>
    <row r="252" spans="1:81">
      <c r="A252" s="80" t="s">
        <v>1988</v>
      </c>
      <c r="B252" s="80">
        <v>186</v>
      </c>
      <c r="C252" s="80">
        <v>16</v>
      </c>
      <c r="D252" s="80">
        <v>11</v>
      </c>
      <c r="E252" s="80">
        <v>2019</v>
      </c>
      <c r="F252" s="80" t="s">
        <v>73</v>
      </c>
      <c r="G252" s="80" t="s">
        <v>1972</v>
      </c>
      <c r="H252" s="80" t="s">
        <v>1973</v>
      </c>
      <c r="I252" s="177"/>
      <c r="J252" s="81">
        <v>206.72559625412813</v>
      </c>
      <c r="K252" s="81">
        <v>1.5868468499274615</v>
      </c>
      <c r="L252" s="81">
        <v>11.721882767870847</v>
      </c>
      <c r="M252" s="81">
        <v>30.56459095249506</v>
      </c>
      <c r="N252" s="81">
        <v>35.580514740055584</v>
      </c>
      <c r="O252" s="81">
        <v>41.735048280752729</v>
      </c>
      <c r="P252" s="81">
        <v>34.583191506340235</v>
      </c>
      <c r="Q252" s="81">
        <v>2.4027551531458644</v>
      </c>
      <c r="R252" s="81">
        <v>0</v>
      </c>
      <c r="S252" s="81">
        <v>6.0404438361081034</v>
      </c>
      <c r="T252" s="82"/>
      <c r="U252" s="81">
        <v>52133732</v>
      </c>
      <c r="V252" s="81">
        <v>873</v>
      </c>
      <c r="W252" s="81">
        <v>353</v>
      </c>
      <c r="X252" s="81">
        <v>9778</v>
      </c>
      <c r="Y252" s="81">
        <v>14622</v>
      </c>
      <c r="Z252" s="81">
        <v>26129</v>
      </c>
      <c r="AA252" s="81">
        <v>7181</v>
      </c>
      <c r="AB252" s="81">
        <v>38937</v>
      </c>
      <c r="AC252" s="81">
        <v>0</v>
      </c>
      <c r="AD252" s="81">
        <v>6.0404438361081034</v>
      </c>
      <c r="AE252" s="82"/>
      <c r="AF252" s="81">
        <v>331361240.95781279</v>
      </c>
      <c r="AG252" s="81">
        <v>1340405.010139473</v>
      </c>
      <c r="AH252" s="81">
        <v>3278724.410007359</v>
      </c>
      <c r="AI252" s="81">
        <v>63461976.30995696</v>
      </c>
      <c r="AJ252" s="81">
        <v>67821283.963824421</v>
      </c>
      <c r="AK252" s="81">
        <v>0</v>
      </c>
      <c r="AL252" s="81">
        <v>0</v>
      </c>
      <c r="AM252" s="81">
        <v>5302926.2824209342</v>
      </c>
      <c r="AN252" s="81">
        <v>0</v>
      </c>
      <c r="AO252" s="81">
        <v>0</v>
      </c>
      <c r="AP252" s="82"/>
      <c r="AQ252" s="81">
        <v>1162</v>
      </c>
      <c r="AR252" s="81">
        <v>291</v>
      </c>
      <c r="AS252" s="81">
        <v>0</v>
      </c>
      <c r="AT252" s="81">
        <v>3</v>
      </c>
      <c r="AU252" s="81">
        <v>0</v>
      </c>
      <c r="AV252" s="81">
        <v>1</v>
      </c>
      <c r="AW252" s="81" t="s">
        <v>564</v>
      </c>
      <c r="AX252" s="82"/>
      <c r="AY252" s="81">
        <v>5130.3000000000011</v>
      </c>
      <c r="AZ252" s="81">
        <v>21105.099999999991</v>
      </c>
      <c r="BA252" s="81">
        <v>0</v>
      </c>
      <c r="BB252" s="81">
        <v>1111.5</v>
      </c>
      <c r="BC252" s="81">
        <v>0</v>
      </c>
      <c r="BD252" s="81">
        <v>3550</v>
      </c>
      <c r="BE252" s="81" t="s">
        <v>564</v>
      </c>
      <c r="BF252" s="82"/>
      <c r="BG252" s="81">
        <v>0</v>
      </c>
      <c r="BH252" s="81">
        <v>3.2639999999999998</v>
      </c>
      <c r="BI252" s="81">
        <v>152.28700000000001</v>
      </c>
      <c r="BJ252" s="81">
        <v>0</v>
      </c>
      <c r="BK252" s="81">
        <v>3.3180000000000001</v>
      </c>
      <c r="BL252" s="81">
        <v>0</v>
      </c>
      <c r="BM252" s="82"/>
      <c r="BN252" s="81">
        <v>0</v>
      </c>
      <c r="BO252" s="81">
        <v>1</v>
      </c>
      <c r="BP252" s="81">
        <v>11</v>
      </c>
      <c r="BQ252" s="81">
        <v>0</v>
      </c>
      <c r="BR252" s="81">
        <v>1</v>
      </c>
      <c r="BS252" s="81">
        <v>0</v>
      </c>
      <c r="BT252"/>
      <c r="BU252" s="80">
        <v>143.042</v>
      </c>
      <c r="BV252" s="80">
        <v>15.827</v>
      </c>
      <c r="BW252" s="80">
        <v>0</v>
      </c>
      <c r="BX252" s="80">
        <v>0</v>
      </c>
      <c r="BY252" s="80">
        <v>0</v>
      </c>
      <c r="BZ252" s="80">
        <v>0</v>
      </c>
      <c r="CA252" s="80">
        <v>0</v>
      </c>
      <c r="CB252" s="80">
        <v>0</v>
      </c>
      <c r="CC252" s="80">
        <v>0</v>
      </c>
    </row>
    <row r="253" spans="1:81">
      <c r="A253" s="80" t="s">
        <v>1989</v>
      </c>
      <c r="B253" s="80">
        <v>187</v>
      </c>
      <c r="C253" s="80">
        <v>17</v>
      </c>
      <c r="D253" s="80">
        <v>11</v>
      </c>
      <c r="E253" s="80">
        <v>2020</v>
      </c>
      <c r="F253" s="80" t="s">
        <v>218</v>
      </c>
      <c r="G253" s="80" t="s">
        <v>1972</v>
      </c>
      <c r="H253" s="80" t="s">
        <v>1973</v>
      </c>
      <c r="I253" s="177"/>
      <c r="J253" s="81">
        <v>209.48358577142159</v>
      </c>
      <c r="K253" s="81">
        <v>1.8039232245174599</v>
      </c>
      <c r="L253" s="81">
        <v>9.7377829512092902</v>
      </c>
      <c r="M253" s="81">
        <v>33.25684273202419</v>
      </c>
      <c r="N253" s="81">
        <v>34.059878775786395</v>
      </c>
      <c r="O253" s="81">
        <v>36.614788052330177</v>
      </c>
      <c r="P253" s="81">
        <v>32.920816424441931</v>
      </c>
      <c r="Q253" s="81">
        <v>2.2715561647859301</v>
      </c>
      <c r="R253" s="81">
        <v>0</v>
      </c>
      <c r="S253" s="81">
        <v>6.9993589220770129</v>
      </c>
      <c r="T253" s="82"/>
      <c r="U253" s="81">
        <v>47328624</v>
      </c>
      <c r="V253" s="81">
        <v>851</v>
      </c>
      <c r="W253" s="81">
        <v>447</v>
      </c>
      <c r="X253" s="81">
        <v>9948</v>
      </c>
      <c r="Y253" s="81">
        <v>14715</v>
      </c>
      <c r="Z253" s="81">
        <v>26164</v>
      </c>
      <c r="AA253" s="81">
        <v>7427</v>
      </c>
      <c r="AB253" s="81">
        <v>38525</v>
      </c>
      <c r="AC253" s="81">
        <v>0</v>
      </c>
      <c r="AD253" s="81">
        <v>6.9993589220770129</v>
      </c>
      <c r="AE253" s="82"/>
      <c r="AF253" s="81">
        <v>328296995.90329379</v>
      </c>
      <c r="AG253" s="81">
        <v>1448555.4276087796</v>
      </c>
      <c r="AH253" s="81">
        <v>2905548.2221789919</v>
      </c>
      <c r="AI253" s="81">
        <v>65660882.983970523</v>
      </c>
      <c r="AJ253" s="81">
        <v>65045848.629764847</v>
      </c>
      <c r="AK253" s="81"/>
      <c r="AL253" s="81"/>
      <c r="AM253" s="81">
        <v>5027940.5216772677</v>
      </c>
      <c r="AN253" s="81"/>
      <c r="AO253" s="81"/>
      <c r="AP253" s="82"/>
      <c r="AQ253" s="81">
        <v>1223</v>
      </c>
      <c r="AR253" s="81">
        <v>310</v>
      </c>
      <c r="AS253" s="81">
        <v>0</v>
      </c>
      <c r="AT253" s="81">
        <v>3</v>
      </c>
      <c r="AU253" s="81">
        <v>0</v>
      </c>
      <c r="AV253" s="81">
        <v>1</v>
      </c>
      <c r="AW253" s="81">
        <v>0</v>
      </c>
      <c r="AX253" s="82"/>
      <c r="AY253" s="81">
        <v>5524.1000000000031</v>
      </c>
      <c r="AZ253" s="81">
        <v>21877.100000000009</v>
      </c>
      <c r="BA253" s="81">
        <v>0</v>
      </c>
      <c r="BB253" s="81">
        <v>1111.5</v>
      </c>
      <c r="BC253" s="81">
        <v>0</v>
      </c>
      <c r="BD253" s="81">
        <v>3550</v>
      </c>
      <c r="BE253" s="81">
        <v>0</v>
      </c>
      <c r="BF253" s="82"/>
      <c r="BG253" s="81">
        <v>0</v>
      </c>
      <c r="BH253" s="81">
        <v>3.6259999999999999</v>
      </c>
      <c r="BI253" s="81">
        <v>150.90600000000001</v>
      </c>
      <c r="BJ253" s="81">
        <v>0</v>
      </c>
      <c r="BK253" s="81">
        <v>2.8050000000000002</v>
      </c>
      <c r="BL253" s="81">
        <v>0</v>
      </c>
      <c r="BM253" s="82"/>
      <c r="BN253" s="81">
        <v>0</v>
      </c>
      <c r="BO253" s="81">
        <v>1</v>
      </c>
      <c r="BP253" s="81">
        <v>12</v>
      </c>
      <c r="BQ253" s="81">
        <v>0</v>
      </c>
      <c r="BR253" s="81">
        <v>1</v>
      </c>
      <c r="BS253" s="81">
        <v>0</v>
      </c>
      <c r="BT253"/>
      <c r="BU253" s="80">
        <v>142.167</v>
      </c>
      <c r="BV253" s="80">
        <v>15.17</v>
      </c>
      <c r="BW253" s="80">
        <v>0</v>
      </c>
      <c r="BX253" s="80">
        <v>0</v>
      </c>
      <c r="BY253" s="80">
        <v>0</v>
      </c>
      <c r="BZ253" s="80">
        <v>0</v>
      </c>
      <c r="CA253" s="80">
        <v>0</v>
      </c>
      <c r="CB253" s="80">
        <v>0</v>
      </c>
      <c r="CC253" s="80">
        <v>0</v>
      </c>
    </row>
    <row r="254" spans="1:81">
      <c r="A254" s="80" t="s">
        <v>1990</v>
      </c>
      <c r="B254" s="80">
        <v>187</v>
      </c>
      <c r="C254" s="80">
        <v>18</v>
      </c>
      <c r="D254" s="80">
        <v>11</v>
      </c>
      <c r="E254" s="80">
        <v>2021</v>
      </c>
      <c r="F254" s="80" t="s">
        <v>75</v>
      </c>
      <c r="G254" s="174" t="s">
        <v>1972</v>
      </c>
      <c r="H254" s="80" t="s">
        <v>1973</v>
      </c>
      <c r="I254" s="177"/>
      <c r="J254" s="81">
        <v>202.68430794975984</v>
      </c>
      <c r="K254" s="81">
        <v>1.8424717812103859</v>
      </c>
      <c r="L254" s="81">
        <v>8.7027346395418235</v>
      </c>
      <c r="M254" s="81">
        <v>30.043971293833241</v>
      </c>
      <c r="N254" s="81">
        <v>33.059941434127012</v>
      </c>
      <c r="O254" s="81">
        <v>35.443680004319383</v>
      </c>
      <c r="P254" s="81">
        <v>33.962421164824761</v>
      </c>
      <c r="Q254" s="81">
        <v>2.2756047485420017</v>
      </c>
      <c r="R254" s="81">
        <v>0</v>
      </c>
      <c r="S254" s="81">
        <v>5.4914558975534762</v>
      </c>
      <c r="T254" s="82"/>
      <c r="U254" s="81">
        <v>58313801</v>
      </c>
      <c r="V254" s="81">
        <v>851</v>
      </c>
      <c r="W254" s="81">
        <v>447</v>
      </c>
      <c r="X254" s="81">
        <v>9948</v>
      </c>
      <c r="Y254" s="81">
        <v>14757</v>
      </c>
      <c r="Z254" s="81">
        <v>26079</v>
      </c>
      <c r="AA254" s="81">
        <v>7472</v>
      </c>
      <c r="AB254" s="81">
        <v>38136</v>
      </c>
      <c r="AC254" s="81">
        <v>0</v>
      </c>
      <c r="AD254" s="81">
        <v>5.4914558975534762</v>
      </c>
      <c r="AE254" s="82"/>
      <c r="AF254" s="81">
        <v>355862836.86256641</v>
      </c>
      <c r="AG254" s="81">
        <v>1531724.4861801723</v>
      </c>
      <c r="AH254" s="81">
        <v>2437410.0372256604</v>
      </c>
      <c r="AI254" s="81">
        <v>67974052.387454793</v>
      </c>
      <c r="AJ254" s="81">
        <v>72173942.480063617</v>
      </c>
      <c r="AK254" s="81">
        <v>0</v>
      </c>
      <c r="AL254" s="81">
        <v>0</v>
      </c>
      <c r="AM254" s="81">
        <v>5005879.6254383726</v>
      </c>
      <c r="AN254" s="81">
        <v>0</v>
      </c>
      <c r="AO254" s="81">
        <v>0</v>
      </c>
      <c r="AP254" s="82"/>
      <c r="AQ254" s="81">
        <v>1298</v>
      </c>
      <c r="AR254" s="81">
        <v>315</v>
      </c>
      <c r="AS254" s="81">
        <v>0</v>
      </c>
      <c r="AT254" s="81">
        <v>3</v>
      </c>
      <c r="AU254" s="81">
        <v>0</v>
      </c>
      <c r="AV254" s="81">
        <v>1</v>
      </c>
      <c r="AW254" s="81"/>
      <c r="AX254" s="82"/>
      <c r="AY254" s="81">
        <v>5974.6000000000049</v>
      </c>
      <c r="AZ254" s="81">
        <v>24339.700000000012</v>
      </c>
      <c r="BA254" s="81">
        <v>0</v>
      </c>
      <c r="BB254" s="81">
        <v>1111.5</v>
      </c>
      <c r="BC254" s="81">
        <v>0</v>
      </c>
      <c r="BD254" s="81">
        <v>3550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1991</v>
      </c>
      <c r="B255" s="80">
        <v>187</v>
      </c>
      <c r="C255" s="80">
        <v>19</v>
      </c>
      <c r="D255" s="80">
        <v>11</v>
      </c>
      <c r="E255" s="80">
        <v>2022</v>
      </c>
      <c r="F255" s="80" t="s">
        <v>568</v>
      </c>
      <c r="G255" s="174" t="s">
        <v>1972</v>
      </c>
      <c r="H255" s="80" t="s">
        <v>1973</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1370</v>
      </c>
      <c r="AR255" s="81">
        <v>316</v>
      </c>
      <c r="AS255" s="81">
        <v>0</v>
      </c>
      <c r="AT255" s="81">
        <v>4</v>
      </c>
      <c r="AU255" s="81">
        <v>0</v>
      </c>
      <c r="AV255" s="81">
        <v>1</v>
      </c>
      <c r="AW255" s="81"/>
      <c r="AX255" s="82"/>
      <c r="AY255" s="81">
        <v>6410.9000000000042</v>
      </c>
      <c r="AZ255" s="81">
        <v>26304.400000000012</v>
      </c>
      <c r="BA255" s="81">
        <v>0</v>
      </c>
      <c r="BB255" s="81">
        <v>1310.5</v>
      </c>
      <c r="BC255" s="81">
        <v>0</v>
      </c>
      <c r="BD255" s="81">
        <v>3550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1992</v>
      </c>
      <c r="B256" s="80">
        <v>290</v>
      </c>
      <c r="C256" s="80">
        <v>1</v>
      </c>
      <c r="D256" s="80">
        <v>18</v>
      </c>
      <c r="E256" s="80">
        <v>1990</v>
      </c>
      <c r="F256" s="80" t="s">
        <v>562</v>
      </c>
      <c r="G256" s="80" t="s">
        <v>1993</v>
      </c>
      <c r="H256" s="80" t="s">
        <v>1994</v>
      </c>
      <c r="I256" s="177"/>
      <c r="J256" s="81">
        <v>146.57818261737788</v>
      </c>
      <c r="K256" s="81">
        <v>4.7832974434903184</v>
      </c>
      <c r="L256" s="81">
        <v>3.6233614165695354</v>
      </c>
      <c r="M256" s="81">
        <v>24.554645477354196</v>
      </c>
      <c r="N256" s="81">
        <v>27.920117234691542</v>
      </c>
      <c r="O256" s="81">
        <v>25.3773480278176</v>
      </c>
      <c r="P256" s="81">
        <v>24.488172745106862</v>
      </c>
      <c r="Q256" s="81">
        <v>2.1597497684409577</v>
      </c>
      <c r="R256" s="81">
        <v>0</v>
      </c>
      <c r="S256" s="81">
        <v>2.5020208657710881</v>
      </c>
      <c r="T256" s="82"/>
      <c r="U256" s="81">
        <v>24235925</v>
      </c>
      <c r="V256" s="81">
        <v>1718</v>
      </c>
      <c r="W256" s="81">
        <v>38</v>
      </c>
      <c r="X256" s="81">
        <v>8415</v>
      </c>
      <c r="Y256" s="81">
        <v>10862</v>
      </c>
      <c r="Z256" s="81">
        <v>10438</v>
      </c>
      <c r="AA256" s="81">
        <v>5946</v>
      </c>
      <c r="AB256" s="81">
        <v>35067</v>
      </c>
      <c r="AC256" s="81">
        <v>0</v>
      </c>
      <c r="AD256" s="81">
        <v>2.5020208657710881</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1995</v>
      </c>
      <c r="B257" s="80">
        <v>291</v>
      </c>
      <c r="C257" s="80">
        <v>2</v>
      </c>
      <c r="D257" s="80">
        <v>18</v>
      </c>
      <c r="E257" s="80">
        <v>2005</v>
      </c>
      <c r="F257" s="80" t="s">
        <v>565</v>
      </c>
      <c r="G257" s="80" t="s">
        <v>1993</v>
      </c>
      <c r="H257" s="80" t="s">
        <v>1994</v>
      </c>
      <c r="I257" s="177"/>
      <c r="J257" s="81">
        <v>130.87034633099131</v>
      </c>
      <c r="K257" s="81">
        <v>2.681177537267283</v>
      </c>
      <c r="L257" s="81">
        <v>2.2438557627273057</v>
      </c>
      <c r="M257" s="81">
        <v>59.705623362073858</v>
      </c>
      <c r="N257" s="81">
        <v>40.869477966219279</v>
      </c>
      <c r="O257" s="81">
        <v>34.531874370265356</v>
      </c>
      <c r="P257" s="81">
        <v>36.161119286274086</v>
      </c>
      <c r="Q257" s="81">
        <v>2.145382547369187</v>
      </c>
      <c r="R257" s="81">
        <v>0</v>
      </c>
      <c r="S257" s="81">
        <v>0</v>
      </c>
      <c r="T257" s="82"/>
      <c r="U257" s="81">
        <v>19828814</v>
      </c>
      <c r="V257" s="81">
        <v>1136</v>
      </c>
      <c r="W257" s="81">
        <v>30</v>
      </c>
      <c r="X257" s="81">
        <v>11052</v>
      </c>
      <c r="Y257" s="81">
        <v>13713</v>
      </c>
      <c r="Z257" s="81">
        <v>16436</v>
      </c>
      <c r="AA257" s="81">
        <v>7191</v>
      </c>
      <c r="AB257" s="81">
        <v>36415</v>
      </c>
      <c r="AC257" s="81">
        <v>0</v>
      </c>
      <c r="AD257" s="81">
        <v>0</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1996</v>
      </c>
      <c r="B258" s="80">
        <v>292</v>
      </c>
      <c r="C258" s="80">
        <v>3</v>
      </c>
      <c r="D258" s="80">
        <v>18</v>
      </c>
      <c r="E258" s="80">
        <v>2006</v>
      </c>
      <c r="F258" s="80" t="s">
        <v>566</v>
      </c>
      <c r="G258" s="80" t="s">
        <v>1993</v>
      </c>
      <c r="H258" s="80" t="s">
        <v>1994</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1997</v>
      </c>
      <c r="B259" s="80">
        <v>293</v>
      </c>
      <c r="C259" s="80">
        <v>4</v>
      </c>
      <c r="D259" s="80">
        <v>18</v>
      </c>
      <c r="E259" s="80">
        <v>2007</v>
      </c>
      <c r="F259" s="80" t="s">
        <v>567</v>
      </c>
      <c r="G259" s="80" t="s">
        <v>1993</v>
      </c>
      <c r="H259" s="80" t="s">
        <v>1994</v>
      </c>
      <c r="I259" s="177"/>
      <c r="J259" s="81">
        <v>163.63539209922044</v>
      </c>
      <c r="K259" s="81">
        <v>2.5562213421487532</v>
      </c>
      <c r="L259" s="81">
        <v>4.8760136003201131</v>
      </c>
      <c r="M259" s="81">
        <v>59.460448832564943</v>
      </c>
      <c r="N259" s="81">
        <v>44.992346629215454</v>
      </c>
      <c r="O259" s="81">
        <v>33.74150005747304</v>
      </c>
      <c r="P259" s="81">
        <v>37.364270819807423</v>
      </c>
      <c r="Q259" s="81">
        <v>2.3015667459840947</v>
      </c>
      <c r="R259" s="81">
        <v>0</v>
      </c>
      <c r="S259" s="81">
        <v>0</v>
      </c>
      <c r="T259" s="82"/>
      <c r="U259" s="81">
        <v>25419835</v>
      </c>
      <c r="V259" s="81">
        <v>1111</v>
      </c>
      <c r="W259" s="81">
        <v>62</v>
      </c>
      <c r="X259" s="81">
        <v>13872</v>
      </c>
      <c r="Y259" s="81">
        <v>14274</v>
      </c>
      <c r="Z259" s="81">
        <v>16695</v>
      </c>
      <c r="AA259" s="81">
        <v>7317</v>
      </c>
      <c r="AB259" s="81">
        <v>37000</v>
      </c>
      <c r="AC259" s="81">
        <v>0</v>
      </c>
      <c r="AD259" s="81">
        <v>0</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1998</v>
      </c>
      <c r="B260" s="80">
        <v>294</v>
      </c>
      <c r="C260" s="80">
        <v>5</v>
      </c>
      <c r="D260" s="80">
        <v>18</v>
      </c>
      <c r="E260" s="80">
        <v>2008</v>
      </c>
      <c r="F260" s="80" t="s">
        <v>84</v>
      </c>
      <c r="G260" s="80" t="s">
        <v>1993</v>
      </c>
      <c r="H260" s="80" t="s">
        <v>1994</v>
      </c>
      <c r="I260" s="177"/>
      <c r="J260" s="81">
        <v>139.52507367589564</v>
      </c>
      <c r="K260" s="81">
        <v>2.0396556014311606</v>
      </c>
      <c r="L260" s="81">
        <v>2.9174603272598989</v>
      </c>
      <c r="M260" s="81">
        <v>62.733810299246038</v>
      </c>
      <c r="N260" s="81">
        <v>46.218402400654853</v>
      </c>
      <c r="O260" s="81">
        <v>32.892219965624378</v>
      </c>
      <c r="P260" s="81">
        <v>36.571888478478634</v>
      </c>
      <c r="Q260" s="81">
        <v>2.2866348260808969</v>
      </c>
      <c r="R260" s="81">
        <v>0</v>
      </c>
      <c r="S260" s="81">
        <v>0</v>
      </c>
      <c r="T260" s="82"/>
      <c r="U260" s="81">
        <v>23787560</v>
      </c>
      <c r="V260" s="81">
        <v>1111</v>
      </c>
      <c r="W260" s="81">
        <v>41</v>
      </c>
      <c r="X260" s="81">
        <v>13872</v>
      </c>
      <c r="Y260" s="81">
        <v>14606</v>
      </c>
      <c r="Z260" s="81">
        <v>16846</v>
      </c>
      <c r="AA260" s="81">
        <v>7170</v>
      </c>
      <c r="AB260" s="81">
        <v>37364</v>
      </c>
      <c r="AC260" s="81">
        <v>0</v>
      </c>
      <c r="AD260" s="81">
        <v>0</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1999</v>
      </c>
      <c r="B261" s="80">
        <v>295</v>
      </c>
      <c r="C261" s="80">
        <v>6</v>
      </c>
      <c r="D261" s="80">
        <v>18</v>
      </c>
      <c r="E261" s="80">
        <v>2009</v>
      </c>
      <c r="F261" s="80" t="s">
        <v>85</v>
      </c>
      <c r="G261" s="80" t="s">
        <v>1993</v>
      </c>
      <c r="H261" s="80" t="s">
        <v>1994</v>
      </c>
      <c r="I261" s="177"/>
      <c r="J261" s="81">
        <v>125.11336379555352</v>
      </c>
      <c r="K261" s="81">
        <v>2.0918886029693691</v>
      </c>
      <c r="L261" s="81">
        <v>1.1725692364800364</v>
      </c>
      <c r="M261" s="81">
        <v>67.527692087054817</v>
      </c>
      <c r="N261" s="81">
        <v>43.675342887832365</v>
      </c>
      <c r="O261" s="81">
        <v>33.393045312216508</v>
      </c>
      <c r="P261" s="81">
        <v>35.454908284112349</v>
      </c>
      <c r="Q261" s="81">
        <v>2.2015738916270564</v>
      </c>
      <c r="R261" s="81">
        <v>0</v>
      </c>
      <c r="S261" s="81">
        <v>0</v>
      </c>
      <c r="T261" s="82"/>
      <c r="U261" s="81">
        <v>19042375</v>
      </c>
      <c r="V261" s="81">
        <v>1329</v>
      </c>
      <c r="W261" s="81">
        <v>18</v>
      </c>
      <c r="X261" s="81">
        <v>17614</v>
      </c>
      <c r="Y261" s="81">
        <v>14856</v>
      </c>
      <c r="Z261" s="81">
        <v>16881</v>
      </c>
      <c r="AA261" s="81">
        <v>7136</v>
      </c>
      <c r="AB261" s="81">
        <v>37764</v>
      </c>
      <c r="AC261" s="81">
        <v>0</v>
      </c>
      <c r="AD261" s="81">
        <v>0</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93.17</v>
      </c>
      <c r="BJ261" s="81">
        <v>0</v>
      </c>
      <c r="BK261" s="81">
        <v>0</v>
      </c>
      <c r="BL261" s="81">
        <v>0</v>
      </c>
      <c r="BM261" s="82"/>
      <c r="BN261" s="81">
        <v>0</v>
      </c>
      <c r="BO261" s="81">
        <v>0</v>
      </c>
      <c r="BP261" s="81">
        <v>9</v>
      </c>
      <c r="BQ261" s="81">
        <v>0</v>
      </c>
      <c r="BR261" s="81">
        <v>0</v>
      </c>
      <c r="BS261" s="81">
        <v>0</v>
      </c>
      <c r="BT261"/>
      <c r="BU261" s="80"/>
      <c r="BV261" s="80"/>
      <c r="BW261" s="80"/>
      <c r="BX261" s="80"/>
      <c r="BY261" s="80"/>
      <c r="BZ261" s="80"/>
      <c r="CA261" s="80"/>
      <c r="CB261" s="80"/>
      <c r="CC261" s="80"/>
    </row>
    <row r="262" spans="1:81">
      <c r="A262" s="80" t="s">
        <v>2000</v>
      </c>
      <c r="B262" s="80">
        <v>296</v>
      </c>
      <c r="C262" s="80">
        <v>7</v>
      </c>
      <c r="D262" s="80">
        <v>18</v>
      </c>
      <c r="E262" s="80">
        <v>2010</v>
      </c>
      <c r="F262" s="80" t="s">
        <v>86</v>
      </c>
      <c r="G262" s="80" t="s">
        <v>1993</v>
      </c>
      <c r="H262" s="80" t="s">
        <v>1994</v>
      </c>
      <c r="I262" s="177"/>
      <c r="J262" s="81">
        <v>117.25151270247341</v>
      </c>
      <c r="K262" s="81">
        <v>2.1920579136515808</v>
      </c>
      <c r="L262" s="81">
        <v>1.3086091779694848</v>
      </c>
      <c r="M262" s="81">
        <v>68.813598512002045</v>
      </c>
      <c r="N262" s="81">
        <v>48.668625930390021</v>
      </c>
      <c r="O262" s="81">
        <v>33.67767795908577</v>
      </c>
      <c r="P262" s="81">
        <v>36.729918766195816</v>
      </c>
      <c r="Q262" s="81">
        <v>2.3229198253036039</v>
      </c>
      <c r="R262" s="81">
        <v>0</v>
      </c>
      <c r="S262" s="81">
        <v>0</v>
      </c>
      <c r="T262" s="82"/>
      <c r="U262" s="81">
        <v>19264417</v>
      </c>
      <c r="V262" s="81">
        <v>1329</v>
      </c>
      <c r="W262" s="81">
        <v>18</v>
      </c>
      <c r="X262" s="81">
        <v>17614</v>
      </c>
      <c r="Y262" s="81">
        <v>15122</v>
      </c>
      <c r="Z262" s="81">
        <v>17104</v>
      </c>
      <c r="AA262" s="81">
        <v>7208</v>
      </c>
      <c r="AB262" s="81">
        <v>38180</v>
      </c>
      <c r="AC262" s="81">
        <v>0</v>
      </c>
      <c r="AD262" s="81">
        <v>0</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90.274000000000001</v>
      </c>
      <c r="BJ262" s="81">
        <v>0</v>
      </c>
      <c r="BK262" s="81">
        <v>3.3889999999999998</v>
      </c>
      <c r="BL262" s="81">
        <v>0</v>
      </c>
      <c r="BM262" s="82"/>
      <c r="BN262" s="81">
        <v>0</v>
      </c>
      <c r="BO262" s="81">
        <v>0</v>
      </c>
      <c r="BP262" s="81">
        <v>9</v>
      </c>
      <c r="BQ262" s="81">
        <v>0</v>
      </c>
      <c r="BR262" s="81">
        <v>1</v>
      </c>
      <c r="BS262" s="81">
        <v>0</v>
      </c>
      <c r="BT262"/>
      <c r="BU262" s="80">
        <v>93.662999999999997</v>
      </c>
      <c r="BV262" s="80">
        <v>0</v>
      </c>
      <c r="BW262" s="80">
        <v>0</v>
      </c>
      <c r="BX262" s="80">
        <v>0</v>
      </c>
      <c r="BY262" s="80">
        <v>0</v>
      </c>
      <c r="BZ262" s="80">
        <v>0</v>
      </c>
      <c r="CA262" s="80">
        <v>0</v>
      </c>
      <c r="CB262" s="80">
        <v>0</v>
      </c>
      <c r="CC262" s="80">
        <v>0</v>
      </c>
    </row>
    <row r="263" spans="1:81">
      <c r="A263" s="80" t="s">
        <v>2001</v>
      </c>
      <c r="B263" s="80">
        <v>297</v>
      </c>
      <c r="C263" s="80">
        <v>8</v>
      </c>
      <c r="D263" s="80">
        <v>18</v>
      </c>
      <c r="E263" s="80">
        <v>2011</v>
      </c>
      <c r="F263" s="80" t="s">
        <v>87</v>
      </c>
      <c r="G263" s="80" t="s">
        <v>1993</v>
      </c>
      <c r="H263" s="80" t="s">
        <v>1994</v>
      </c>
      <c r="I263" s="177"/>
      <c r="J263" s="81">
        <v>145.61553750066042</v>
      </c>
      <c r="K263" s="81">
        <v>3.187865734598359</v>
      </c>
      <c r="L263" s="81">
        <v>0.74164433071681601</v>
      </c>
      <c r="M263" s="81">
        <v>87.316880980099</v>
      </c>
      <c r="N263" s="81">
        <v>52.122671946852257</v>
      </c>
      <c r="O263" s="81">
        <v>33.318105919410996</v>
      </c>
      <c r="P263" s="81">
        <v>35.950543617460198</v>
      </c>
      <c r="Q263" s="81">
        <v>2.6674076041434738</v>
      </c>
      <c r="R263" s="81">
        <v>0</v>
      </c>
      <c r="S263" s="81">
        <v>0</v>
      </c>
      <c r="T263" s="82"/>
      <c r="U263" s="81">
        <v>20782528</v>
      </c>
      <c r="V263" s="81">
        <v>1329</v>
      </c>
      <c r="W263" s="81">
        <v>18</v>
      </c>
      <c r="X263" s="81">
        <v>17614</v>
      </c>
      <c r="Y263" s="81">
        <v>15152</v>
      </c>
      <c r="Z263" s="81">
        <v>17289</v>
      </c>
      <c r="AA263" s="81">
        <v>7265</v>
      </c>
      <c r="AB263" s="81">
        <v>38009</v>
      </c>
      <c r="AC263" s="81">
        <v>0</v>
      </c>
      <c r="AD263" s="81">
        <v>0</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94.206000000000003</v>
      </c>
      <c r="BJ263" s="81">
        <v>0</v>
      </c>
      <c r="BK263" s="81">
        <v>3.2789999999999999</v>
      </c>
      <c r="BL263" s="81">
        <v>0</v>
      </c>
      <c r="BM263" s="82"/>
      <c r="BN263" s="81">
        <v>0</v>
      </c>
      <c r="BO263" s="81">
        <v>0</v>
      </c>
      <c r="BP263" s="81">
        <v>11</v>
      </c>
      <c r="BQ263" s="81">
        <v>0</v>
      </c>
      <c r="BR263" s="81">
        <v>1</v>
      </c>
      <c r="BS263" s="81">
        <v>0</v>
      </c>
      <c r="BT263"/>
      <c r="BU263" s="80">
        <v>97.484999999999999</v>
      </c>
      <c r="BV263" s="80">
        <v>0</v>
      </c>
      <c r="BW263" s="80">
        <v>0</v>
      </c>
      <c r="BX263" s="80">
        <v>0</v>
      </c>
      <c r="BY263" s="80">
        <v>0</v>
      </c>
      <c r="BZ263" s="80">
        <v>0</v>
      </c>
      <c r="CA263" s="80">
        <v>0</v>
      </c>
      <c r="CB263" s="80">
        <v>0</v>
      </c>
      <c r="CC263" s="80">
        <v>0</v>
      </c>
    </row>
    <row r="264" spans="1:81">
      <c r="A264" s="80" t="s">
        <v>2002</v>
      </c>
      <c r="B264" s="80">
        <v>298</v>
      </c>
      <c r="C264" s="80">
        <v>9</v>
      </c>
      <c r="D264" s="80">
        <v>18</v>
      </c>
      <c r="E264" s="80">
        <v>2012</v>
      </c>
      <c r="F264" s="80" t="s">
        <v>88</v>
      </c>
      <c r="G264" s="80" t="s">
        <v>1993</v>
      </c>
      <c r="H264" s="80" t="s">
        <v>1994</v>
      </c>
      <c r="I264" s="177"/>
      <c r="J264" s="81">
        <v>119.89788996128472</v>
      </c>
      <c r="K264" s="81">
        <v>3.1085974958887497</v>
      </c>
      <c r="L264" s="81">
        <v>0.73625486710403754</v>
      </c>
      <c r="M264" s="81">
        <v>90.265158348004533</v>
      </c>
      <c r="N264" s="81">
        <v>55.941996597637001</v>
      </c>
      <c r="O264" s="81">
        <v>33.302562502973771</v>
      </c>
      <c r="P264" s="81">
        <v>36.18494839749691</v>
      </c>
      <c r="Q264" s="81">
        <v>2.9216349481560857</v>
      </c>
      <c r="R264" s="81">
        <v>0</v>
      </c>
      <c r="S264" s="81">
        <v>0</v>
      </c>
      <c r="T264" s="82"/>
      <c r="U264" s="81">
        <v>16363593</v>
      </c>
      <c r="V264" s="81">
        <v>1329</v>
      </c>
      <c r="W264" s="81">
        <v>18</v>
      </c>
      <c r="X264" s="81">
        <v>17614</v>
      </c>
      <c r="Y264" s="81">
        <v>15449</v>
      </c>
      <c r="Z264" s="81">
        <v>17418</v>
      </c>
      <c r="AA264" s="81">
        <v>7271</v>
      </c>
      <c r="AB264" s="81">
        <v>38318</v>
      </c>
      <c r="AC264" s="81">
        <v>0</v>
      </c>
      <c r="AD264" s="81">
        <v>0</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98.942999999999998</v>
      </c>
      <c r="BJ264" s="81">
        <v>0</v>
      </c>
      <c r="BK264" s="81">
        <v>4.0359999999999996</v>
      </c>
      <c r="BL264" s="81">
        <v>0</v>
      </c>
      <c r="BM264" s="82"/>
      <c r="BN264" s="81">
        <v>0</v>
      </c>
      <c r="BO264" s="81">
        <v>0</v>
      </c>
      <c r="BP264" s="81">
        <v>11</v>
      </c>
      <c r="BQ264" s="81">
        <v>0</v>
      </c>
      <c r="BR264" s="81">
        <v>1</v>
      </c>
      <c r="BS264" s="81">
        <v>0</v>
      </c>
      <c r="BT264"/>
      <c r="BU264" s="80">
        <v>102.979</v>
      </c>
      <c r="BV264" s="80">
        <v>0</v>
      </c>
      <c r="BW264" s="80">
        <v>0</v>
      </c>
      <c r="BX264" s="80">
        <v>0</v>
      </c>
      <c r="BY264" s="80">
        <v>0</v>
      </c>
      <c r="BZ264" s="80">
        <v>0</v>
      </c>
      <c r="CA264" s="80">
        <v>0</v>
      </c>
      <c r="CB264" s="80">
        <v>0</v>
      </c>
      <c r="CC264" s="80">
        <v>0</v>
      </c>
    </row>
    <row r="265" spans="1:81">
      <c r="A265" s="80" t="s">
        <v>2003</v>
      </c>
      <c r="B265" s="80">
        <v>299</v>
      </c>
      <c r="C265" s="80">
        <v>10</v>
      </c>
      <c r="D265" s="80">
        <v>18</v>
      </c>
      <c r="E265" s="80">
        <v>2013</v>
      </c>
      <c r="F265" s="80" t="s">
        <v>89</v>
      </c>
      <c r="G265" s="80" t="s">
        <v>1993</v>
      </c>
      <c r="H265" s="80" t="s">
        <v>1994</v>
      </c>
      <c r="I265" s="177"/>
      <c r="J265" s="81">
        <v>137.8180107657216</v>
      </c>
      <c r="K265" s="81">
        <v>2.6797461156066138</v>
      </c>
      <c r="L265" s="81">
        <v>0.75931638428922699</v>
      </c>
      <c r="M265" s="81">
        <v>86.96317463451588</v>
      </c>
      <c r="N265" s="81">
        <v>56.092244579772355</v>
      </c>
      <c r="O265" s="81">
        <v>32.038445565454971</v>
      </c>
      <c r="P265" s="81">
        <v>37.080584672002715</v>
      </c>
      <c r="Q265" s="81">
        <v>2.9617374278576705</v>
      </c>
      <c r="R265" s="81">
        <v>0</v>
      </c>
      <c r="S265" s="81">
        <v>0</v>
      </c>
      <c r="T265" s="82"/>
      <c r="U265" s="81">
        <v>17405606</v>
      </c>
      <c r="V265" s="81">
        <v>1329</v>
      </c>
      <c r="W265" s="81">
        <v>18</v>
      </c>
      <c r="X265" s="81">
        <v>17614</v>
      </c>
      <c r="Y265" s="81">
        <v>15511</v>
      </c>
      <c r="Z265" s="81">
        <v>17505</v>
      </c>
      <c r="AA265" s="81">
        <v>7423</v>
      </c>
      <c r="AB265" s="81">
        <v>38287</v>
      </c>
      <c r="AC265" s="81">
        <v>0</v>
      </c>
      <c r="AD265" s="81">
        <v>0</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107.78</v>
      </c>
      <c r="BJ265" s="81">
        <v>0</v>
      </c>
      <c r="BK265" s="81">
        <v>4.367</v>
      </c>
      <c r="BL265" s="81">
        <v>0</v>
      </c>
      <c r="BM265" s="82"/>
      <c r="BN265" s="81">
        <v>0</v>
      </c>
      <c r="BO265" s="81">
        <v>0</v>
      </c>
      <c r="BP265" s="81">
        <v>11</v>
      </c>
      <c r="BQ265" s="81">
        <v>0</v>
      </c>
      <c r="BR265" s="81">
        <v>1</v>
      </c>
      <c r="BS265" s="81">
        <v>0</v>
      </c>
      <c r="BT265"/>
      <c r="BU265" s="80">
        <v>112.14700000000001</v>
      </c>
      <c r="BV265" s="80">
        <v>0</v>
      </c>
      <c r="BW265" s="80">
        <v>0</v>
      </c>
      <c r="BX265" s="80">
        <v>0</v>
      </c>
      <c r="BY265" s="80">
        <v>0</v>
      </c>
      <c r="BZ265" s="80">
        <v>0</v>
      </c>
      <c r="CA265" s="80">
        <v>0</v>
      </c>
      <c r="CB265" s="80">
        <v>0</v>
      </c>
      <c r="CC265" s="80">
        <v>0</v>
      </c>
    </row>
    <row r="266" spans="1:81">
      <c r="A266" s="80" t="s">
        <v>2004</v>
      </c>
      <c r="B266" s="80">
        <v>300</v>
      </c>
      <c r="C266" s="80">
        <v>11</v>
      </c>
      <c r="D266" s="80">
        <v>18</v>
      </c>
      <c r="E266" s="80">
        <v>2014</v>
      </c>
      <c r="F266" s="80" t="s">
        <v>90</v>
      </c>
      <c r="G266" s="80" t="s">
        <v>1993</v>
      </c>
      <c r="H266" s="80" t="s">
        <v>1994</v>
      </c>
      <c r="I266" s="177"/>
      <c r="J266" s="81">
        <v>132.66335771069694</v>
      </c>
      <c r="K266" s="81">
        <v>2.551286662289785</v>
      </c>
      <c r="L266" s="81">
        <v>3.2326622023767251</v>
      </c>
      <c r="M266" s="81">
        <v>79.300818621530098</v>
      </c>
      <c r="N266" s="81">
        <v>49.094875859642528</v>
      </c>
      <c r="O266" s="81">
        <v>30.810771983292025</v>
      </c>
      <c r="P266" s="81">
        <v>38.423331945019918</v>
      </c>
      <c r="Q266" s="81">
        <v>2.8376454535292996</v>
      </c>
      <c r="R266" s="81">
        <v>0</v>
      </c>
      <c r="S266" s="81">
        <v>0</v>
      </c>
      <c r="T266" s="82"/>
      <c r="U266" s="81">
        <v>18618492</v>
      </c>
      <c r="V266" s="81">
        <v>1113</v>
      </c>
      <c r="W266" s="81">
        <v>72</v>
      </c>
      <c r="X266" s="81">
        <v>17593</v>
      </c>
      <c r="Y266" s="81">
        <v>15626</v>
      </c>
      <c r="Z266" s="81">
        <v>17730</v>
      </c>
      <c r="AA266" s="81">
        <v>7652</v>
      </c>
      <c r="AB266" s="81">
        <v>38233</v>
      </c>
      <c r="AC266" s="81">
        <v>0</v>
      </c>
      <c r="AD266" s="81">
        <v>0</v>
      </c>
      <c r="AE266" s="82"/>
      <c r="AF266" s="81">
        <v>147539607.92515504</v>
      </c>
      <c r="AG266" s="81">
        <v>2274181.9874334931</v>
      </c>
      <c r="AH266" s="81">
        <v>821449.85161848192</v>
      </c>
      <c r="AI266" s="81">
        <v>113664586.1602734</v>
      </c>
      <c r="AJ266" s="81">
        <v>69522148.176672429</v>
      </c>
      <c r="AK266" s="81">
        <v>0</v>
      </c>
      <c r="AL266" s="81">
        <v>0</v>
      </c>
      <c r="AM266" s="81">
        <v>5248819.5760621466</v>
      </c>
      <c r="AN266" s="81">
        <v>0</v>
      </c>
      <c r="AO266" s="81">
        <v>0</v>
      </c>
      <c r="AP266" s="82"/>
      <c r="AQ266" s="81">
        <v>160</v>
      </c>
      <c r="AR266" s="81">
        <v>43</v>
      </c>
      <c r="AS266" s="81">
        <v>0</v>
      </c>
      <c r="AT266" s="81">
        <v>0</v>
      </c>
      <c r="AU266" s="81">
        <v>0</v>
      </c>
      <c r="AV266" s="81">
        <v>0</v>
      </c>
      <c r="AW266" s="81" t="s">
        <v>564</v>
      </c>
      <c r="AX266" s="82"/>
      <c r="AY266" s="81">
        <v>611</v>
      </c>
      <c r="AZ266" s="81">
        <v>1997.7</v>
      </c>
      <c r="BA266" s="81">
        <v>0</v>
      </c>
      <c r="BB266" s="81">
        <v>0</v>
      </c>
      <c r="BC266" s="81">
        <v>0</v>
      </c>
      <c r="BD266" s="81">
        <v>0</v>
      </c>
      <c r="BE266" s="81" t="s">
        <v>564</v>
      </c>
      <c r="BF266" s="82"/>
      <c r="BG266" s="81">
        <v>0</v>
      </c>
      <c r="BH266" s="81">
        <v>0</v>
      </c>
      <c r="BI266" s="81">
        <v>116.18899999999999</v>
      </c>
      <c r="BJ266" s="81">
        <v>0</v>
      </c>
      <c r="BK266" s="81">
        <v>4.1959999999999997</v>
      </c>
      <c r="BL266" s="81">
        <v>0</v>
      </c>
      <c r="BM266" s="82"/>
      <c r="BN266" s="81">
        <v>0</v>
      </c>
      <c r="BO266" s="81">
        <v>0</v>
      </c>
      <c r="BP266" s="81">
        <v>13</v>
      </c>
      <c r="BQ266" s="81">
        <v>0</v>
      </c>
      <c r="BR266" s="81">
        <v>1</v>
      </c>
      <c r="BS266" s="81">
        <v>0</v>
      </c>
      <c r="BT266"/>
      <c r="BU266" s="80">
        <v>120.38500000000001</v>
      </c>
      <c r="BV266" s="80">
        <v>0</v>
      </c>
      <c r="BW266" s="80">
        <v>0</v>
      </c>
      <c r="BX266" s="80">
        <v>0</v>
      </c>
      <c r="BY266" s="80">
        <v>0</v>
      </c>
      <c r="BZ266" s="80">
        <v>0</v>
      </c>
      <c r="CA266" s="80">
        <v>0</v>
      </c>
      <c r="CB266" s="80">
        <v>0</v>
      </c>
      <c r="CC266" s="80">
        <v>0</v>
      </c>
    </row>
    <row r="267" spans="1:81">
      <c r="A267" s="80" t="s">
        <v>2005</v>
      </c>
      <c r="B267" s="80">
        <v>301</v>
      </c>
      <c r="C267" s="80">
        <v>12</v>
      </c>
      <c r="D267" s="80">
        <v>18</v>
      </c>
      <c r="E267" s="80">
        <v>2015</v>
      </c>
      <c r="F267" s="80" t="s">
        <v>91</v>
      </c>
      <c r="G267" s="80" t="s">
        <v>1993</v>
      </c>
      <c r="H267" s="80" t="s">
        <v>1994</v>
      </c>
      <c r="I267" s="177"/>
      <c r="J267" s="81">
        <v>120.33067475410941</v>
      </c>
      <c r="K267" s="81">
        <v>2.4368054131416383</v>
      </c>
      <c r="L267" s="81">
        <v>3.5641285012254849</v>
      </c>
      <c r="M267" s="81">
        <v>83.100175010057484</v>
      </c>
      <c r="N267" s="81">
        <v>49.170427746340522</v>
      </c>
      <c r="O267" s="81">
        <v>30.630349127650884</v>
      </c>
      <c r="P267" s="81">
        <v>38.830461258349409</v>
      </c>
      <c r="Q267" s="81">
        <v>2.7746444411786833</v>
      </c>
      <c r="R267" s="81">
        <v>0</v>
      </c>
      <c r="S267" s="81">
        <v>0</v>
      </c>
      <c r="T267" s="82"/>
      <c r="U267" s="81">
        <v>18135373</v>
      </c>
      <c r="V267" s="81">
        <v>1113</v>
      </c>
      <c r="W267" s="81">
        <v>72</v>
      </c>
      <c r="X267" s="81">
        <v>17593</v>
      </c>
      <c r="Y267" s="81">
        <v>15800</v>
      </c>
      <c r="Z267" s="81">
        <v>17796</v>
      </c>
      <c r="AA267" s="81">
        <v>7727</v>
      </c>
      <c r="AB267" s="81">
        <v>38188</v>
      </c>
      <c r="AC267" s="81">
        <v>0</v>
      </c>
      <c r="AD267" s="81">
        <v>0</v>
      </c>
      <c r="AE267" s="82"/>
      <c r="AF267" s="81">
        <v>137336837.56529045</v>
      </c>
      <c r="AG267" s="81">
        <v>2012450.7169434265</v>
      </c>
      <c r="AH267" s="81">
        <v>750707.29279678827</v>
      </c>
      <c r="AI267" s="81">
        <v>124408180.44986865</v>
      </c>
      <c r="AJ267" s="81">
        <v>72981262.72531198</v>
      </c>
      <c r="AK267" s="81">
        <v>0</v>
      </c>
      <c r="AL267" s="81">
        <v>0</v>
      </c>
      <c r="AM267" s="81">
        <v>5233505.2073649606</v>
      </c>
      <c r="AN267" s="81">
        <v>0</v>
      </c>
      <c r="AO267" s="81">
        <v>0</v>
      </c>
      <c r="AP267" s="82"/>
      <c r="AQ267" s="81">
        <v>204</v>
      </c>
      <c r="AR267" s="81">
        <v>64</v>
      </c>
      <c r="AS267" s="81">
        <v>0</v>
      </c>
      <c r="AT267" s="81">
        <v>0</v>
      </c>
      <c r="AU267" s="81">
        <v>0</v>
      </c>
      <c r="AV267" s="81">
        <v>0</v>
      </c>
      <c r="AW267" s="81" t="s">
        <v>564</v>
      </c>
      <c r="AX267" s="82"/>
      <c r="AY267" s="81">
        <v>792.30000000000007</v>
      </c>
      <c r="AZ267" s="81">
        <v>2394.3000000000002</v>
      </c>
      <c r="BA267" s="81">
        <v>0</v>
      </c>
      <c r="BB267" s="81">
        <v>0</v>
      </c>
      <c r="BC267" s="81">
        <v>0</v>
      </c>
      <c r="BD267" s="81">
        <v>0</v>
      </c>
      <c r="BE267" s="81" t="s">
        <v>564</v>
      </c>
      <c r="BF267" s="82"/>
      <c r="BG267" s="81">
        <v>0</v>
      </c>
      <c r="BH267" s="81">
        <v>0</v>
      </c>
      <c r="BI267" s="81">
        <v>107.667</v>
      </c>
      <c r="BJ267" s="81">
        <v>0</v>
      </c>
      <c r="BK267" s="81">
        <v>3.835</v>
      </c>
      <c r="BL267" s="81">
        <v>0</v>
      </c>
      <c r="BM267" s="82"/>
      <c r="BN267" s="81">
        <v>0</v>
      </c>
      <c r="BO267" s="81">
        <v>0</v>
      </c>
      <c r="BP267" s="81">
        <v>13</v>
      </c>
      <c r="BQ267" s="81">
        <v>0</v>
      </c>
      <c r="BR267" s="81">
        <v>1</v>
      </c>
      <c r="BS267" s="81">
        <v>0</v>
      </c>
      <c r="BT267"/>
      <c r="BU267" s="80">
        <v>111.502</v>
      </c>
      <c r="BV267" s="80">
        <v>0</v>
      </c>
      <c r="BW267" s="80">
        <v>0</v>
      </c>
      <c r="BX267" s="80">
        <v>0</v>
      </c>
      <c r="BY267" s="80">
        <v>0</v>
      </c>
      <c r="BZ267" s="80">
        <v>0</v>
      </c>
      <c r="CA267" s="80">
        <v>0</v>
      </c>
      <c r="CB267" s="80">
        <v>0</v>
      </c>
      <c r="CC267" s="80">
        <v>0</v>
      </c>
    </row>
    <row r="268" spans="1:81">
      <c r="A268" s="80" t="s">
        <v>2006</v>
      </c>
      <c r="B268" s="80">
        <v>302</v>
      </c>
      <c r="C268" s="80">
        <v>13</v>
      </c>
      <c r="D268" s="80">
        <v>18</v>
      </c>
      <c r="E268" s="80">
        <v>2016</v>
      </c>
      <c r="F268" s="80" t="s">
        <v>92</v>
      </c>
      <c r="G268" s="80" t="s">
        <v>1993</v>
      </c>
      <c r="H268" s="80" t="s">
        <v>1994</v>
      </c>
      <c r="I268" s="177"/>
      <c r="J268" s="81">
        <v>134.13090573647625</v>
      </c>
      <c r="K268" s="81">
        <v>2.433857542457234</v>
      </c>
      <c r="L268" s="81">
        <v>4.1759843507940948</v>
      </c>
      <c r="M268" s="81">
        <v>72.726338024444402</v>
      </c>
      <c r="N268" s="81">
        <v>43.714988666300911</v>
      </c>
      <c r="O268" s="81">
        <v>30.770178915134018</v>
      </c>
      <c r="P268" s="81">
        <v>38.889210360221988</v>
      </c>
      <c r="Q268" s="81">
        <v>2.7011806411174981</v>
      </c>
      <c r="R268" s="81">
        <v>0</v>
      </c>
      <c r="S268" s="81">
        <v>0</v>
      </c>
      <c r="T268" s="82"/>
      <c r="U268" s="81">
        <v>21134374</v>
      </c>
      <c r="V268" s="81">
        <v>1113</v>
      </c>
      <c r="W268" s="81">
        <v>72</v>
      </c>
      <c r="X268" s="81">
        <v>17593</v>
      </c>
      <c r="Y268" s="81">
        <v>15970</v>
      </c>
      <c r="Z268" s="81">
        <v>18097</v>
      </c>
      <c r="AA268" s="81">
        <v>8004</v>
      </c>
      <c r="AB268" s="81">
        <v>38243</v>
      </c>
      <c r="AC268" s="81">
        <v>0</v>
      </c>
      <c r="AD268" s="81">
        <v>0</v>
      </c>
      <c r="AE268" s="82"/>
      <c r="AF268" s="81">
        <v>155994560.56958759</v>
      </c>
      <c r="AG268" s="81">
        <v>1934636.611375842</v>
      </c>
      <c r="AH268" s="81">
        <v>653634.44878911669</v>
      </c>
      <c r="AI268" s="81">
        <v>116202751.5032794</v>
      </c>
      <c r="AJ268" s="81">
        <v>62832627.346123591</v>
      </c>
      <c r="AK268" s="81">
        <v>0</v>
      </c>
      <c r="AL268" s="81">
        <v>0</v>
      </c>
      <c r="AM268" s="81">
        <v>5245114.5026007416</v>
      </c>
      <c r="AN268" s="81">
        <v>0</v>
      </c>
      <c r="AO268" s="81">
        <v>0</v>
      </c>
      <c r="AP268" s="82"/>
      <c r="AQ268" s="81">
        <v>239</v>
      </c>
      <c r="AR268" s="81">
        <v>77</v>
      </c>
      <c r="AS268" s="81">
        <v>0</v>
      </c>
      <c r="AT268" s="81">
        <v>0</v>
      </c>
      <c r="AU268" s="81">
        <v>0</v>
      </c>
      <c r="AV268" s="81">
        <v>0</v>
      </c>
      <c r="AW268" s="81" t="s">
        <v>564</v>
      </c>
      <c r="AX268" s="82"/>
      <c r="AY268" s="81">
        <v>927.40000000000009</v>
      </c>
      <c r="AZ268" s="81">
        <v>2606.8000000000002</v>
      </c>
      <c r="BA268" s="81">
        <v>0</v>
      </c>
      <c r="BB268" s="81">
        <v>0</v>
      </c>
      <c r="BC268" s="81">
        <v>0</v>
      </c>
      <c r="BD268" s="81">
        <v>0</v>
      </c>
      <c r="BE268" s="81" t="s">
        <v>564</v>
      </c>
      <c r="BF268" s="82"/>
      <c r="BG268" s="81">
        <v>0</v>
      </c>
      <c r="BH268" s="81">
        <v>0</v>
      </c>
      <c r="BI268" s="81">
        <v>101.357</v>
      </c>
      <c r="BJ268" s="81">
        <v>0</v>
      </c>
      <c r="BK268" s="81">
        <v>4.1500000000000004</v>
      </c>
      <c r="BL268" s="81">
        <v>0</v>
      </c>
      <c r="BM268" s="82"/>
      <c r="BN268" s="81">
        <v>0</v>
      </c>
      <c r="BO268" s="81">
        <v>0</v>
      </c>
      <c r="BP268" s="81">
        <v>13</v>
      </c>
      <c r="BQ268" s="81">
        <v>0</v>
      </c>
      <c r="BR268" s="81">
        <v>1</v>
      </c>
      <c r="BS268" s="81">
        <v>0</v>
      </c>
      <c r="BT268"/>
      <c r="BU268" s="80">
        <v>105.50700000000001</v>
      </c>
      <c r="BV268" s="80">
        <v>0</v>
      </c>
      <c r="BW268" s="80">
        <v>0</v>
      </c>
      <c r="BX268" s="80">
        <v>0</v>
      </c>
      <c r="BY268" s="80">
        <v>0</v>
      </c>
      <c r="BZ268" s="80">
        <v>0</v>
      </c>
      <c r="CA268" s="80">
        <v>0</v>
      </c>
      <c r="CB268" s="80">
        <v>0</v>
      </c>
      <c r="CC268" s="80">
        <v>0</v>
      </c>
    </row>
    <row r="269" spans="1:81">
      <c r="A269" s="80" t="s">
        <v>2007</v>
      </c>
      <c r="B269" s="80">
        <v>303</v>
      </c>
      <c r="C269" s="80">
        <v>14</v>
      </c>
      <c r="D269" s="80">
        <v>18</v>
      </c>
      <c r="E269" s="80">
        <v>2017</v>
      </c>
      <c r="F269" s="80" t="s">
        <v>71</v>
      </c>
      <c r="G269" s="80" t="s">
        <v>1993</v>
      </c>
      <c r="H269" s="80" t="s">
        <v>1994</v>
      </c>
      <c r="I269" s="177"/>
      <c r="J269" s="81">
        <v>141.73557566033716</v>
      </c>
      <c r="K269" s="81">
        <v>2.5352445834117838</v>
      </c>
      <c r="L269" s="81">
        <v>3.6534162243433048</v>
      </c>
      <c r="M269" s="81">
        <v>70.147744309866454</v>
      </c>
      <c r="N269" s="81">
        <v>48.602094363325932</v>
      </c>
      <c r="O269" s="81">
        <v>31.867037836963874</v>
      </c>
      <c r="P269" s="81">
        <v>39.289805550614929</v>
      </c>
      <c r="Q269" s="81">
        <v>2.6230185030687299</v>
      </c>
      <c r="R269" s="81">
        <v>0</v>
      </c>
      <c r="S269" s="81">
        <v>0</v>
      </c>
      <c r="T269" s="82"/>
      <c r="U269" s="81">
        <v>24275111</v>
      </c>
      <c r="V269" s="81">
        <v>1113</v>
      </c>
      <c r="W269" s="81">
        <v>72</v>
      </c>
      <c r="X269" s="81">
        <v>17593</v>
      </c>
      <c r="Y269" s="81">
        <v>16409</v>
      </c>
      <c r="Z269" s="81">
        <v>19053</v>
      </c>
      <c r="AA269" s="81">
        <v>8138</v>
      </c>
      <c r="AB269" s="81">
        <v>38404</v>
      </c>
      <c r="AC269" s="81">
        <v>0</v>
      </c>
      <c r="AD269" s="81">
        <v>0</v>
      </c>
      <c r="AE269" s="82"/>
      <c r="AF269" s="81">
        <v>168871020.58935481</v>
      </c>
      <c r="AG269" s="81">
        <v>2007395.8436520509</v>
      </c>
      <c r="AH269" s="81">
        <v>781250.01407226501</v>
      </c>
      <c r="AI269" s="81">
        <v>116474135.74522319</v>
      </c>
      <c r="AJ269" s="81">
        <v>71349578.324761644</v>
      </c>
      <c r="AK269" s="81">
        <v>0</v>
      </c>
      <c r="AL269" s="81">
        <v>0</v>
      </c>
      <c r="AM269" s="81">
        <v>5275437.7430651793</v>
      </c>
      <c r="AN269" s="81">
        <v>0</v>
      </c>
      <c r="AO269" s="81">
        <v>0</v>
      </c>
      <c r="AP269" s="82"/>
      <c r="AQ269" s="81">
        <v>269</v>
      </c>
      <c r="AR269" s="81">
        <v>84</v>
      </c>
      <c r="AS269" s="81">
        <v>0</v>
      </c>
      <c r="AT269" s="81">
        <v>0</v>
      </c>
      <c r="AU269" s="81">
        <v>0</v>
      </c>
      <c r="AV269" s="81">
        <v>0</v>
      </c>
      <c r="AW269" s="81" t="s">
        <v>564</v>
      </c>
      <c r="AX269" s="82"/>
      <c r="AY269" s="81">
        <v>1051.2</v>
      </c>
      <c r="AZ269" s="81">
        <v>2411.4</v>
      </c>
      <c r="BA269" s="81">
        <v>0</v>
      </c>
      <c r="BB269" s="81">
        <v>0</v>
      </c>
      <c r="BC269" s="81">
        <v>0</v>
      </c>
      <c r="BD269" s="81">
        <v>0</v>
      </c>
      <c r="BE269" s="81" t="s">
        <v>564</v>
      </c>
      <c r="BF269" s="82"/>
      <c r="BG269" s="81">
        <v>0</v>
      </c>
      <c r="BH269" s="81">
        <v>0</v>
      </c>
      <c r="BI269" s="81">
        <v>106.11</v>
      </c>
      <c r="BJ269" s="81">
        <v>0</v>
      </c>
      <c r="BK269" s="81">
        <v>4.6159999999999997</v>
      </c>
      <c r="BL269" s="81">
        <v>0</v>
      </c>
      <c r="BM269" s="82"/>
      <c r="BN269" s="81">
        <v>0</v>
      </c>
      <c r="BO269" s="81">
        <v>0</v>
      </c>
      <c r="BP269" s="81">
        <v>13</v>
      </c>
      <c r="BQ269" s="81">
        <v>0</v>
      </c>
      <c r="BR269" s="81">
        <v>1</v>
      </c>
      <c r="BS269" s="81">
        <v>0</v>
      </c>
      <c r="BT269"/>
      <c r="BU269" s="80">
        <v>110.726</v>
      </c>
      <c r="BV269" s="80">
        <v>0</v>
      </c>
      <c r="BW269" s="80">
        <v>0</v>
      </c>
      <c r="BX269" s="80">
        <v>0</v>
      </c>
      <c r="BY269" s="80">
        <v>0</v>
      </c>
      <c r="BZ269" s="80">
        <v>0</v>
      </c>
      <c r="CA269" s="80">
        <v>0</v>
      </c>
      <c r="CB269" s="80">
        <v>0</v>
      </c>
      <c r="CC269" s="80">
        <v>0</v>
      </c>
    </row>
    <row r="270" spans="1:81">
      <c r="A270" s="80" t="s">
        <v>2008</v>
      </c>
      <c r="B270" s="80">
        <v>304</v>
      </c>
      <c r="C270" s="80">
        <v>15</v>
      </c>
      <c r="D270" s="80">
        <v>18</v>
      </c>
      <c r="E270" s="80">
        <v>2018</v>
      </c>
      <c r="F270" s="80" t="s">
        <v>93</v>
      </c>
      <c r="G270" s="80" t="s">
        <v>1993</v>
      </c>
      <c r="H270" s="80" t="s">
        <v>1994</v>
      </c>
      <c r="I270" s="177"/>
      <c r="J270" s="81">
        <v>127.40139746190486</v>
      </c>
      <c r="K270" s="81">
        <v>2.3837737094306513</v>
      </c>
      <c r="L270" s="81">
        <v>3.4225825301344011</v>
      </c>
      <c r="M270" s="81">
        <v>69.353230579447256</v>
      </c>
      <c r="N270" s="81">
        <v>45.773128025869767</v>
      </c>
      <c r="O270" s="81">
        <v>31.118983506955747</v>
      </c>
      <c r="P270" s="81">
        <v>39.926380811664259</v>
      </c>
      <c r="Q270" s="81">
        <v>2.4289584327430958</v>
      </c>
      <c r="R270" s="81">
        <v>0</v>
      </c>
      <c r="S270" s="81">
        <v>0</v>
      </c>
      <c r="T270" s="82"/>
      <c r="U270" s="81">
        <v>23215845</v>
      </c>
      <c r="V270" s="81">
        <v>1113</v>
      </c>
      <c r="W270" s="81">
        <v>72</v>
      </c>
      <c r="X270" s="81">
        <v>17593</v>
      </c>
      <c r="Y270" s="81">
        <v>16401</v>
      </c>
      <c r="Z270" s="81">
        <v>18962</v>
      </c>
      <c r="AA270" s="81">
        <v>8353</v>
      </c>
      <c r="AB270" s="81">
        <v>38324</v>
      </c>
      <c r="AC270" s="81">
        <v>0</v>
      </c>
      <c r="AD270" s="81">
        <v>0</v>
      </c>
      <c r="AE270" s="82"/>
      <c r="AF270" s="81">
        <v>154532463.63784009</v>
      </c>
      <c r="AG270" s="81">
        <v>1812798.139663219</v>
      </c>
      <c r="AH270" s="81">
        <v>745645.54939387355</v>
      </c>
      <c r="AI270" s="81">
        <v>113501353.07337581</v>
      </c>
      <c r="AJ270" s="81">
        <v>70577667.014982328</v>
      </c>
      <c r="AK270" s="81">
        <v>0</v>
      </c>
      <c r="AL270" s="81">
        <v>0</v>
      </c>
      <c r="AM270" s="81">
        <v>5275341.1669132309</v>
      </c>
      <c r="AN270" s="81">
        <v>0</v>
      </c>
      <c r="AO270" s="81">
        <v>0</v>
      </c>
      <c r="AP270" s="82"/>
      <c r="AQ270" s="81">
        <v>310</v>
      </c>
      <c r="AR270" s="81">
        <v>89</v>
      </c>
      <c r="AS270" s="81">
        <v>0</v>
      </c>
      <c r="AT270" s="81">
        <v>0</v>
      </c>
      <c r="AU270" s="81">
        <v>0</v>
      </c>
      <c r="AV270" s="81">
        <v>0</v>
      </c>
      <c r="AW270" s="81" t="s">
        <v>564</v>
      </c>
      <c r="AX270" s="82"/>
      <c r="AY270" s="81">
        <v>1237.2</v>
      </c>
      <c r="AZ270" s="81">
        <v>2491</v>
      </c>
      <c r="BA270" s="81">
        <v>0</v>
      </c>
      <c r="BB270" s="81">
        <v>0</v>
      </c>
      <c r="BC270" s="81">
        <v>0</v>
      </c>
      <c r="BD270" s="81">
        <v>0</v>
      </c>
      <c r="BE270" s="81" t="s">
        <v>564</v>
      </c>
      <c r="BF270" s="82"/>
      <c r="BG270" s="81">
        <v>0</v>
      </c>
      <c r="BH270" s="81">
        <v>0</v>
      </c>
      <c r="BI270" s="81">
        <v>93.977999999999994</v>
      </c>
      <c r="BJ270" s="81">
        <v>0</v>
      </c>
      <c r="BK270" s="81">
        <v>4.6059999999999999</v>
      </c>
      <c r="BL270" s="81">
        <v>0</v>
      </c>
      <c r="BM270" s="82"/>
      <c r="BN270" s="81">
        <v>0</v>
      </c>
      <c r="BO270" s="81">
        <v>0</v>
      </c>
      <c r="BP270" s="81">
        <v>13</v>
      </c>
      <c r="BQ270" s="81">
        <v>0</v>
      </c>
      <c r="BR270" s="81">
        <v>1</v>
      </c>
      <c r="BS270" s="81">
        <v>0</v>
      </c>
      <c r="BT270"/>
      <c r="BU270" s="80">
        <v>98.584000000000003</v>
      </c>
      <c r="BV270" s="80">
        <v>0</v>
      </c>
      <c r="BW270" s="80">
        <v>0</v>
      </c>
      <c r="BX270" s="80">
        <v>0</v>
      </c>
      <c r="BY270" s="80">
        <v>0</v>
      </c>
      <c r="BZ270" s="80">
        <v>0</v>
      </c>
      <c r="CA270" s="80">
        <v>0</v>
      </c>
      <c r="CB270" s="80">
        <v>0</v>
      </c>
      <c r="CC270" s="80">
        <v>0</v>
      </c>
    </row>
    <row r="271" spans="1:81">
      <c r="A271" s="80" t="s">
        <v>2009</v>
      </c>
      <c r="B271" s="80">
        <v>305</v>
      </c>
      <c r="C271" s="80">
        <v>16</v>
      </c>
      <c r="D271" s="80">
        <v>18</v>
      </c>
      <c r="E271" s="80">
        <v>2019</v>
      </c>
      <c r="F271" s="80" t="s">
        <v>73</v>
      </c>
      <c r="G271" s="80" t="s">
        <v>1993</v>
      </c>
      <c r="H271" s="80" t="s">
        <v>1994</v>
      </c>
      <c r="I271" s="177"/>
      <c r="J271" s="81">
        <v>123.84234491049425</v>
      </c>
      <c r="K271" s="81">
        <v>2.1044819740832468</v>
      </c>
      <c r="L271" s="81">
        <v>3.4513940313059486</v>
      </c>
      <c r="M271" s="81">
        <v>65.66731573600876</v>
      </c>
      <c r="N271" s="81">
        <v>40.126827992430293</v>
      </c>
      <c r="O271" s="81">
        <v>30.266655052699431</v>
      </c>
      <c r="P271" s="81">
        <v>39.037926521430713</v>
      </c>
      <c r="Q271" s="81">
        <v>2.3567203958649539</v>
      </c>
      <c r="R271" s="81">
        <v>0</v>
      </c>
      <c r="S271" s="81">
        <v>0</v>
      </c>
      <c r="T271" s="82"/>
      <c r="U271" s="81">
        <v>23585437</v>
      </c>
      <c r="V271" s="81">
        <v>1113</v>
      </c>
      <c r="W271" s="81">
        <v>72</v>
      </c>
      <c r="X271" s="81">
        <v>17593</v>
      </c>
      <c r="Y271" s="81">
        <v>16539</v>
      </c>
      <c r="Z271" s="81">
        <v>18949</v>
      </c>
      <c r="AA271" s="81">
        <v>8106</v>
      </c>
      <c r="AB271" s="81">
        <v>38191</v>
      </c>
      <c r="AC271" s="81">
        <v>0</v>
      </c>
      <c r="AD271" s="81">
        <v>0</v>
      </c>
      <c r="AE271" s="82"/>
      <c r="AF271" s="81">
        <v>153560873.7635754</v>
      </c>
      <c r="AG271" s="81">
        <v>1692847.2270610649</v>
      </c>
      <c r="AH271" s="81">
        <v>790616.69057489466</v>
      </c>
      <c r="AI271" s="81">
        <v>111951541.534042</v>
      </c>
      <c r="AJ271" s="81">
        <v>62153783.730941832</v>
      </c>
      <c r="AK271" s="81">
        <v>0</v>
      </c>
      <c r="AL271" s="81">
        <v>0</v>
      </c>
      <c r="AM271" s="81">
        <v>5201326.6983059272</v>
      </c>
      <c r="AN271" s="81">
        <v>0</v>
      </c>
      <c r="AO271" s="81">
        <v>0</v>
      </c>
      <c r="AP271" s="82"/>
      <c r="AQ271" s="81">
        <v>335</v>
      </c>
      <c r="AR271" s="81">
        <v>94</v>
      </c>
      <c r="AS271" s="81">
        <v>0</v>
      </c>
      <c r="AT271" s="81">
        <v>0</v>
      </c>
      <c r="AU271" s="81">
        <v>0</v>
      </c>
      <c r="AV271" s="81">
        <v>0</v>
      </c>
      <c r="AW271" s="81" t="s">
        <v>564</v>
      </c>
      <c r="AX271" s="82"/>
      <c r="AY271" s="81">
        <v>1339.1</v>
      </c>
      <c r="AZ271" s="81">
        <v>2574.5000000000009</v>
      </c>
      <c r="BA271" s="81">
        <v>0</v>
      </c>
      <c r="BB271" s="81">
        <v>0</v>
      </c>
      <c r="BC271" s="81">
        <v>0</v>
      </c>
      <c r="BD271" s="81">
        <v>0</v>
      </c>
      <c r="BE271" s="81" t="s">
        <v>564</v>
      </c>
      <c r="BF271" s="82"/>
      <c r="BG271" s="81">
        <v>0</v>
      </c>
      <c r="BH271" s="81">
        <v>0</v>
      </c>
      <c r="BI271" s="81">
        <v>81.119</v>
      </c>
      <c r="BJ271" s="81">
        <v>0</v>
      </c>
      <c r="BK271" s="81">
        <v>4.5949999999999998</v>
      </c>
      <c r="BL271" s="81">
        <v>0</v>
      </c>
      <c r="BM271" s="82"/>
      <c r="BN271" s="81">
        <v>0</v>
      </c>
      <c r="BO271" s="81">
        <v>0</v>
      </c>
      <c r="BP271" s="81">
        <v>13</v>
      </c>
      <c r="BQ271" s="81">
        <v>0</v>
      </c>
      <c r="BR271" s="81">
        <v>1</v>
      </c>
      <c r="BS271" s="81">
        <v>0</v>
      </c>
      <c r="BT271"/>
      <c r="BU271" s="80">
        <v>85.713999999999999</v>
      </c>
      <c r="BV271" s="80">
        <v>0</v>
      </c>
      <c r="BW271" s="80">
        <v>0</v>
      </c>
      <c r="BX271" s="80">
        <v>0</v>
      </c>
      <c r="BY271" s="80">
        <v>0</v>
      </c>
      <c r="BZ271" s="80">
        <v>0</v>
      </c>
      <c r="CA271" s="80">
        <v>0</v>
      </c>
      <c r="CB271" s="80">
        <v>0</v>
      </c>
      <c r="CC271" s="80">
        <v>0</v>
      </c>
    </row>
    <row r="272" spans="1:81">
      <c r="A272" s="80" t="s">
        <v>2010</v>
      </c>
      <c r="B272" s="80">
        <v>306</v>
      </c>
      <c r="C272" s="80">
        <v>17</v>
      </c>
      <c r="D272" s="80">
        <v>18</v>
      </c>
      <c r="E272" s="80">
        <v>2020</v>
      </c>
      <c r="F272" s="80" t="s">
        <v>218</v>
      </c>
      <c r="G272" s="80" t="s">
        <v>1993</v>
      </c>
      <c r="H272" s="80" t="s">
        <v>1994</v>
      </c>
      <c r="I272" s="177"/>
      <c r="J272" s="81">
        <v>140.0960195957243</v>
      </c>
      <c r="K272" s="81">
        <v>2.9635524724804898</v>
      </c>
      <c r="L272" s="81">
        <v>3.1043650239590961</v>
      </c>
      <c r="M272" s="81">
        <v>59.934092744603234</v>
      </c>
      <c r="N272" s="81">
        <v>42.175868936302074</v>
      </c>
      <c r="O272" s="81">
        <v>26.888722582077357</v>
      </c>
      <c r="P272" s="81">
        <v>37.060851773900488</v>
      </c>
      <c r="Q272" s="81">
        <v>2.2485605280755725</v>
      </c>
      <c r="R272" s="81">
        <v>0</v>
      </c>
      <c r="S272" s="81">
        <v>0</v>
      </c>
      <c r="T272" s="82"/>
      <c r="U272" s="81">
        <v>25081510</v>
      </c>
      <c r="V272" s="81">
        <v>1431</v>
      </c>
      <c r="W272" s="81">
        <v>66</v>
      </c>
      <c r="X272" s="81">
        <v>17722</v>
      </c>
      <c r="Y272" s="81">
        <v>16693</v>
      </c>
      <c r="Z272" s="81">
        <v>19214</v>
      </c>
      <c r="AA272" s="81">
        <v>8361</v>
      </c>
      <c r="AB272" s="81">
        <v>38135</v>
      </c>
      <c r="AC272" s="81">
        <v>0</v>
      </c>
      <c r="AD272" s="81">
        <v>0</v>
      </c>
      <c r="AE272" s="82"/>
      <c r="AF272" s="81">
        <v>175782876.71373171</v>
      </c>
      <c r="AG272" s="81">
        <v>2260245.4675928936</v>
      </c>
      <c r="AH272" s="81">
        <v>732097.62452107144</v>
      </c>
      <c r="AI272" s="81">
        <v>102330471.95963241</v>
      </c>
      <c r="AJ272" s="81">
        <v>67705181.692550376</v>
      </c>
      <c r="AK272" s="81"/>
      <c r="AL272" s="81"/>
      <c r="AM272" s="81">
        <v>4977041.1886868943</v>
      </c>
      <c r="AN272" s="81"/>
      <c r="AO272" s="81"/>
      <c r="AP272" s="82"/>
      <c r="AQ272" s="81">
        <v>372</v>
      </c>
      <c r="AR272" s="81">
        <v>95</v>
      </c>
      <c r="AS272" s="81">
        <v>0</v>
      </c>
      <c r="AT272" s="81">
        <v>0</v>
      </c>
      <c r="AU272" s="81">
        <v>0</v>
      </c>
      <c r="AV272" s="81">
        <v>0</v>
      </c>
      <c r="AW272" s="81">
        <v>0</v>
      </c>
      <c r="AX272" s="82"/>
      <c r="AY272" s="81">
        <v>1509</v>
      </c>
      <c r="AZ272" s="81">
        <v>3064.5</v>
      </c>
      <c r="BA272" s="81">
        <v>0</v>
      </c>
      <c r="BB272" s="81">
        <v>0</v>
      </c>
      <c r="BC272" s="81">
        <v>0</v>
      </c>
      <c r="BD272" s="81">
        <v>0</v>
      </c>
      <c r="BE272" s="81">
        <v>0</v>
      </c>
      <c r="BF272" s="82"/>
      <c r="BG272" s="81">
        <v>0</v>
      </c>
      <c r="BH272" s="81">
        <v>0</v>
      </c>
      <c r="BI272" s="81">
        <v>77.119</v>
      </c>
      <c r="BJ272" s="81">
        <v>0</v>
      </c>
      <c r="BK272" s="81">
        <v>4.1390000000000002</v>
      </c>
      <c r="BL272" s="81">
        <v>0</v>
      </c>
      <c r="BM272" s="82"/>
      <c r="BN272" s="81">
        <v>0</v>
      </c>
      <c r="BO272" s="81">
        <v>0</v>
      </c>
      <c r="BP272" s="81">
        <v>13</v>
      </c>
      <c r="BQ272" s="81">
        <v>0</v>
      </c>
      <c r="BR272" s="81">
        <v>1</v>
      </c>
      <c r="BS272" s="81">
        <v>0</v>
      </c>
      <c r="BT272"/>
      <c r="BU272" s="80">
        <v>81.257999999999996</v>
      </c>
      <c r="BV272" s="80">
        <v>0</v>
      </c>
      <c r="BW272" s="80">
        <v>0</v>
      </c>
      <c r="BX272" s="80">
        <v>0</v>
      </c>
      <c r="BY272" s="80">
        <v>0</v>
      </c>
      <c r="BZ272" s="80">
        <v>0</v>
      </c>
      <c r="CA272" s="80">
        <v>0</v>
      </c>
      <c r="CB272" s="80">
        <v>0</v>
      </c>
      <c r="CC272" s="80">
        <v>0</v>
      </c>
    </row>
    <row r="273" spans="1:81">
      <c r="A273" s="80" t="s">
        <v>2011</v>
      </c>
      <c r="B273" s="80">
        <v>306</v>
      </c>
      <c r="C273" s="80">
        <v>18</v>
      </c>
      <c r="D273" s="80">
        <v>18</v>
      </c>
      <c r="E273" s="80">
        <v>2021</v>
      </c>
      <c r="F273" s="80" t="s">
        <v>75</v>
      </c>
      <c r="G273" s="174" t="s">
        <v>1993</v>
      </c>
      <c r="H273" s="80" t="s">
        <v>1994</v>
      </c>
      <c r="I273" s="177"/>
      <c r="J273" s="81">
        <v>149.737981825742</v>
      </c>
      <c r="K273" s="81">
        <v>3.2997409121089829</v>
      </c>
      <c r="L273" s="81">
        <v>2.8542747666551329</v>
      </c>
      <c r="M273" s="81">
        <v>67.573745411678829</v>
      </c>
      <c r="N273" s="81">
        <v>39.604863128191084</v>
      </c>
      <c r="O273" s="81">
        <v>25.989857460891891</v>
      </c>
      <c r="P273" s="81">
        <v>38.157725599398269</v>
      </c>
      <c r="Q273" s="81">
        <v>2.2640286178199243</v>
      </c>
      <c r="R273" s="81">
        <v>0</v>
      </c>
      <c r="S273" s="81">
        <v>0</v>
      </c>
      <c r="T273" s="82"/>
      <c r="U273" s="81">
        <v>30969794</v>
      </c>
      <c r="V273" s="81">
        <v>1431</v>
      </c>
      <c r="W273" s="81">
        <v>66</v>
      </c>
      <c r="X273" s="81">
        <v>17722</v>
      </c>
      <c r="Y273" s="81">
        <v>16771</v>
      </c>
      <c r="Z273" s="81">
        <v>19123</v>
      </c>
      <c r="AA273" s="81">
        <v>8395</v>
      </c>
      <c r="AB273" s="81">
        <v>37942</v>
      </c>
      <c r="AC273" s="81">
        <v>0</v>
      </c>
      <c r="AD273" s="81">
        <v>0</v>
      </c>
      <c r="AE273" s="82"/>
      <c r="AF273" s="81">
        <v>189236010.6589736</v>
      </c>
      <c r="AG273" s="81">
        <v>2544158.484788911</v>
      </c>
      <c r="AH273" s="81">
        <v>644665.31695032946</v>
      </c>
      <c r="AI273" s="81">
        <v>113997445.3820062</v>
      </c>
      <c r="AJ273" s="81">
        <v>59241104.906532817</v>
      </c>
      <c r="AK273" s="81">
        <v>0</v>
      </c>
      <c r="AL273" s="81">
        <v>0</v>
      </c>
      <c r="AM273" s="81">
        <v>4980414.4312036587</v>
      </c>
      <c r="AN273" s="81">
        <v>0</v>
      </c>
      <c r="AO273" s="81">
        <v>0</v>
      </c>
      <c r="AP273" s="82"/>
      <c r="AQ273" s="81">
        <v>395</v>
      </c>
      <c r="AR273" s="81">
        <v>95</v>
      </c>
      <c r="AS273" s="81">
        <v>0</v>
      </c>
      <c r="AT273" s="81">
        <v>0</v>
      </c>
      <c r="AU273" s="81">
        <v>0</v>
      </c>
      <c r="AV273" s="81">
        <v>0</v>
      </c>
      <c r="AW273" s="81"/>
      <c r="AX273" s="82"/>
      <c r="AY273" s="81">
        <v>1640.100000000001</v>
      </c>
      <c r="AZ273" s="81">
        <v>3064.5</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2012</v>
      </c>
      <c r="B274" s="80">
        <v>306</v>
      </c>
      <c r="C274" s="80">
        <v>19</v>
      </c>
      <c r="D274" s="80">
        <v>18</v>
      </c>
      <c r="E274" s="80">
        <v>2022</v>
      </c>
      <c r="F274" s="80" t="s">
        <v>568</v>
      </c>
      <c r="G274" s="174" t="s">
        <v>1993</v>
      </c>
      <c r="H274" s="80" t="s">
        <v>1994</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447</v>
      </c>
      <c r="AR274" s="81">
        <v>97</v>
      </c>
      <c r="AS274" s="81">
        <v>0</v>
      </c>
      <c r="AT274" s="81">
        <v>0</v>
      </c>
      <c r="AU274" s="81">
        <v>0</v>
      </c>
      <c r="AV274" s="81">
        <v>0</v>
      </c>
      <c r="AW274" s="81"/>
      <c r="AX274" s="82"/>
      <c r="AY274" s="81">
        <v>1928.2000000000007</v>
      </c>
      <c r="AZ274" s="81">
        <v>3094.9000000000005</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2013</v>
      </c>
      <c r="B275" s="80">
        <v>1</v>
      </c>
      <c r="C275" s="80">
        <v>1</v>
      </c>
      <c r="D275" s="80">
        <v>1</v>
      </c>
      <c r="E275" s="80">
        <v>1990</v>
      </c>
      <c r="F275" s="80" t="s">
        <v>562</v>
      </c>
      <c r="G275" s="80" t="s">
        <v>2014</v>
      </c>
      <c r="H275" s="80" t="s">
        <v>2015</v>
      </c>
      <c r="I275" s="177" t="s">
        <v>563</v>
      </c>
      <c r="J275" s="81">
        <v>24.817631362511815</v>
      </c>
      <c r="K275" s="81">
        <v>3.0601902425669998</v>
      </c>
      <c r="L275" s="81">
        <v>0.92306054814160821</v>
      </c>
      <c r="M275" s="81">
        <v>11.748016488995338</v>
      </c>
      <c r="N275" s="81">
        <v>22.731958117116655</v>
      </c>
      <c r="O275" s="81">
        <v>19.583688289334237</v>
      </c>
      <c r="P275" s="81">
        <v>23.487394746946592</v>
      </c>
      <c r="Q275" s="81">
        <v>1.6061241184419337</v>
      </c>
      <c r="R275" s="81">
        <v>0</v>
      </c>
      <c r="S275" s="81">
        <v>1.8730725898570189</v>
      </c>
      <c r="T275" s="82"/>
      <c r="U275" s="81">
        <v>3117830</v>
      </c>
      <c r="V275" s="81">
        <v>1086</v>
      </c>
      <c r="W275" s="81">
        <v>8</v>
      </c>
      <c r="X275" s="81">
        <v>4404</v>
      </c>
      <c r="Y275" s="81">
        <v>6838</v>
      </c>
      <c r="Z275" s="81">
        <v>8055</v>
      </c>
      <c r="AA275" s="81">
        <v>5703</v>
      </c>
      <c r="AB275" s="81">
        <v>26078</v>
      </c>
      <c r="AC275" s="81">
        <v>0</v>
      </c>
      <c r="AD275" s="81">
        <v>1.8730725898570189</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2016</v>
      </c>
      <c r="B276" s="80">
        <v>2</v>
      </c>
      <c r="C276" s="80">
        <v>2</v>
      </c>
      <c r="D276" s="80">
        <v>1</v>
      </c>
      <c r="E276" s="80">
        <v>2005</v>
      </c>
      <c r="F276" s="80" t="s">
        <v>565</v>
      </c>
      <c r="G276" s="80" t="s">
        <v>2014</v>
      </c>
      <c r="H276" s="80" t="s">
        <v>2015</v>
      </c>
      <c r="I276" s="177"/>
      <c r="J276" s="81">
        <v>26.327169141097229</v>
      </c>
      <c r="K276" s="81">
        <v>2.9341924195658793</v>
      </c>
      <c r="L276" s="81">
        <v>6.0544890443267487</v>
      </c>
      <c r="M276" s="81">
        <v>25.542542440800112</v>
      </c>
      <c r="N276" s="81">
        <v>50.931370725738361</v>
      </c>
      <c r="O276" s="81">
        <v>42.519838981834397</v>
      </c>
      <c r="P276" s="81">
        <v>24.640451189367685</v>
      </c>
      <c r="Q276" s="81">
        <v>2.1546910862263702</v>
      </c>
      <c r="R276" s="81">
        <v>0</v>
      </c>
      <c r="S276" s="81">
        <v>3.5496331257961633</v>
      </c>
      <c r="T276" s="82"/>
      <c r="U276" s="81">
        <v>3638145</v>
      </c>
      <c r="V276" s="81">
        <v>1269</v>
      </c>
      <c r="W276" s="81">
        <v>43</v>
      </c>
      <c r="X276" s="81">
        <v>5109</v>
      </c>
      <c r="Y276" s="81">
        <v>11594</v>
      </c>
      <c r="Z276" s="81">
        <v>20238</v>
      </c>
      <c r="AA276" s="81">
        <v>4900</v>
      </c>
      <c r="AB276" s="81">
        <v>36573</v>
      </c>
      <c r="AC276" s="81">
        <v>0</v>
      </c>
      <c r="AD276" s="81">
        <v>3.5496331257961633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2017</v>
      </c>
      <c r="B277" s="80">
        <v>3</v>
      </c>
      <c r="C277" s="80">
        <v>3</v>
      </c>
      <c r="D277" s="80">
        <v>1</v>
      </c>
      <c r="E277" s="80">
        <v>2006</v>
      </c>
      <c r="F277" s="80" t="s">
        <v>566</v>
      </c>
      <c r="G277" s="80" t="s">
        <v>2014</v>
      </c>
      <c r="H277" s="80" t="s">
        <v>2015</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2018</v>
      </c>
      <c r="B278" s="80">
        <v>4</v>
      </c>
      <c r="C278" s="80">
        <v>4</v>
      </c>
      <c r="D278" s="80">
        <v>1</v>
      </c>
      <c r="E278" s="80">
        <v>2007</v>
      </c>
      <c r="F278" s="80" t="s">
        <v>567</v>
      </c>
      <c r="G278" s="80" t="s">
        <v>2014</v>
      </c>
      <c r="H278" s="80" t="s">
        <v>2015</v>
      </c>
      <c r="I278" s="177"/>
      <c r="J278" s="81">
        <v>38.891633945940185</v>
      </c>
      <c r="K278" s="81">
        <v>3.0979039197756277</v>
      </c>
      <c r="L278" s="81">
        <v>3.2623418304130611</v>
      </c>
      <c r="M278" s="81">
        <v>39.188657633835085</v>
      </c>
      <c r="N278" s="81">
        <v>72.750199212269777</v>
      </c>
      <c r="O278" s="81">
        <v>42.221843528042484</v>
      </c>
      <c r="P278" s="81">
        <v>24.332479220497792</v>
      </c>
      <c r="Q278" s="81">
        <v>2.3168068501129082</v>
      </c>
      <c r="R278" s="81">
        <v>0</v>
      </c>
      <c r="S278" s="81">
        <v>3.5052261881416116</v>
      </c>
      <c r="T278" s="82"/>
      <c r="U278" s="81">
        <v>4321041</v>
      </c>
      <c r="V278" s="81">
        <v>1071</v>
      </c>
      <c r="W278" s="81">
        <v>27</v>
      </c>
      <c r="X278" s="81">
        <v>6821</v>
      </c>
      <c r="Y278" s="81">
        <v>12104</v>
      </c>
      <c r="Z278" s="81">
        <v>20891</v>
      </c>
      <c r="AA278" s="81">
        <v>4765</v>
      </c>
      <c r="AB278" s="81">
        <v>37245</v>
      </c>
      <c r="AC278" s="81">
        <v>0</v>
      </c>
      <c r="AD278" s="81">
        <v>3.5052261881416116</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2019</v>
      </c>
      <c r="B279" s="80">
        <v>5</v>
      </c>
      <c r="C279" s="80">
        <v>5</v>
      </c>
      <c r="D279" s="80">
        <v>1</v>
      </c>
      <c r="E279" s="80">
        <v>2008</v>
      </c>
      <c r="F279" s="80" t="s">
        <v>84</v>
      </c>
      <c r="G279" s="80" t="s">
        <v>2014</v>
      </c>
      <c r="H279" s="80" t="s">
        <v>2015</v>
      </c>
      <c r="I279" s="177"/>
      <c r="J279" s="81">
        <v>28.639467164162554</v>
      </c>
      <c r="K279" s="81">
        <v>2.1414714490993751</v>
      </c>
      <c r="L279" s="81">
        <v>2.6308246701812004</v>
      </c>
      <c r="M279" s="81">
        <v>36.975042901714019</v>
      </c>
      <c r="N279" s="81">
        <v>59.953914234858424</v>
      </c>
      <c r="O279" s="81">
        <v>41.389604584548593</v>
      </c>
      <c r="P279" s="81">
        <v>23.47333762593566</v>
      </c>
      <c r="Q279" s="81">
        <v>2.2982626126389567</v>
      </c>
      <c r="R279" s="81">
        <v>0</v>
      </c>
      <c r="S279" s="81">
        <v>3.1897039336497555</v>
      </c>
      <c r="T279" s="82"/>
      <c r="U279" s="81">
        <v>3986654</v>
      </c>
      <c r="V279" s="81">
        <v>1071</v>
      </c>
      <c r="W279" s="81">
        <v>27</v>
      </c>
      <c r="X279" s="81">
        <v>6821</v>
      </c>
      <c r="Y279" s="81">
        <v>12360</v>
      </c>
      <c r="Z279" s="81">
        <v>21198</v>
      </c>
      <c r="AA279" s="81">
        <v>4602</v>
      </c>
      <c r="AB279" s="81">
        <v>37554</v>
      </c>
      <c r="AC279" s="81">
        <v>0</v>
      </c>
      <c r="AD279" s="81">
        <v>3.1897039336497555</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2020</v>
      </c>
      <c r="B280" s="80">
        <v>6</v>
      </c>
      <c r="C280" s="80">
        <v>6</v>
      </c>
      <c r="D280" s="80">
        <v>1</v>
      </c>
      <c r="E280" s="80">
        <v>2009</v>
      </c>
      <c r="F280" s="80" t="s">
        <v>85</v>
      </c>
      <c r="G280" s="80" t="s">
        <v>2014</v>
      </c>
      <c r="H280" s="80" t="s">
        <v>2015</v>
      </c>
      <c r="I280" s="177"/>
      <c r="J280" s="81">
        <v>26.485376291147151</v>
      </c>
      <c r="K280" s="81">
        <v>1.8491752794583947</v>
      </c>
      <c r="L280" s="81">
        <v>2.2157130434604682</v>
      </c>
      <c r="M280" s="81">
        <v>28.779012847691625</v>
      </c>
      <c r="N280" s="81">
        <v>45.641253114541399</v>
      </c>
      <c r="O280" s="81">
        <v>42.727905855333006</v>
      </c>
      <c r="P280" s="81">
        <v>22.556794227840538</v>
      </c>
      <c r="Q280" s="81">
        <v>2.1887482837423526</v>
      </c>
      <c r="R280" s="81">
        <v>0</v>
      </c>
      <c r="S280" s="81">
        <v>2.590654643103409</v>
      </c>
      <c r="T280" s="82"/>
      <c r="U280" s="81">
        <v>3730691</v>
      </c>
      <c r="V280" s="81">
        <v>1103</v>
      </c>
      <c r="W280" s="81">
        <v>34</v>
      </c>
      <c r="X280" s="81">
        <v>7217</v>
      </c>
      <c r="Y280" s="81">
        <v>12470</v>
      </c>
      <c r="Z280" s="81">
        <v>21600</v>
      </c>
      <c r="AA280" s="81">
        <v>4540</v>
      </c>
      <c r="AB280" s="81">
        <v>37544</v>
      </c>
      <c r="AC280" s="81">
        <v>0</v>
      </c>
      <c r="AD280" s="81">
        <v>2.590654643103409</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10.118</v>
      </c>
      <c r="BJ280" s="81">
        <v>0</v>
      </c>
      <c r="BK280" s="81">
        <v>7.08</v>
      </c>
      <c r="BL280" s="81">
        <v>0</v>
      </c>
      <c r="BM280" s="82"/>
      <c r="BN280" s="81">
        <v>0</v>
      </c>
      <c r="BO280" s="81">
        <v>0</v>
      </c>
      <c r="BP280" s="81">
        <v>2</v>
      </c>
      <c r="BQ280" s="81">
        <v>0</v>
      </c>
      <c r="BR280" s="81">
        <v>1</v>
      </c>
      <c r="BS280" s="81">
        <v>0</v>
      </c>
      <c r="BT280"/>
      <c r="BU280" s="80"/>
      <c r="BV280" s="80"/>
      <c r="BW280" s="80"/>
      <c r="BX280" s="80"/>
      <c r="BY280" s="80"/>
      <c r="BZ280" s="80"/>
      <c r="CA280" s="80"/>
      <c r="CB280" s="80"/>
      <c r="CC280" s="80"/>
    </row>
    <row r="281" spans="1:81">
      <c r="A281" s="80" t="s">
        <v>2021</v>
      </c>
      <c r="B281" s="80">
        <v>7</v>
      </c>
      <c r="C281" s="80">
        <v>7</v>
      </c>
      <c r="D281" s="80">
        <v>1</v>
      </c>
      <c r="E281" s="80">
        <v>2010</v>
      </c>
      <c r="F281" s="80" t="s">
        <v>86</v>
      </c>
      <c r="G281" s="80" t="s">
        <v>2014</v>
      </c>
      <c r="H281" s="80" t="s">
        <v>2015</v>
      </c>
      <c r="I281" s="177"/>
      <c r="J281" s="81">
        <v>26.940734329500934</v>
      </c>
      <c r="K281" s="81">
        <v>2.100188976606796</v>
      </c>
      <c r="L281" s="81">
        <v>1.9915465545438038</v>
      </c>
      <c r="M281" s="81">
        <v>31.603961121241561</v>
      </c>
      <c r="N281" s="81">
        <v>57.382805676432341</v>
      </c>
      <c r="O281" s="81">
        <v>43.337563837668249</v>
      </c>
      <c r="P281" s="81">
        <v>23.053017827173957</v>
      </c>
      <c r="Q281" s="81">
        <v>2.2851373944101114</v>
      </c>
      <c r="R281" s="81">
        <v>0</v>
      </c>
      <c r="S281" s="81">
        <v>2.9006247289268172</v>
      </c>
      <c r="T281" s="82"/>
      <c r="U281" s="81">
        <v>3952067</v>
      </c>
      <c r="V281" s="81">
        <v>1103</v>
      </c>
      <c r="W281" s="81">
        <v>34</v>
      </c>
      <c r="X281" s="81">
        <v>7217</v>
      </c>
      <c r="Y281" s="81">
        <v>12653</v>
      </c>
      <c r="Z281" s="81">
        <v>22010</v>
      </c>
      <c r="AA281" s="81">
        <v>4524</v>
      </c>
      <c r="AB281" s="81">
        <v>37559</v>
      </c>
      <c r="AC281" s="81">
        <v>0</v>
      </c>
      <c r="AD281" s="81">
        <v>2.9006247289268172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7.07</v>
      </c>
      <c r="BJ281" s="81">
        <v>0</v>
      </c>
      <c r="BK281" s="81">
        <v>5.96</v>
      </c>
      <c r="BL281" s="81">
        <v>0</v>
      </c>
      <c r="BM281" s="82"/>
      <c r="BN281" s="81">
        <v>0</v>
      </c>
      <c r="BO281" s="81">
        <v>0</v>
      </c>
      <c r="BP281" s="81">
        <v>2</v>
      </c>
      <c r="BQ281" s="81">
        <v>0</v>
      </c>
      <c r="BR281" s="81">
        <v>1</v>
      </c>
      <c r="BS281" s="81">
        <v>0</v>
      </c>
      <c r="BT281"/>
      <c r="BU281" s="80">
        <v>13.03</v>
      </c>
      <c r="BV281" s="80">
        <v>0</v>
      </c>
      <c r="BW281" s="80">
        <v>0</v>
      </c>
      <c r="BX281" s="80">
        <v>0</v>
      </c>
      <c r="BY281" s="80">
        <v>0</v>
      </c>
      <c r="BZ281" s="80">
        <v>0</v>
      </c>
      <c r="CA281" s="80">
        <v>0</v>
      </c>
      <c r="CB281" s="80">
        <v>0</v>
      </c>
      <c r="CC281" s="80">
        <v>0</v>
      </c>
    </row>
    <row r="282" spans="1:81">
      <c r="A282" s="80" t="s">
        <v>2022</v>
      </c>
      <c r="B282" s="80">
        <v>8</v>
      </c>
      <c r="C282" s="80">
        <v>8</v>
      </c>
      <c r="D282" s="80">
        <v>1</v>
      </c>
      <c r="E282" s="80">
        <v>2011</v>
      </c>
      <c r="F282" s="80" t="s">
        <v>87</v>
      </c>
      <c r="G282" s="80" t="s">
        <v>2014</v>
      </c>
      <c r="H282" s="80" t="s">
        <v>2015</v>
      </c>
      <c r="I282" s="177"/>
      <c r="J282" s="81">
        <v>38.661156290130819</v>
      </c>
      <c r="K282" s="81">
        <v>3.0723364494986778</v>
      </c>
      <c r="L282" s="81">
        <v>2.3751987508816965</v>
      </c>
      <c r="M282" s="81">
        <v>42.844864568385155</v>
      </c>
      <c r="N282" s="81">
        <v>80.385949894701767</v>
      </c>
      <c r="O282" s="81">
        <v>43.264010520607137</v>
      </c>
      <c r="P282" s="81">
        <v>22.050326546373384</v>
      </c>
      <c r="Q282" s="81">
        <v>2.6374414633092171</v>
      </c>
      <c r="R282" s="81">
        <v>0</v>
      </c>
      <c r="S282" s="81">
        <v>1.3965467677849277</v>
      </c>
      <c r="T282" s="82"/>
      <c r="U282" s="81">
        <v>4882129</v>
      </c>
      <c r="V282" s="81">
        <v>1103</v>
      </c>
      <c r="W282" s="81">
        <v>34</v>
      </c>
      <c r="X282" s="81">
        <v>7217</v>
      </c>
      <c r="Y282" s="81">
        <v>12794</v>
      </c>
      <c r="Z282" s="81">
        <v>22450</v>
      </c>
      <c r="AA282" s="81">
        <v>4456</v>
      </c>
      <c r="AB282" s="81">
        <v>37582</v>
      </c>
      <c r="AC282" s="81">
        <v>0</v>
      </c>
      <c r="AD282" s="81">
        <v>1.3965467677849277</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7.7709999999999999</v>
      </c>
      <c r="BJ282" s="81">
        <v>0</v>
      </c>
      <c r="BK282" s="81">
        <v>5.96</v>
      </c>
      <c r="BL282" s="81">
        <v>0</v>
      </c>
      <c r="BM282" s="82"/>
      <c r="BN282" s="81">
        <v>0</v>
      </c>
      <c r="BO282" s="81">
        <v>0</v>
      </c>
      <c r="BP282" s="81">
        <v>2</v>
      </c>
      <c r="BQ282" s="81">
        <v>0</v>
      </c>
      <c r="BR282" s="81">
        <v>1</v>
      </c>
      <c r="BS282" s="81">
        <v>0</v>
      </c>
      <c r="BT282"/>
      <c r="BU282" s="80">
        <v>13.731</v>
      </c>
      <c r="BV282" s="80">
        <v>0</v>
      </c>
      <c r="BW282" s="80">
        <v>0</v>
      </c>
      <c r="BX282" s="80">
        <v>0</v>
      </c>
      <c r="BY282" s="80">
        <v>0</v>
      </c>
      <c r="BZ282" s="80">
        <v>0</v>
      </c>
      <c r="CA282" s="80">
        <v>0</v>
      </c>
      <c r="CB282" s="80">
        <v>0</v>
      </c>
      <c r="CC282" s="80">
        <v>0</v>
      </c>
    </row>
    <row r="283" spans="1:81">
      <c r="A283" s="80" t="s">
        <v>2023</v>
      </c>
      <c r="B283" s="80">
        <v>9</v>
      </c>
      <c r="C283" s="80">
        <v>9</v>
      </c>
      <c r="D283" s="80">
        <v>1</v>
      </c>
      <c r="E283" s="80">
        <v>2012</v>
      </c>
      <c r="F283" s="80" t="s">
        <v>88</v>
      </c>
      <c r="G283" s="80" t="s">
        <v>2014</v>
      </c>
      <c r="H283" s="80" t="s">
        <v>2015</v>
      </c>
      <c r="I283" s="177"/>
      <c r="J283" s="81">
        <v>31.130894328548692</v>
      </c>
      <c r="K283" s="81">
        <v>2.7822413104741237</v>
      </c>
      <c r="L283" s="81">
        <v>2.284764977495179</v>
      </c>
      <c r="M283" s="81">
        <v>42.946923582939966</v>
      </c>
      <c r="N283" s="81">
        <v>85.344737014711328</v>
      </c>
      <c r="O283" s="81">
        <v>43.674958965175669</v>
      </c>
      <c r="P283" s="81">
        <v>21.822445155140137</v>
      </c>
      <c r="Q283" s="81">
        <v>2.8730655692225446</v>
      </c>
      <c r="R283" s="81">
        <v>0</v>
      </c>
      <c r="S283" s="81">
        <v>2.8971801130097914</v>
      </c>
      <c r="T283" s="82"/>
      <c r="U283" s="81">
        <v>3995991</v>
      </c>
      <c r="V283" s="81">
        <v>1103</v>
      </c>
      <c r="W283" s="81">
        <v>34</v>
      </c>
      <c r="X283" s="81">
        <v>7217</v>
      </c>
      <c r="Y283" s="81">
        <v>13051</v>
      </c>
      <c r="Z283" s="81">
        <v>22843</v>
      </c>
      <c r="AA283" s="81">
        <v>4385</v>
      </c>
      <c r="AB283" s="81">
        <v>37681</v>
      </c>
      <c r="AC283" s="81">
        <v>0</v>
      </c>
      <c r="AD283" s="81">
        <v>2.8971801130097914</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12.076000000000001</v>
      </c>
      <c r="BJ283" s="81">
        <v>0</v>
      </c>
      <c r="BK283" s="81">
        <v>7.6609999999999996</v>
      </c>
      <c r="BL283" s="81">
        <v>0</v>
      </c>
      <c r="BM283" s="82"/>
      <c r="BN283" s="81">
        <v>0</v>
      </c>
      <c r="BO283" s="81">
        <v>0</v>
      </c>
      <c r="BP283" s="81">
        <v>2</v>
      </c>
      <c r="BQ283" s="81">
        <v>0</v>
      </c>
      <c r="BR283" s="81">
        <v>1</v>
      </c>
      <c r="BS283" s="81">
        <v>0</v>
      </c>
      <c r="BT283"/>
      <c r="BU283" s="80">
        <v>19.736999999999998</v>
      </c>
      <c r="BV283" s="80">
        <v>0</v>
      </c>
      <c r="BW283" s="80">
        <v>0</v>
      </c>
      <c r="BX283" s="80">
        <v>0</v>
      </c>
      <c r="BY283" s="80">
        <v>0</v>
      </c>
      <c r="BZ283" s="80">
        <v>0</v>
      </c>
      <c r="CA283" s="80">
        <v>0</v>
      </c>
      <c r="CB283" s="80">
        <v>0</v>
      </c>
      <c r="CC283" s="80">
        <v>0</v>
      </c>
    </row>
    <row r="284" spans="1:81">
      <c r="A284" s="80" t="s">
        <v>2024</v>
      </c>
      <c r="B284" s="80">
        <v>10</v>
      </c>
      <c r="C284" s="80">
        <v>10</v>
      </c>
      <c r="D284" s="80">
        <v>1</v>
      </c>
      <c r="E284" s="80">
        <v>2013</v>
      </c>
      <c r="F284" s="80" t="s">
        <v>89</v>
      </c>
      <c r="G284" s="80" t="s">
        <v>2014</v>
      </c>
      <c r="H284" s="80" t="s">
        <v>2015</v>
      </c>
      <c r="I284" s="177"/>
      <c r="J284" s="81">
        <v>32.319715510695566</v>
      </c>
      <c r="K284" s="81">
        <v>2.1447062203848595</v>
      </c>
      <c r="L284" s="81">
        <v>2.0783168061867792</v>
      </c>
      <c r="M284" s="81">
        <v>43.563717684909065</v>
      </c>
      <c r="N284" s="81">
        <v>74.301449059737479</v>
      </c>
      <c r="O284" s="81">
        <v>42.445220857381685</v>
      </c>
      <c r="P284" s="81">
        <v>21.679878415262259</v>
      </c>
      <c r="Q284" s="81">
        <v>2.9238328821985626</v>
      </c>
      <c r="R284" s="81">
        <v>0</v>
      </c>
      <c r="S284" s="81">
        <v>2.5995312873119549</v>
      </c>
      <c r="T284" s="82"/>
      <c r="U284" s="81">
        <v>4084927</v>
      </c>
      <c r="V284" s="81">
        <v>1103</v>
      </c>
      <c r="W284" s="81">
        <v>34</v>
      </c>
      <c r="X284" s="81">
        <v>7217</v>
      </c>
      <c r="Y284" s="81">
        <v>13192</v>
      </c>
      <c r="Z284" s="81">
        <v>23191</v>
      </c>
      <c r="AA284" s="81">
        <v>4340</v>
      </c>
      <c r="AB284" s="81">
        <v>37797</v>
      </c>
      <c r="AC284" s="81">
        <v>0</v>
      </c>
      <c r="AD284" s="81">
        <v>2.5995312873119549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12.339</v>
      </c>
      <c r="BJ284" s="81">
        <v>0</v>
      </c>
      <c r="BK284" s="81">
        <v>7.5030000000000001</v>
      </c>
      <c r="BL284" s="81">
        <v>0</v>
      </c>
      <c r="BM284" s="82"/>
      <c r="BN284" s="81">
        <v>0</v>
      </c>
      <c r="BO284" s="81">
        <v>0</v>
      </c>
      <c r="BP284" s="81">
        <v>2</v>
      </c>
      <c r="BQ284" s="81">
        <v>0</v>
      </c>
      <c r="BR284" s="81">
        <v>1</v>
      </c>
      <c r="BS284" s="81">
        <v>0</v>
      </c>
      <c r="BT284"/>
      <c r="BU284" s="80">
        <v>19.841999999999999</v>
      </c>
      <c r="BV284" s="80">
        <v>0</v>
      </c>
      <c r="BW284" s="80">
        <v>0</v>
      </c>
      <c r="BX284" s="80">
        <v>0</v>
      </c>
      <c r="BY284" s="80">
        <v>0</v>
      </c>
      <c r="BZ284" s="80">
        <v>0</v>
      </c>
      <c r="CA284" s="80">
        <v>0</v>
      </c>
      <c r="CB284" s="80">
        <v>0</v>
      </c>
      <c r="CC284" s="80">
        <v>0</v>
      </c>
    </row>
    <row r="285" spans="1:81">
      <c r="A285" s="80" t="s">
        <v>2025</v>
      </c>
      <c r="B285" s="80">
        <v>11</v>
      </c>
      <c r="C285" s="80">
        <v>11</v>
      </c>
      <c r="D285" s="80">
        <v>1</v>
      </c>
      <c r="E285" s="80">
        <v>2014</v>
      </c>
      <c r="F285" s="80" t="s">
        <v>90</v>
      </c>
      <c r="G285" s="80" t="s">
        <v>2014</v>
      </c>
      <c r="H285" s="80" t="s">
        <v>2015</v>
      </c>
      <c r="I285" s="177"/>
      <c r="J285" s="81">
        <v>34.809292316004623</v>
      </c>
      <c r="K285" s="81">
        <v>2.1789412702442386</v>
      </c>
      <c r="L285" s="81">
        <v>3.60771434106125</v>
      </c>
      <c r="M285" s="81">
        <v>41.796634131612784</v>
      </c>
      <c r="N285" s="81">
        <v>72.975360819486994</v>
      </c>
      <c r="O285" s="81">
        <v>40.886398376925811</v>
      </c>
      <c r="P285" s="81">
        <v>21.400972392795985</v>
      </c>
      <c r="Q285" s="81">
        <v>2.8072895570395269</v>
      </c>
      <c r="R285" s="81">
        <v>0</v>
      </c>
      <c r="S285" s="81">
        <v>2.5811960943067667</v>
      </c>
      <c r="T285" s="82"/>
      <c r="U285" s="81">
        <v>4995928</v>
      </c>
      <c r="V285" s="81">
        <v>908</v>
      </c>
      <c r="W285" s="81">
        <v>64</v>
      </c>
      <c r="X285" s="81">
        <v>7095</v>
      </c>
      <c r="Y285" s="81">
        <v>13356</v>
      </c>
      <c r="Z285" s="81">
        <v>23528</v>
      </c>
      <c r="AA285" s="81">
        <v>4262</v>
      </c>
      <c r="AB285" s="81">
        <v>37824</v>
      </c>
      <c r="AC285" s="81">
        <v>0</v>
      </c>
      <c r="AD285" s="81">
        <v>2.5811960943067667</v>
      </c>
      <c r="AE285" s="82"/>
      <c r="AF285" s="81">
        <v>38733878.351387262</v>
      </c>
      <c r="AG285" s="81">
        <v>1705935.7315616815</v>
      </c>
      <c r="AH285" s="81">
        <v>336928.55059167015</v>
      </c>
      <c r="AI285" s="81">
        <v>43624699.466356009</v>
      </c>
      <c r="AJ285" s="81">
        <v>93396001.180434465</v>
      </c>
      <c r="AK285" s="81">
        <v>0</v>
      </c>
      <c r="AL285" s="81">
        <v>0</v>
      </c>
      <c r="AM285" s="81">
        <v>5192669.9878370687</v>
      </c>
      <c r="AN285" s="81">
        <v>0</v>
      </c>
      <c r="AO285" s="81">
        <v>0</v>
      </c>
      <c r="AP285" s="82"/>
      <c r="AQ285" s="81">
        <v>128</v>
      </c>
      <c r="AR285" s="81">
        <v>35</v>
      </c>
      <c r="AS285" s="81">
        <v>0</v>
      </c>
      <c r="AT285" s="81">
        <v>0</v>
      </c>
      <c r="AU285" s="81">
        <v>0</v>
      </c>
      <c r="AV285" s="81">
        <v>0</v>
      </c>
      <c r="AW285" s="81" t="s">
        <v>564</v>
      </c>
      <c r="AX285" s="82"/>
      <c r="AY285" s="81">
        <v>569.81299999999999</v>
      </c>
      <c r="AZ285" s="81">
        <v>1250.9000000000001</v>
      </c>
      <c r="BA285" s="81">
        <v>0</v>
      </c>
      <c r="BB285" s="81">
        <v>0</v>
      </c>
      <c r="BC285" s="81">
        <v>0</v>
      </c>
      <c r="BD285" s="81">
        <v>0</v>
      </c>
      <c r="BE285" s="81" t="s">
        <v>564</v>
      </c>
      <c r="BF285" s="82"/>
      <c r="BG285" s="81">
        <v>0</v>
      </c>
      <c r="BH285" s="81">
        <v>0</v>
      </c>
      <c r="BI285" s="81">
        <v>11.605</v>
      </c>
      <c r="BJ285" s="81">
        <v>0</v>
      </c>
      <c r="BK285" s="81">
        <v>7.2919999999999998</v>
      </c>
      <c r="BL285" s="81">
        <v>0</v>
      </c>
      <c r="BM285" s="82"/>
      <c r="BN285" s="81">
        <v>0</v>
      </c>
      <c r="BO285" s="81">
        <v>0</v>
      </c>
      <c r="BP285" s="81">
        <v>2</v>
      </c>
      <c r="BQ285" s="81">
        <v>0</v>
      </c>
      <c r="BR285" s="81">
        <v>1</v>
      </c>
      <c r="BS285" s="81">
        <v>0</v>
      </c>
      <c r="BT285"/>
      <c r="BU285" s="80">
        <v>18.896999999999998</v>
      </c>
      <c r="BV285" s="80">
        <v>0</v>
      </c>
      <c r="BW285" s="80">
        <v>0</v>
      </c>
      <c r="BX285" s="80">
        <v>0</v>
      </c>
      <c r="BY285" s="80">
        <v>0</v>
      </c>
      <c r="BZ285" s="80">
        <v>0</v>
      </c>
      <c r="CA285" s="80">
        <v>0</v>
      </c>
      <c r="CB285" s="80">
        <v>0</v>
      </c>
      <c r="CC285" s="80">
        <v>0</v>
      </c>
    </row>
    <row r="286" spans="1:81">
      <c r="A286" s="80" t="s">
        <v>2026</v>
      </c>
      <c r="B286" s="80">
        <v>12</v>
      </c>
      <c r="C286" s="80">
        <v>12</v>
      </c>
      <c r="D286" s="80">
        <v>1</v>
      </c>
      <c r="E286" s="80">
        <v>2015</v>
      </c>
      <c r="F286" s="80" t="s">
        <v>91</v>
      </c>
      <c r="G286" s="80" t="s">
        <v>2014</v>
      </c>
      <c r="H286" s="80" t="s">
        <v>2015</v>
      </c>
      <c r="I286" s="177"/>
      <c r="J286" s="81">
        <v>38.475948575073446</v>
      </c>
      <c r="K286" s="81">
        <v>2.1733834233445233</v>
      </c>
      <c r="L286" s="81">
        <v>3.9077256247075915</v>
      </c>
      <c r="M286" s="81">
        <v>40.719511421960085</v>
      </c>
      <c r="N286" s="81">
        <v>71.873968633927348</v>
      </c>
      <c r="O286" s="81">
        <v>40.997094058862466</v>
      </c>
      <c r="P286" s="81">
        <v>21.221824497736449</v>
      </c>
      <c r="Q286" s="81">
        <v>2.7433290605840459</v>
      </c>
      <c r="R286" s="81">
        <v>0</v>
      </c>
      <c r="S286" s="81">
        <v>2.6083966519390174</v>
      </c>
      <c r="T286" s="82"/>
      <c r="U286" s="81">
        <v>5111415</v>
      </c>
      <c r="V286" s="81">
        <v>908</v>
      </c>
      <c r="W286" s="81">
        <v>64</v>
      </c>
      <c r="X286" s="81">
        <v>7095</v>
      </c>
      <c r="Y286" s="81">
        <v>13482</v>
      </c>
      <c r="Z286" s="81">
        <v>23819</v>
      </c>
      <c r="AA286" s="81">
        <v>4223</v>
      </c>
      <c r="AB286" s="81">
        <v>37757</v>
      </c>
      <c r="AC286" s="81">
        <v>0</v>
      </c>
      <c r="AD286" s="81">
        <v>2.6083966519390174</v>
      </c>
      <c r="AE286" s="82"/>
      <c r="AF286" s="81">
        <v>42784215.406432986</v>
      </c>
      <c r="AG286" s="81">
        <v>1568521.2902197754</v>
      </c>
      <c r="AH286" s="81">
        <v>327027.92916332249</v>
      </c>
      <c r="AI286" s="81">
        <v>46423694.748091348</v>
      </c>
      <c r="AJ286" s="81">
        <v>95768651.887161881</v>
      </c>
      <c r="AK286" s="81">
        <v>0</v>
      </c>
      <c r="AL286" s="81">
        <v>0</v>
      </c>
      <c r="AM286" s="81">
        <v>5174438.4653419601</v>
      </c>
      <c r="AN286" s="81">
        <v>0</v>
      </c>
      <c r="AO286" s="81">
        <v>0</v>
      </c>
      <c r="AP286" s="82"/>
      <c r="AQ286" s="81">
        <v>172</v>
      </c>
      <c r="AR286" s="81">
        <v>49</v>
      </c>
      <c r="AS286" s="81">
        <v>0</v>
      </c>
      <c r="AT286" s="81">
        <v>0</v>
      </c>
      <c r="AU286" s="81">
        <v>0</v>
      </c>
      <c r="AV286" s="81">
        <v>0</v>
      </c>
      <c r="AW286" s="81" t="s">
        <v>564</v>
      </c>
      <c r="AX286" s="82"/>
      <c r="AY286" s="81">
        <v>775.21299999999997</v>
      </c>
      <c r="AZ286" s="81">
        <v>2034.5</v>
      </c>
      <c r="BA286" s="81">
        <v>0</v>
      </c>
      <c r="BB286" s="81">
        <v>0</v>
      </c>
      <c r="BC286" s="81">
        <v>0</v>
      </c>
      <c r="BD286" s="81">
        <v>0</v>
      </c>
      <c r="BE286" s="81" t="s">
        <v>564</v>
      </c>
      <c r="BF286" s="82"/>
      <c r="BG286" s="81">
        <v>0</v>
      </c>
      <c r="BH286" s="81">
        <v>0</v>
      </c>
      <c r="BI286" s="81">
        <v>11.585000000000001</v>
      </c>
      <c r="BJ286" s="81">
        <v>0</v>
      </c>
      <c r="BK286" s="81">
        <v>7.4059999999999997</v>
      </c>
      <c r="BL286" s="81">
        <v>0</v>
      </c>
      <c r="BM286" s="82"/>
      <c r="BN286" s="81">
        <v>0</v>
      </c>
      <c r="BO286" s="81">
        <v>0</v>
      </c>
      <c r="BP286" s="81">
        <v>2</v>
      </c>
      <c r="BQ286" s="81">
        <v>0</v>
      </c>
      <c r="BR286" s="81">
        <v>1</v>
      </c>
      <c r="BS286" s="81">
        <v>0</v>
      </c>
      <c r="BT286"/>
      <c r="BU286" s="80">
        <v>18.991</v>
      </c>
      <c r="BV286" s="80">
        <v>0</v>
      </c>
      <c r="BW286" s="80">
        <v>0</v>
      </c>
      <c r="BX286" s="80">
        <v>0</v>
      </c>
      <c r="BY286" s="80">
        <v>0</v>
      </c>
      <c r="BZ286" s="80">
        <v>0</v>
      </c>
      <c r="CA286" s="80">
        <v>0</v>
      </c>
      <c r="CB286" s="80">
        <v>0</v>
      </c>
      <c r="CC286" s="80">
        <v>0</v>
      </c>
    </row>
    <row r="287" spans="1:81">
      <c r="A287" s="80" t="s">
        <v>2027</v>
      </c>
      <c r="B287" s="80">
        <v>13</v>
      </c>
      <c r="C287" s="80">
        <v>13</v>
      </c>
      <c r="D287" s="80">
        <v>1</v>
      </c>
      <c r="E287" s="80">
        <v>2016</v>
      </c>
      <c r="F287" s="80" t="s">
        <v>92</v>
      </c>
      <c r="G287" s="80" t="s">
        <v>2014</v>
      </c>
      <c r="H287" s="80" t="s">
        <v>2015</v>
      </c>
      <c r="I287" s="177"/>
      <c r="J287" s="81">
        <v>41.014405790462838</v>
      </c>
      <c r="K287" s="81">
        <v>2.178615982148929</v>
      </c>
      <c r="L287" s="81">
        <v>4.1122070588099895</v>
      </c>
      <c r="M287" s="81">
        <v>38.304496403611431</v>
      </c>
      <c r="N287" s="81">
        <v>68.500529520731135</v>
      </c>
      <c r="O287" s="81">
        <v>40.948125038026888</v>
      </c>
      <c r="P287" s="81">
        <v>21.028548530614788</v>
      </c>
      <c r="Q287" s="81">
        <v>2.669254964528708</v>
      </c>
      <c r="R287" s="81">
        <v>0</v>
      </c>
      <c r="S287" s="81">
        <v>2.5511576285613029</v>
      </c>
      <c r="T287" s="82"/>
      <c r="U287" s="81">
        <v>5583073</v>
      </c>
      <c r="V287" s="81">
        <v>908</v>
      </c>
      <c r="W287" s="81">
        <v>64</v>
      </c>
      <c r="X287" s="81">
        <v>7095</v>
      </c>
      <c r="Y287" s="81">
        <v>13710</v>
      </c>
      <c r="Z287" s="81">
        <v>24083</v>
      </c>
      <c r="AA287" s="81">
        <v>4328</v>
      </c>
      <c r="AB287" s="81">
        <v>37791</v>
      </c>
      <c r="AC287" s="81">
        <v>0</v>
      </c>
      <c r="AD287" s="81">
        <v>2.5511576285613029</v>
      </c>
      <c r="AE287" s="82"/>
      <c r="AF287" s="81">
        <v>46848382.946381614</v>
      </c>
      <c r="AG287" s="81">
        <v>1487191.4398078141</v>
      </c>
      <c r="AH287" s="81">
        <v>278349.53179510392</v>
      </c>
      <c r="AI287" s="81">
        <v>47301346.871323332</v>
      </c>
      <c r="AJ287" s="81">
        <v>90032292.873711929</v>
      </c>
      <c r="AK287" s="81">
        <v>0</v>
      </c>
      <c r="AL287" s="81">
        <v>0</v>
      </c>
      <c r="AM287" s="81">
        <v>5183121.6737124333</v>
      </c>
      <c r="AN287" s="81">
        <v>0</v>
      </c>
      <c r="AO287" s="81">
        <v>0</v>
      </c>
      <c r="AP287" s="82"/>
      <c r="AQ287" s="81">
        <v>221</v>
      </c>
      <c r="AR287" s="81">
        <v>56</v>
      </c>
      <c r="AS287" s="81">
        <v>0</v>
      </c>
      <c r="AT287" s="81">
        <v>0</v>
      </c>
      <c r="AU287" s="81">
        <v>0</v>
      </c>
      <c r="AV287" s="81">
        <v>0</v>
      </c>
      <c r="AW287" s="81" t="s">
        <v>564</v>
      </c>
      <c r="AX287" s="82"/>
      <c r="AY287" s="81">
        <v>1017.133</v>
      </c>
      <c r="AZ287" s="81">
        <v>2204.6999999999998</v>
      </c>
      <c r="BA287" s="81">
        <v>0</v>
      </c>
      <c r="BB287" s="81">
        <v>0</v>
      </c>
      <c r="BC287" s="81">
        <v>0</v>
      </c>
      <c r="BD287" s="81">
        <v>0</v>
      </c>
      <c r="BE287" s="81" t="s">
        <v>564</v>
      </c>
      <c r="BF287" s="82"/>
      <c r="BG287" s="81">
        <v>0</v>
      </c>
      <c r="BH287" s="81">
        <v>0</v>
      </c>
      <c r="BI287" s="81">
        <v>6.3760000000000003</v>
      </c>
      <c r="BJ287" s="81">
        <v>0</v>
      </c>
      <c r="BK287" s="81">
        <v>7.3040000000000003</v>
      </c>
      <c r="BL287" s="81">
        <v>0</v>
      </c>
      <c r="BM287" s="82"/>
      <c r="BN287" s="81">
        <v>0</v>
      </c>
      <c r="BO287" s="81">
        <v>0</v>
      </c>
      <c r="BP287" s="81">
        <v>1</v>
      </c>
      <c r="BQ287" s="81">
        <v>0</v>
      </c>
      <c r="BR287" s="81">
        <v>1</v>
      </c>
      <c r="BS287" s="81">
        <v>0</v>
      </c>
      <c r="BT287"/>
      <c r="BU287" s="80">
        <v>13.68</v>
      </c>
      <c r="BV287" s="80">
        <v>0</v>
      </c>
      <c r="BW287" s="80">
        <v>0</v>
      </c>
      <c r="BX287" s="80">
        <v>0</v>
      </c>
      <c r="BY287" s="80">
        <v>0</v>
      </c>
      <c r="BZ287" s="80">
        <v>0</v>
      </c>
      <c r="CA287" s="80">
        <v>0</v>
      </c>
      <c r="CB287" s="80">
        <v>0</v>
      </c>
      <c r="CC287" s="80">
        <v>0</v>
      </c>
    </row>
    <row r="288" spans="1:81">
      <c r="A288" s="80" t="s">
        <v>2028</v>
      </c>
      <c r="B288" s="80">
        <v>14</v>
      </c>
      <c r="C288" s="80">
        <v>14</v>
      </c>
      <c r="D288" s="80">
        <v>1</v>
      </c>
      <c r="E288" s="80">
        <v>2017</v>
      </c>
      <c r="F288" s="80" t="s">
        <v>71</v>
      </c>
      <c r="G288" s="80" t="s">
        <v>2014</v>
      </c>
      <c r="H288" s="80" t="s">
        <v>2015</v>
      </c>
      <c r="I288" s="177"/>
      <c r="J288" s="81">
        <v>37.796837386021636</v>
      </c>
      <c r="K288" s="81">
        <v>2.0939260445682351</v>
      </c>
      <c r="L288" s="81">
        <v>3.9429899164357014</v>
      </c>
      <c r="M288" s="81">
        <v>33.751668998959325</v>
      </c>
      <c r="N288" s="81">
        <v>72.532104760120561</v>
      </c>
      <c r="O288" s="81">
        <v>40.796766226800131</v>
      </c>
      <c r="P288" s="81">
        <v>20.914651959359041</v>
      </c>
      <c r="Q288" s="81">
        <v>2.5780083688763984</v>
      </c>
      <c r="R288" s="81">
        <v>0</v>
      </c>
      <c r="S288" s="81">
        <v>2.8767841239089447</v>
      </c>
      <c r="T288" s="82"/>
      <c r="U288" s="81">
        <v>5878609</v>
      </c>
      <c r="V288" s="81">
        <v>908</v>
      </c>
      <c r="W288" s="81">
        <v>64</v>
      </c>
      <c r="X288" s="81">
        <v>7095</v>
      </c>
      <c r="Y288" s="81">
        <v>13869</v>
      </c>
      <c r="Z288" s="81">
        <v>24392</v>
      </c>
      <c r="AA288" s="81">
        <v>4332</v>
      </c>
      <c r="AB288" s="81">
        <v>37745</v>
      </c>
      <c r="AC288" s="81">
        <v>0</v>
      </c>
      <c r="AD288" s="81">
        <v>2.8767841239089451</v>
      </c>
      <c r="AE288" s="82"/>
      <c r="AF288" s="81">
        <v>44539778.551937811</v>
      </c>
      <c r="AG288" s="81">
        <v>1475038.3111724439</v>
      </c>
      <c r="AH288" s="81">
        <v>409722.17973399302</v>
      </c>
      <c r="AI288" s="81">
        <v>44622960.077569932</v>
      </c>
      <c r="AJ288" s="81">
        <v>99512904.067970708</v>
      </c>
      <c r="AK288" s="81">
        <v>0</v>
      </c>
      <c r="AL288" s="81">
        <v>0</v>
      </c>
      <c r="AM288" s="81">
        <v>5184912.9677115707</v>
      </c>
      <c r="AN288" s="81">
        <v>0</v>
      </c>
      <c r="AO288" s="81">
        <v>0</v>
      </c>
      <c r="AP288" s="82"/>
      <c r="AQ288" s="81">
        <v>263</v>
      </c>
      <c r="AR288" s="81">
        <v>58</v>
      </c>
      <c r="AS288" s="81">
        <v>0</v>
      </c>
      <c r="AT288" s="81">
        <v>0</v>
      </c>
      <c r="AU288" s="81">
        <v>0</v>
      </c>
      <c r="AV288" s="81">
        <v>0</v>
      </c>
      <c r="AW288" s="81" t="s">
        <v>564</v>
      </c>
      <c r="AX288" s="82"/>
      <c r="AY288" s="81">
        <v>1226.213</v>
      </c>
      <c r="AZ288" s="81">
        <v>3198.1</v>
      </c>
      <c r="BA288" s="81">
        <v>0</v>
      </c>
      <c r="BB288" s="81">
        <v>0</v>
      </c>
      <c r="BC288" s="81">
        <v>0</v>
      </c>
      <c r="BD288" s="81">
        <v>0</v>
      </c>
      <c r="BE288" s="81" t="s">
        <v>564</v>
      </c>
      <c r="BF288" s="82"/>
      <c r="BG288" s="81">
        <v>0</v>
      </c>
      <c r="BH288" s="81">
        <v>0</v>
      </c>
      <c r="BI288" s="81">
        <v>11.018000000000001</v>
      </c>
      <c r="BJ288" s="81">
        <v>0</v>
      </c>
      <c r="BK288" s="81">
        <v>7.4809999999999999</v>
      </c>
      <c r="BL288" s="81">
        <v>0</v>
      </c>
      <c r="BM288" s="82"/>
      <c r="BN288" s="81">
        <v>0</v>
      </c>
      <c r="BO288" s="81">
        <v>0</v>
      </c>
      <c r="BP288" s="81">
        <v>2</v>
      </c>
      <c r="BQ288" s="81">
        <v>0</v>
      </c>
      <c r="BR288" s="81">
        <v>1</v>
      </c>
      <c r="BS288" s="81">
        <v>0</v>
      </c>
      <c r="BT288"/>
      <c r="BU288" s="80">
        <v>18.498999999999999</v>
      </c>
      <c r="BV288" s="80">
        <v>0</v>
      </c>
      <c r="BW288" s="80">
        <v>0</v>
      </c>
      <c r="BX288" s="80">
        <v>0</v>
      </c>
      <c r="BY288" s="80">
        <v>0</v>
      </c>
      <c r="BZ288" s="80">
        <v>0</v>
      </c>
      <c r="CA288" s="80">
        <v>0</v>
      </c>
      <c r="CB288" s="80">
        <v>0</v>
      </c>
      <c r="CC288" s="80">
        <v>0</v>
      </c>
    </row>
    <row r="289" spans="1:81">
      <c r="A289" s="80" t="s">
        <v>2029</v>
      </c>
      <c r="B289" s="80">
        <v>15</v>
      </c>
      <c r="C289" s="80">
        <v>15</v>
      </c>
      <c r="D289" s="80">
        <v>1</v>
      </c>
      <c r="E289" s="80">
        <v>2018</v>
      </c>
      <c r="F289" s="80" t="s">
        <v>93</v>
      </c>
      <c r="G289" s="80" t="s">
        <v>2014</v>
      </c>
      <c r="H289" s="80" t="s">
        <v>2015</v>
      </c>
      <c r="I289" s="177"/>
      <c r="J289" s="81">
        <v>36.203182957806426</v>
      </c>
      <c r="K289" s="81">
        <v>1.911457874472593</v>
      </c>
      <c r="L289" s="81">
        <v>3.6353877598906976</v>
      </c>
      <c r="M289" s="81">
        <v>32.16325192306212</v>
      </c>
      <c r="N289" s="81">
        <v>62.448188942854685</v>
      </c>
      <c r="O289" s="81">
        <v>40.309275018344429</v>
      </c>
      <c r="P289" s="81">
        <v>20.92633726726519</v>
      </c>
      <c r="Q289" s="81">
        <v>2.3846561171057035</v>
      </c>
      <c r="R289" s="81">
        <v>0</v>
      </c>
      <c r="S289" s="81">
        <v>1.8178827739805805</v>
      </c>
      <c r="T289" s="82"/>
      <c r="U289" s="81">
        <v>5956880</v>
      </c>
      <c r="V289" s="81">
        <v>908</v>
      </c>
      <c r="W289" s="81">
        <v>64</v>
      </c>
      <c r="X289" s="81">
        <v>7095</v>
      </c>
      <c r="Y289" s="81">
        <v>14015</v>
      </c>
      <c r="Z289" s="81">
        <v>24562</v>
      </c>
      <c r="AA289" s="81">
        <v>4378</v>
      </c>
      <c r="AB289" s="81">
        <v>37625</v>
      </c>
      <c r="AC289" s="81">
        <v>0</v>
      </c>
      <c r="AD289" s="81">
        <v>1.817882773980581</v>
      </c>
      <c r="AE289" s="82"/>
      <c r="AF289" s="81">
        <v>46082599.699804418</v>
      </c>
      <c r="AG289" s="81">
        <v>1311370.0434743071</v>
      </c>
      <c r="AH289" s="81">
        <v>393622.72967539879</v>
      </c>
      <c r="AI289" s="81">
        <v>44266712.870831013</v>
      </c>
      <c r="AJ289" s="81">
        <v>90377737.051267445</v>
      </c>
      <c r="AK289" s="81">
        <v>0</v>
      </c>
      <c r="AL289" s="81">
        <v>0</v>
      </c>
      <c r="AM289" s="81">
        <v>5179123.0405257884</v>
      </c>
      <c r="AN289" s="81">
        <v>0</v>
      </c>
      <c r="AO289" s="81">
        <v>0</v>
      </c>
      <c r="AP289" s="82"/>
      <c r="AQ289" s="81">
        <v>292</v>
      </c>
      <c r="AR289" s="81">
        <v>69</v>
      </c>
      <c r="AS289" s="81">
        <v>0</v>
      </c>
      <c r="AT289" s="81">
        <v>0</v>
      </c>
      <c r="AU289" s="81">
        <v>0</v>
      </c>
      <c r="AV289" s="81">
        <v>0</v>
      </c>
      <c r="AW289" s="81" t="s">
        <v>564</v>
      </c>
      <c r="AX289" s="82"/>
      <c r="AY289" s="81">
        <v>1363.6130000000001</v>
      </c>
      <c r="AZ289" s="81">
        <v>4883</v>
      </c>
      <c r="BA289" s="81">
        <v>0</v>
      </c>
      <c r="BB289" s="81">
        <v>0</v>
      </c>
      <c r="BC289" s="81">
        <v>0</v>
      </c>
      <c r="BD289" s="81">
        <v>0</v>
      </c>
      <c r="BE289" s="81" t="s">
        <v>564</v>
      </c>
      <c r="BF289" s="82"/>
      <c r="BG289" s="81">
        <v>0</v>
      </c>
      <c r="BH289" s="81">
        <v>0</v>
      </c>
      <c r="BI289" s="81">
        <v>10.618</v>
      </c>
      <c r="BJ289" s="81">
        <v>0</v>
      </c>
      <c r="BK289" s="81">
        <v>6.8780000000000001</v>
      </c>
      <c r="BL289" s="81">
        <v>0</v>
      </c>
      <c r="BM289" s="82"/>
      <c r="BN289" s="81">
        <v>0</v>
      </c>
      <c r="BO289" s="81">
        <v>0</v>
      </c>
      <c r="BP289" s="81">
        <v>2</v>
      </c>
      <c r="BQ289" s="81">
        <v>0</v>
      </c>
      <c r="BR289" s="81">
        <v>1</v>
      </c>
      <c r="BS289" s="81">
        <v>0</v>
      </c>
      <c r="BT289"/>
      <c r="BU289" s="80">
        <v>17.495999999999999</v>
      </c>
      <c r="BV289" s="80">
        <v>0</v>
      </c>
      <c r="BW289" s="80">
        <v>0</v>
      </c>
      <c r="BX289" s="80">
        <v>0</v>
      </c>
      <c r="BY289" s="80">
        <v>0</v>
      </c>
      <c r="BZ289" s="80">
        <v>0</v>
      </c>
      <c r="CA289" s="80">
        <v>0</v>
      </c>
      <c r="CB289" s="80">
        <v>0</v>
      </c>
      <c r="CC289" s="80">
        <v>0</v>
      </c>
    </row>
    <row r="290" spans="1:81">
      <c r="A290" s="80" t="s">
        <v>2030</v>
      </c>
      <c r="B290" s="80">
        <v>16</v>
      </c>
      <c r="C290" s="80">
        <v>16</v>
      </c>
      <c r="D290" s="80">
        <v>1</v>
      </c>
      <c r="E290" s="80">
        <v>2019</v>
      </c>
      <c r="F290" s="80" t="s">
        <v>73</v>
      </c>
      <c r="G290" s="80" t="s">
        <v>2014</v>
      </c>
      <c r="H290" s="80" t="s">
        <v>2015</v>
      </c>
      <c r="I290" s="177"/>
      <c r="J290" s="81">
        <v>33.507837219560862</v>
      </c>
      <c r="K290" s="81">
        <v>1.7254014915761131</v>
      </c>
      <c r="L290" s="81">
        <v>3.6623202976273235</v>
      </c>
      <c r="M290" s="81">
        <v>30.115235896173374</v>
      </c>
      <c r="N290" s="81">
        <v>54.190929717754642</v>
      </c>
      <c r="O290" s="81">
        <v>39.541997598006603</v>
      </c>
      <c r="P290" s="81">
        <v>20.511044788400369</v>
      </c>
      <c r="Q290" s="81">
        <v>2.320250501021766</v>
      </c>
      <c r="R290" s="81">
        <v>0</v>
      </c>
      <c r="S290" s="81">
        <v>2.7728579092379033</v>
      </c>
      <c r="T290" s="82"/>
      <c r="U290" s="81">
        <v>5957607</v>
      </c>
      <c r="V290" s="81">
        <v>908</v>
      </c>
      <c r="W290" s="81">
        <v>64</v>
      </c>
      <c r="X290" s="81">
        <v>7095</v>
      </c>
      <c r="Y290" s="81">
        <v>14201</v>
      </c>
      <c r="Z290" s="81">
        <v>24756</v>
      </c>
      <c r="AA290" s="81">
        <v>4259</v>
      </c>
      <c r="AB290" s="81">
        <v>37600</v>
      </c>
      <c r="AC290" s="81">
        <v>0</v>
      </c>
      <c r="AD290" s="81">
        <v>2.7728579092379029</v>
      </c>
      <c r="AE290" s="82"/>
      <c r="AF290" s="81">
        <v>44755217.519979253</v>
      </c>
      <c r="AG290" s="81">
        <v>1267075.9245510071</v>
      </c>
      <c r="AH290" s="81">
        <v>416587.28646738181</v>
      </c>
      <c r="AI290" s="81">
        <v>44157435.551983617</v>
      </c>
      <c r="AJ290" s="81">
        <v>84851347.139398202</v>
      </c>
      <c r="AK290" s="81">
        <v>0</v>
      </c>
      <c r="AL290" s="81">
        <v>0</v>
      </c>
      <c r="AM290" s="81">
        <v>5120836.9473515451</v>
      </c>
      <c r="AN290" s="81">
        <v>0</v>
      </c>
      <c r="AO290" s="81">
        <v>0</v>
      </c>
      <c r="AP290" s="82"/>
      <c r="AQ290" s="81">
        <v>343</v>
      </c>
      <c r="AR290" s="81">
        <v>79</v>
      </c>
      <c r="AS290" s="81">
        <v>0</v>
      </c>
      <c r="AT290" s="81">
        <v>0</v>
      </c>
      <c r="AU290" s="81">
        <v>0</v>
      </c>
      <c r="AV290" s="81">
        <v>0</v>
      </c>
      <c r="AW290" s="81" t="s">
        <v>564</v>
      </c>
      <c r="AX290" s="82"/>
      <c r="AY290" s="81">
        <v>1619.113000000001</v>
      </c>
      <c r="AZ290" s="81">
        <v>5108.8</v>
      </c>
      <c r="BA290" s="81">
        <v>0</v>
      </c>
      <c r="BB290" s="81">
        <v>0</v>
      </c>
      <c r="BC290" s="81">
        <v>0</v>
      </c>
      <c r="BD290" s="81">
        <v>0</v>
      </c>
      <c r="BE290" s="81" t="s">
        <v>564</v>
      </c>
      <c r="BF290" s="82"/>
      <c r="BG290" s="81">
        <v>0</v>
      </c>
      <c r="BH290" s="81">
        <v>0</v>
      </c>
      <c r="BI290" s="81">
        <v>9.1820000000000004</v>
      </c>
      <c r="BJ290" s="81">
        <v>0</v>
      </c>
      <c r="BK290" s="81">
        <v>7.1740000000000004</v>
      </c>
      <c r="BL290" s="81">
        <v>0</v>
      </c>
      <c r="BM290" s="82"/>
      <c r="BN290" s="81">
        <v>0</v>
      </c>
      <c r="BO290" s="81">
        <v>0</v>
      </c>
      <c r="BP290" s="81">
        <v>2</v>
      </c>
      <c r="BQ290" s="81">
        <v>0</v>
      </c>
      <c r="BR290" s="81">
        <v>1</v>
      </c>
      <c r="BS290" s="81">
        <v>0</v>
      </c>
      <c r="BT290"/>
      <c r="BU290" s="80">
        <v>16.356000000000002</v>
      </c>
      <c r="BV290" s="80">
        <v>0</v>
      </c>
      <c r="BW290" s="80">
        <v>0</v>
      </c>
      <c r="BX290" s="80">
        <v>0</v>
      </c>
      <c r="BY290" s="80">
        <v>0</v>
      </c>
      <c r="BZ290" s="80">
        <v>0</v>
      </c>
      <c r="CA290" s="80">
        <v>0</v>
      </c>
      <c r="CB290" s="80">
        <v>0</v>
      </c>
      <c r="CC290" s="80">
        <v>0</v>
      </c>
    </row>
    <row r="291" spans="1:81">
      <c r="A291" s="80" t="s">
        <v>2031</v>
      </c>
      <c r="B291" s="80">
        <v>17</v>
      </c>
      <c r="C291" s="80">
        <v>17</v>
      </c>
      <c r="D291" s="80">
        <v>1</v>
      </c>
      <c r="E291" s="80">
        <v>2020</v>
      </c>
      <c r="F291" s="80" t="s">
        <v>218</v>
      </c>
      <c r="G291" s="80" t="s">
        <v>2014</v>
      </c>
      <c r="H291" s="80" t="s">
        <v>2015</v>
      </c>
      <c r="I291" s="177"/>
      <c r="J291" s="81">
        <v>29.731525491462278</v>
      </c>
      <c r="K291" s="81">
        <v>1.7649498243337276</v>
      </c>
      <c r="L291" s="81">
        <v>14.288171931500303</v>
      </c>
      <c r="M291" s="81">
        <v>26.00529450670631</v>
      </c>
      <c r="N291" s="81">
        <v>51.589099991506046</v>
      </c>
      <c r="O291" s="81">
        <v>34.887886643655072</v>
      </c>
      <c r="P291" s="81">
        <v>19.428024557469904</v>
      </c>
      <c r="Q291" s="81">
        <v>2.2141260361810886</v>
      </c>
      <c r="R291" s="81">
        <v>0</v>
      </c>
      <c r="S291" s="81">
        <v>3.1325829621641201</v>
      </c>
      <c r="T291" s="82"/>
      <c r="U291" s="81">
        <v>4808975</v>
      </c>
      <c r="V291" s="81">
        <v>848</v>
      </c>
      <c r="W291" s="81">
        <v>245</v>
      </c>
      <c r="X291" s="81">
        <v>6705</v>
      </c>
      <c r="Y291" s="81">
        <v>14420</v>
      </c>
      <c r="Z291" s="81">
        <v>24930</v>
      </c>
      <c r="AA291" s="81">
        <v>4383</v>
      </c>
      <c r="AB291" s="81">
        <v>37551</v>
      </c>
      <c r="AC291" s="81">
        <v>0</v>
      </c>
      <c r="AD291" s="81">
        <v>3.1325829621641201</v>
      </c>
      <c r="AE291" s="82"/>
      <c r="AF291" s="81">
        <v>43298352.73077222</v>
      </c>
      <c r="AG291" s="81">
        <v>1249196.3967237237</v>
      </c>
      <c r="AH291" s="81">
        <v>1504062.3464377848</v>
      </c>
      <c r="AI291" s="81">
        <v>41243300.181814462</v>
      </c>
      <c r="AJ291" s="81">
        <v>85815234.120783433</v>
      </c>
      <c r="AK291" s="81"/>
      <c r="AL291" s="81"/>
      <c r="AM291" s="81">
        <v>4900822.7003115658</v>
      </c>
      <c r="AN291" s="81"/>
      <c r="AO291" s="81"/>
      <c r="AP291" s="82"/>
      <c r="AQ291" s="81">
        <v>396</v>
      </c>
      <c r="AR291" s="81">
        <v>79</v>
      </c>
      <c r="AS291" s="81">
        <v>0</v>
      </c>
      <c r="AT291" s="81">
        <v>0</v>
      </c>
      <c r="AU291" s="81">
        <v>0</v>
      </c>
      <c r="AV291" s="81">
        <v>0</v>
      </c>
      <c r="AW291" s="81">
        <v>0</v>
      </c>
      <c r="AX291" s="82"/>
      <c r="AY291" s="81">
        <v>1866.0129999999999</v>
      </c>
      <c r="AZ291" s="81">
        <v>5108.8</v>
      </c>
      <c r="BA291" s="81">
        <v>0</v>
      </c>
      <c r="BB291" s="81">
        <v>0</v>
      </c>
      <c r="BC291" s="81">
        <v>0</v>
      </c>
      <c r="BD291" s="81">
        <v>0</v>
      </c>
      <c r="BE291" s="81">
        <v>0</v>
      </c>
      <c r="BF291" s="82"/>
      <c r="BG291" s="81">
        <v>0</v>
      </c>
      <c r="BH291" s="81">
        <v>0</v>
      </c>
      <c r="BI291" s="81">
        <v>7.6280000000000001</v>
      </c>
      <c r="BJ291" s="81">
        <v>0</v>
      </c>
      <c r="BK291" s="81">
        <v>6.7290000000000001</v>
      </c>
      <c r="BL291" s="81">
        <v>0</v>
      </c>
      <c r="BM291" s="82"/>
      <c r="BN291" s="81">
        <v>0</v>
      </c>
      <c r="BO291" s="81">
        <v>0</v>
      </c>
      <c r="BP291" s="81">
        <v>2</v>
      </c>
      <c r="BQ291" s="81">
        <v>0</v>
      </c>
      <c r="BR291" s="81">
        <v>1</v>
      </c>
      <c r="BS291" s="81">
        <v>0</v>
      </c>
      <c r="BT291"/>
      <c r="BU291" s="80">
        <v>14.356999999999999</v>
      </c>
      <c r="BV291" s="80">
        <v>0</v>
      </c>
      <c r="BW291" s="80">
        <v>0</v>
      </c>
      <c r="BX291" s="80">
        <v>0</v>
      </c>
      <c r="BY291" s="80">
        <v>0</v>
      </c>
      <c r="BZ291" s="80">
        <v>0</v>
      </c>
      <c r="CA291" s="80">
        <v>0</v>
      </c>
      <c r="CB291" s="80">
        <v>0</v>
      </c>
      <c r="CC291" s="80">
        <v>0</v>
      </c>
    </row>
    <row r="292" spans="1:81">
      <c r="A292" s="80" t="s">
        <v>2032</v>
      </c>
      <c r="B292" s="80">
        <v>17</v>
      </c>
      <c r="C292" s="80">
        <v>18</v>
      </c>
      <c r="D292" s="80">
        <v>1</v>
      </c>
      <c r="E292" s="80">
        <v>2021</v>
      </c>
      <c r="F292" s="80" t="s">
        <v>75</v>
      </c>
      <c r="G292" s="174" t="s">
        <v>2014</v>
      </c>
      <c r="H292" s="80" t="s">
        <v>2015</v>
      </c>
      <c r="I292" s="177"/>
      <c r="J292" s="81">
        <v>37.283754755890349</v>
      </c>
      <c r="K292" s="81">
        <v>1.8708951641341065</v>
      </c>
      <c r="L292" s="81">
        <v>14.100700181037753</v>
      </c>
      <c r="M292" s="81">
        <v>27.287063804161448</v>
      </c>
      <c r="N292" s="81">
        <v>52.27334096426037</v>
      </c>
      <c r="O292" s="81">
        <v>34.087309259877088</v>
      </c>
      <c r="P292" s="81">
        <v>19.985648536099365</v>
      </c>
      <c r="Q292" s="81">
        <v>2.2417714180295381</v>
      </c>
      <c r="R292" s="81">
        <v>0</v>
      </c>
      <c r="S292" s="81">
        <v>3.0647312312014221</v>
      </c>
      <c r="T292" s="82"/>
      <c r="U292" s="81">
        <v>5060699</v>
      </c>
      <c r="V292" s="81">
        <v>848</v>
      </c>
      <c r="W292" s="81">
        <v>245</v>
      </c>
      <c r="X292" s="81">
        <v>6705</v>
      </c>
      <c r="Y292" s="81">
        <v>14603</v>
      </c>
      <c r="Z292" s="81">
        <v>25081</v>
      </c>
      <c r="AA292" s="81">
        <v>4397</v>
      </c>
      <c r="AB292" s="81">
        <v>37569</v>
      </c>
      <c r="AC292" s="81">
        <v>0</v>
      </c>
      <c r="AD292" s="81">
        <v>3.0647312312014221</v>
      </c>
      <c r="AE292" s="82"/>
      <c r="AF292" s="81">
        <v>56677138.613644734</v>
      </c>
      <c r="AG292" s="81">
        <v>1318437.161650002</v>
      </c>
      <c r="AH292" s="81">
        <v>1401650.297397841</v>
      </c>
      <c r="AI292" s="81">
        <v>43116299.31574323</v>
      </c>
      <c r="AJ292" s="81">
        <v>84197428.931310803</v>
      </c>
      <c r="AK292" s="81">
        <v>0</v>
      </c>
      <c r="AL292" s="81">
        <v>0</v>
      </c>
      <c r="AM292" s="81">
        <v>4931453.0010513477</v>
      </c>
      <c r="AN292" s="81">
        <v>0</v>
      </c>
      <c r="AO292" s="81">
        <v>0</v>
      </c>
      <c r="AP292" s="82"/>
      <c r="AQ292" s="81">
        <v>435</v>
      </c>
      <c r="AR292" s="81">
        <v>80</v>
      </c>
      <c r="AS292" s="81">
        <v>0</v>
      </c>
      <c r="AT292" s="81">
        <v>0</v>
      </c>
      <c r="AU292" s="81">
        <v>0</v>
      </c>
      <c r="AV292" s="81">
        <v>0</v>
      </c>
      <c r="AW292" s="81"/>
      <c r="AX292" s="82"/>
      <c r="AY292" s="81">
        <v>2048.063000000001</v>
      </c>
      <c r="AZ292" s="81">
        <v>5119.7</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2033</v>
      </c>
      <c r="B293" s="80">
        <v>17</v>
      </c>
      <c r="C293" s="80">
        <v>19</v>
      </c>
      <c r="D293" s="80">
        <v>1</v>
      </c>
      <c r="E293" s="80">
        <v>2022</v>
      </c>
      <c r="F293" s="80" t="s">
        <v>568</v>
      </c>
      <c r="G293" s="174" t="s">
        <v>2014</v>
      </c>
      <c r="H293" s="80" t="s">
        <v>2015</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471</v>
      </c>
      <c r="AR293" s="81">
        <v>81</v>
      </c>
      <c r="AS293" s="81">
        <v>0</v>
      </c>
      <c r="AT293" s="81">
        <v>0</v>
      </c>
      <c r="AU293" s="81">
        <v>0</v>
      </c>
      <c r="AV293" s="81">
        <v>0</v>
      </c>
      <c r="AW293" s="81"/>
      <c r="AX293" s="82"/>
      <c r="AY293" s="81">
        <v>2221.2629999999995</v>
      </c>
      <c r="AZ293" s="81">
        <v>5251.7</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2034</v>
      </c>
      <c r="B294" s="80">
        <v>443</v>
      </c>
      <c r="C294" s="80">
        <v>1</v>
      </c>
      <c r="D294" s="80">
        <v>27</v>
      </c>
      <c r="E294" s="80">
        <v>1990</v>
      </c>
      <c r="F294" s="80" t="s">
        <v>562</v>
      </c>
      <c r="G294" s="80" t="s">
        <v>2035</v>
      </c>
      <c r="H294" s="80" t="s">
        <v>2036</v>
      </c>
      <c r="I294" s="177"/>
      <c r="J294" s="81">
        <v>112.12195101023563</v>
      </c>
      <c r="K294" s="81">
        <v>3.0757176593438089</v>
      </c>
      <c r="L294" s="81">
        <v>0.26054902204096764</v>
      </c>
      <c r="M294" s="81">
        <v>20.568010839487652</v>
      </c>
      <c r="N294" s="81">
        <v>32.83824364703267</v>
      </c>
      <c r="O294" s="81">
        <v>28.413974554618154</v>
      </c>
      <c r="P294" s="81">
        <v>20.369744769138673</v>
      </c>
      <c r="Q294" s="81">
        <v>2.1203942460970508</v>
      </c>
      <c r="R294" s="81">
        <v>0</v>
      </c>
      <c r="S294" s="81">
        <v>2.3024925722659075</v>
      </c>
      <c r="T294" s="82"/>
      <c r="U294" s="81">
        <v>9542345</v>
      </c>
      <c r="V294" s="81">
        <v>1151</v>
      </c>
      <c r="W294" s="81">
        <v>3</v>
      </c>
      <c r="X294" s="81">
        <v>7821</v>
      </c>
      <c r="Y294" s="81">
        <v>10519</v>
      </c>
      <c r="Z294" s="81">
        <v>11687</v>
      </c>
      <c r="AA294" s="81">
        <v>4946</v>
      </c>
      <c r="AB294" s="81">
        <v>34428</v>
      </c>
      <c r="AC294" s="81">
        <v>0</v>
      </c>
      <c r="AD294" s="81">
        <v>2.3024925722659075</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2037</v>
      </c>
      <c r="B295" s="80">
        <v>444</v>
      </c>
      <c r="C295" s="80">
        <v>2</v>
      </c>
      <c r="D295" s="80">
        <v>27</v>
      </c>
      <c r="E295" s="80">
        <v>2005</v>
      </c>
      <c r="F295" s="80" t="s">
        <v>565</v>
      </c>
      <c r="G295" s="80" t="s">
        <v>2035</v>
      </c>
      <c r="H295" s="80" t="s">
        <v>2036</v>
      </c>
      <c r="I295" s="177"/>
      <c r="J295" s="81">
        <v>57.891428170005547</v>
      </c>
      <c r="K295" s="81">
        <v>2.6194182380091631</v>
      </c>
      <c r="L295" s="81">
        <v>0</v>
      </c>
      <c r="M295" s="81">
        <v>40.824410021100455</v>
      </c>
      <c r="N295" s="81">
        <v>50.826637307381972</v>
      </c>
      <c r="O295" s="81">
        <v>38.714945791000218</v>
      </c>
      <c r="P295" s="81">
        <v>21.130444060759796</v>
      </c>
      <c r="Q295" s="81">
        <v>2.1590507816404942</v>
      </c>
      <c r="R295" s="81">
        <v>0</v>
      </c>
      <c r="S295" s="81">
        <v>5.8508537188645082</v>
      </c>
      <c r="T295" s="82"/>
      <c r="U295" s="81">
        <v>5884379</v>
      </c>
      <c r="V295" s="81">
        <v>1143</v>
      </c>
      <c r="W295" s="81">
        <v>0</v>
      </c>
      <c r="X295" s="81">
        <v>8239</v>
      </c>
      <c r="Y295" s="81">
        <v>13825</v>
      </c>
      <c r="Z295" s="81">
        <v>18427</v>
      </c>
      <c r="AA295" s="81">
        <v>4202</v>
      </c>
      <c r="AB295" s="81">
        <v>36647</v>
      </c>
      <c r="AC295" s="81">
        <v>0</v>
      </c>
      <c r="AD295" s="81">
        <v>5.8508537188645082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2038</v>
      </c>
      <c r="B296" s="80">
        <v>445</v>
      </c>
      <c r="C296" s="80">
        <v>3</v>
      </c>
      <c r="D296" s="80">
        <v>27</v>
      </c>
      <c r="E296" s="80">
        <v>2006</v>
      </c>
      <c r="F296" s="80" t="s">
        <v>566</v>
      </c>
      <c r="G296" s="80" t="s">
        <v>2035</v>
      </c>
      <c r="H296" s="80" t="s">
        <v>2036</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2039</v>
      </c>
      <c r="B297" s="80">
        <v>446</v>
      </c>
      <c r="C297" s="80">
        <v>4</v>
      </c>
      <c r="D297" s="80">
        <v>27</v>
      </c>
      <c r="E297" s="80">
        <v>2007</v>
      </c>
      <c r="F297" s="80" t="s">
        <v>567</v>
      </c>
      <c r="G297" s="80" t="s">
        <v>2035</v>
      </c>
      <c r="H297" s="80" t="s">
        <v>2036</v>
      </c>
      <c r="I297" s="177"/>
      <c r="J297" s="81">
        <v>53.057119083531113</v>
      </c>
      <c r="K297" s="81">
        <v>2.872907654572102</v>
      </c>
      <c r="L297" s="81">
        <v>0.70548524964643411</v>
      </c>
      <c r="M297" s="81">
        <v>41.84402958757849</v>
      </c>
      <c r="N297" s="81">
        <v>50.129574063818261</v>
      </c>
      <c r="O297" s="81">
        <v>37.680534715275677</v>
      </c>
      <c r="P297" s="81">
        <v>20.441325145782304</v>
      </c>
      <c r="Q297" s="81">
        <v>2.2781156469777164</v>
      </c>
      <c r="R297" s="81">
        <v>0</v>
      </c>
      <c r="S297" s="81">
        <v>5.7991391901433698</v>
      </c>
      <c r="T297" s="82"/>
      <c r="U297" s="81">
        <v>6435977</v>
      </c>
      <c r="V297" s="81">
        <v>1256</v>
      </c>
      <c r="W297" s="81">
        <v>8</v>
      </c>
      <c r="X297" s="81">
        <v>9243</v>
      </c>
      <c r="Y297" s="81">
        <v>14181</v>
      </c>
      <c r="Z297" s="81">
        <v>18644</v>
      </c>
      <c r="AA297" s="81">
        <v>4003</v>
      </c>
      <c r="AB297" s="81">
        <v>36623</v>
      </c>
      <c r="AC297" s="81">
        <v>0</v>
      </c>
      <c r="AD297" s="81">
        <v>5.7991391901433698</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2040</v>
      </c>
      <c r="B298" s="80">
        <v>447</v>
      </c>
      <c r="C298" s="80">
        <v>5</v>
      </c>
      <c r="D298" s="80">
        <v>27</v>
      </c>
      <c r="E298" s="80">
        <v>2008</v>
      </c>
      <c r="F298" s="80" t="s">
        <v>84</v>
      </c>
      <c r="G298" s="80" t="s">
        <v>2035</v>
      </c>
      <c r="H298" s="80" t="s">
        <v>2036</v>
      </c>
      <c r="I298" s="177"/>
      <c r="J298" s="81">
        <v>50.737052887878825</v>
      </c>
      <c r="K298" s="81">
        <v>2.1454416934726512</v>
      </c>
      <c r="L298" s="81">
        <v>0</v>
      </c>
      <c r="M298" s="81">
        <v>41.723981401785139</v>
      </c>
      <c r="N298" s="81">
        <v>50.007064442149684</v>
      </c>
      <c r="O298" s="81">
        <v>36.555155063304028</v>
      </c>
      <c r="P298" s="81">
        <v>20.377223775665573</v>
      </c>
      <c r="Q298" s="81">
        <v>2.2463047663874129</v>
      </c>
      <c r="R298" s="81">
        <v>0</v>
      </c>
      <c r="S298" s="81">
        <v>5.6798921709804526</v>
      </c>
      <c r="T298" s="82"/>
      <c r="U298" s="81">
        <v>6558923</v>
      </c>
      <c r="V298" s="81">
        <v>1256</v>
      </c>
      <c r="W298" s="81">
        <v>0</v>
      </c>
      <c r="X298" s="81">
        <v>9243</v>
      </c>
      <c r="Y298" s="81">
        <v>14303</v>
      </c>
      <c r="Z298" s="81">
        <v>18722</v>
      </c>
      <c r="AA298" s="81">
        <v>3995</v>
      </c>
      <c r="AB298" s="81">
        <v>36705</v>
      </c>
      <c r="AC298" s="81">
        <v>0</v>
      </c>
      <c r="AD298" s="81">
        <v>5.6798921709804526</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2041</v>
      </c>
      <c r="B299" s="80">
        <v>448</v>
      </c>
      <c r="C299" s="80">
        <v>6</v>
      </c>
      <c r="D299" s="80">
        <v>27</v>
      </c>
      <c r="E299" s="80">
        <v>2009</v>
      </c>
      <c r="F299" s="80" t="s">
        <v>85</v>
      </c>
      <c r="G299" s="80" t="s">
        <v>2035</v>
      </c>
      <c r="H299" s="80" t="s">
        <v>2036</v>
      </c>
      <c r="I299" s="177"/>
      <c r="J299" s="81">
        <v>52.844225652821152</v>
      </c>
      <c r="K299" s="81">
        <v>2.2289388031019746</v>
      </c>
      <c r="L299" s="81">
        <v>1.1100389105725341</v>
      </c>
      <c r="M299" s="81">
        <v>47.295143215173695</v>
      </c>
      <c r="N299" s="81">
        <v>48.473293897234598</v>
      </c>
      <c r="O299" s="81">
        <v>37.392852054785173</v>
      </c>
      <c r="P299" s="81">
        <v>19.714836893407764</v>
      </c>
      <c r="Q299" s="81">
        <v>2.1302168732139775</v>
      </c>
      <c r="R299" s="81">
        <v>0</v>
      </c>
      <c r="S299" s="81">
        <v>5.5966581462032536</v>
      </c>
      <c r="T299" s="82"/>
      <c r="U299" s="81">
        <v>5370476</v>
      </c>
      <c r="V299" s="81">
        <v>1371</v>
      </c>
      <c r="W299" s="81">
        <v>24</v>
      </c>
      <c r="X299" s="81">
        <v>11084</v>
      </c>
      <c r="Y299" s="81">
        <v>14323</v>
      </c>
      <c r="Z299" s="81">
        <v>18903</v>
      </c>
      <c r="AA299" s="81">
        <v>3968</v>
      </c>
      <c r="AB299" s="81">
        <v>36540</v>
      </c>
      <c r="AC299" s="81">
        <v>0</v>
      </c>
      <c r="AD299" s="81">
        <v>5.5966581462032536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2.3690000000000002</v>
      </c>
      <c r="BJ299" s="81">
        <v>0</v>
      </c>
      <c r="BK299" s="81">
        <v>0</v>
      </c>
      <c r="BL299" s="81">
        <v>0</v>
      </c>
      <c r="BM299" s="82"/>
      <c r="BN299" s="81">
        <v>0</v>
      </c>
      <c r="BO299" s="81">
        <v>0</v>
      </c>
      <c r="BP299" s="81">
        <v>1</v>
      </c>
      <c r="BQ299" s="81">
        <v>0</v>
      </c>
      <c r="BR299" s="81">
        <v>0</v>
      </c>
      <c r="BS299" s="81">
        <v>0</v>
      </c>
      <c r="BT299"/>
      <c r="BU299" s="80"/>
      <c r="BV299" s="80"/>
      <c r="BW299" s="80"/>
      <c r="BX299" s="80"/>
      <c r="BY299" s="80"/>
      <c r="BZ299" s="80"/>
      <c r="CA299" s="80"/>
      <c r="CB299" s="80"/>
      <c r="CC299" s="80"/>
    </row>
    <row r="300" spans="1:81">
      <c r="A300" s="80" t="s">
        <v>2042</v>
      </c>
      <c r="B300" s="80">
        <v>449</v>
      </c>
      <c r="C300" s="80">
        <v>7</v>
      </c>
      <c r="D300" s="80">
        <v>27</v>
      </c>
      <c r="E300" s="80">
        <v>2010</v>
      </c>
      <c r="F300" s="80" t="s">
        <v>86</v>
      </c>
      <c r="G300" s="80" t="s">
        <v>2035</v>
      </c>
      <c r="H300" s="80" t="s">
        <v>2036</v>
      </c>
      <c r="I300" s="177"/>
      <c r="J300" s="81">
        <v>53.112311077837568</v>
      </c>
      <c r="K300" s="81">
        <v>2.3780399721076093</v>
      </c>
      <c r="L300" s="81">
        <v>1.0471343069008292</v>
      </c>
      <c r="M300" s="81">
        <v>48.554183166858536</v>
      </c>
      <c r="N300" s="81">
        <v>53.468092544415924</v>
      </c>
      <c r="O300" s="81">
        <v>37.349852268820044</v>
      </c>
      <c r="P300" s="81">
        <v>19.97520554432403</v>
      </c>
      <c r="Q300" s="81">
        <v>2.2201589142261344</v>
      </c>
      <c r="R300" s="81">
        <v>0</v>
      </c>
      <c r="S300" s="81">
        <v>6.2468898239349553</v>
      </c>
      <c r="T300" s="82"/>
      <c r="U300" s="81">
        <v>5468521</v>
      </c>
      <c r="V300" s="81">
        <v>1371</v>
      </c>
      <c r="W300" s="81">
        <v>24</v>
      </c>
      <c r="X300" s="81">
        <v>11084</v>
      </c>
      <c r="Y300" s="81">
        <v>14391</v>
      </c>
      <c r="Z300" s="81">
        <v>18969</v>
      </c>
      <c r="AA300" s="81">
        <v>3920</v>
      </c>
      <c r="AB300" s="81">
        <v>36491</v>
      </c>
      <c r="AC300" s="81">
        <v>0</v>
      </c>
      <c r="AD300" s="81">
        <v>6.2468898239349553</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3.3490000000000002</v>
      </c>
      <c r="BJ300" s="81">
        <v>0</v>
      </c>
      <c r="BK300" s="81">
        <v>0</v>
      </c>
      <c r="BL300" s="81">
        <v>0</v>
      </c>
      <c r="BM300" s="82"/>
      <c r="BN300" s="81">
        <v>0</v>
      </c>
      <c r="BO300" s="81">
        <v>0</v>
      </c>
      <c r="BP300" s="81">
        <v>1</v>
      </c>
      <c r="BQ300" s="81">
        <v>0</v>
      </c>
      <c r="BR300" s="81">
        <v>0</v>
      </c>
      <c r="BS300" s="81">
        <v>0</v>
      </c>
      <c r="BT300"/>
      <c r="BU300" s="80">
        <v>3.3490000000000002</v>
      </c>
      <c r="BV300" s="80">
        <v>0</v>
      </c>
      <c r="BW300" s="80">
        <v>0</v>
      </c>
      <c r="BX300" s="80">
        <v>0</v>
      </c>
      <c r="BY300" s="80">
        <v>0</v>
      </c>
      <c r="BZ300" s="80">
        <v>0</v>
      </c>
      <c r="CA300" s="80">
        <v>0</v>
      </c>
      <c r="CB300" s="80">
        <v>0</v>
      </c>
      <c r="CC300" s="80">
        <v>0</v>
      </c>
    </row>
    <row r="301" spans="1:81">
      <c r="A301" s="80" t="s">
        <v>2043</v>
      </c>
      <c r="B301" s="80">
        <v>450</v>
      </c>
      <c r="C301" s="80">
        <v>8</v>
      </c>
      <c r="D301" s="80">
        <v>27</v>
      </c>
      <c r="E301" s="80">
        <v>2011</v>
      </c>
      <c r="F301" s="80" t="s">
        <v>87</v>
      </c>
      <c r="G301" s="80" t="s">
        <v>2035</v>
      </c>
      <c r="H301" s="80" t="s">
        <v>2036</v>
      </c>
      <c r="I301" s="177"/>
      <c r="J301" s="81">
        <v>56.503009959504638</v>
      </c>
      <c r="K301" s="81">
        <v>3.22928687138787</v>
      </c>
      <c r="L301" s="81">
        <v>1.0873377471350576</v>
      </c>
      <c r="M301" s="81">
        <v>52.585296475938549</v>
      </c>
      <c r="N301" s="81">
        <v>54.23692690280982</v>
      </c>
      <c r="O301" s="81">
        <v>37.392053279792442</v>
      </c>
      <c r="P301" s="81">
        <v>19.803726848874838</v>
      </c>
      <c r="Q301" s="81">
        <v>2.5630524485918587</v>
      </c>
      <c r="R301" s="81">
        <v>0</v>
      </c>
      <c r="S301" s="81">
        <v>5.4144344937014814</v>
      </c>
      <c r="T301" s="82"/>
      <c r="U301" s="81">
        <v>5728041</v>
      </c>
      <c r="V301" s="81">
        <v>1371</v>
      </c>
      <c r="W301" s="81">
        <v>24</v>
      </c>
      <c r="X301" s="81">
        <v>11084</v>
      </c>
      <c r="Y301" s="81">
        <v>14493</v>
      </c>
      <c r="Z301" s="81">
        <v>19403</v>
      </c>
      <c r="AA301" s="81">
        <v>4002</v>
      </c>
      <c r="AB301" s="81">
        <v>36522</v>
      </c>
      <c r="AC301" s="81">
        <v>0</v>
      </c>
      <c r="AD301" s="81">
        <v>5.4144344937014814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3.456</v>
      </c>
      <c r="BJ301" s="81">
        <v>0</v>
      </c>
      <c r="BK301" s="81">
        <v>0</v>
      </c>
      <c r="BL301" s="81">
        <v>0</v>
      </c>
      <c r="BM301" s="82"/>
      <c r="BN301" s="81">
        <v>0</v>
      </c>
      <c r="BO301" s="81">
        <v>0</v>
      </c>
      <c r="BP301" s="81">
        <v>1</v>
      </c>
      <c r="BQ301" s="81">
        <v>0</v>
      </c>
      <c r="BR301" s="81">
        <v>0</v>
      </c>
      <c r="BS301" s="81">
        <v>0</v>
      </c>
      <c r="BT301"/>
      <c r="BU301" s="80">
        <v>3.456</v>
      </c>
      <c r="BV301" s="80">
        <v>0</v>
      </c>
      <c r="BW301" s="80">
        <v>0</v>
      </c>
      <c r="BX301" s="80">
        <v>0</v>
      </c>
      <c r="BY301" s="80">
        <v>0</v>
      </c>
      <c r="BZ301" s="80">
        <v>0</v>
      </c>
      <c r="CA301" s="80">
        <v>0</v>
      </c>
      <c r="CB301" s="80">
        <v>0</v>
      </c>
      <c r="CC301" s="80">
        <v>0</v>
      </c>
    </row>
    <row r="302" spans="1:81">
      <c r="A302" s="80" t="s">
        <v>2044</v>
      </c>
      <c r="B302" s="80">
        <v>451</v>
      </c>
      <c r="C302" s="80">
        <v>9</v>
      </c>
      <c r="D302" s="80">
        <v>27</v>
      </c>
      <c r="E302" s="80">
        <v>2012</v>
      </c>
      <c r="F302" s="80" t="s">
        <v>88</v>
      </c>
      <c r="G302" s="80" t="s">
        <v>2035</v>
      </c>
      <c r="H302" s="80" t="s">
        <v>2036</v>
      </c>
      <c r="I302" s="177"/>
      <c r="J302" s="81">
        <v>44.439454031422372</v>
      </c>
      <c r="K302" s="81">
        <v>2.8879462525176014</v>
      </c>
      <c r="L302" s="81">
        <v>1.0591942538482564</v>
      </c>
      <c r="M302" s="81">
        <v>55.554301736753231</v>
      </c>
      <c r="N302" s="81">
        <v>57.577470520232751</v>
      </c>
      <c r="O302" s="81">
        <v>37.527999587115005</v>
      </c>
      <c r="P302" s="81">
        <v>19.767104254553391</v>
      </c>
      <c r="Q302" s="81">
        <v>2.8611710274429019</v>
      </c>
      <c r="R302" s="81">
        <v>0</v>
      </c>
      <c r="S302" s="81">
        <v>4.9868759974020547</v>
      </c>
      <c r="T302" s="82"/>
      <c r="U302" s="81">
        <v>4850896</v>
      </c>
      <c r="V302" s="81">
        <v>1371</v>
      </c>
      <c r="W302" s="81">
        <v>24</v>
      </c>
      <c r="X302" s="81">
        <v>11084</v>
      </c>
      <c r="Y302" s="81">
        <v>15220</v>
      </c>
      <c r="Z302" s="81">
        <v>19628</v>
      </c>
      <c r="AA302" s="81">
        <v>3972</v>
      </c>
      <c r="AB302" s="81">
        <v>37525</v>
      </c>
      <c r="AC302" s="81">
        <v>0</v>
      </c>
      <c r="AD302" s="81">
        <v>4.9868759974020547</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7.048</v>
      </c>
      <c r="BJ302" s="81">
        <v>0</v>
      </c>
      <c r="BK302" s="81">
        <v>0</v>
      </c>
      <c r="BL302" s="81">
        <v>0</v>
      </c>
      <c r="BM302" s="82"/>
      <c r="BN302" s="81">
        <v>0</v>
      </c>
      <c r="BO302" s="81">
        <v>0</v>
      </c>
      <c r="BP302" s="81">
        <v>2</v>
      </c>
      <c r="BQ302" s="81">
        <v>0</v>
      </c>
      <c r="BR302" s="81">
        <v>0</v>
      </c>
      <c r="BS302" s="81">
        <v>0</v>
      </c>
      <c r="BT302"/>
      <c r="BU302" s="80">
        <v>7.048</v>
      </c>
      <c r="BV302" s="80">
        <v>0</v>
      </c>
      <c r="BW302" s="80">
        <v>0</v>
      </c>
      <c r="BX302" s="80">
        <v>0</v>
      </c>
      <c r="BY302" s="80">
        <v>0</v>
      </c>
      <c r="BZ302" s="80">
        <v>0</v>
      </c>
      <c r="CA302" s="80">
        <v>0</v>
      </c>
      <c r="CB302" s="80">
        <v>0</v>
      </c>
      <c r="CC302" s="80">
        <v>0</v>
      </c>
    </row>
    <row r="303" spans="1:81">
      <c r="A303" s="80" t="s">
        <v>2045</v>
      </c>
      <c r="B303" s="80">
        <v>452</v>
      </c>
      <c r="C303" s="80">
        <v>10</v>
      </c>
      <c r="D303" s="80">
        <v>27</v>
      </c>
      <c r="E303" s="80">
        <v>2013</v>
      </c>
      <c r="F303" s="80" t="s">
        <v>89</v>
      </c>
      <c r="G303" s="80" t="s">
        <v>2035</v>
      </c>
      <c r="H303" s="80" t="s">
        <v>2036</v>
      </c>
      <c r="I303" s="177"/>
      <c r="J303" s="81">
        <v>50.247995360192242</v>
      </c>
      <c r="K303" s="81">
        <v>2.4541218455923222</v>
      </c>
      <c r="L303" s="81">
        <v>0.97733797408152812</v>
      </c>
      <c r="M303" s="81">
        <v>55.307950949215794</v>
      </c>
      <c r="N303" s="81">
        <v>52.593365552743506</v>
      </c>
      <c r="O303" s="81">
        <v>36.427374012525007</v>
      </c>
      <c r="P303" s="81">
        <v>20.316144127850603</v>
      </c>
      <c r="Q303" s="81">
        <v>2.9082842828567652</v>
      </c>
      <c r="R303" s="81">
        <v>0</v>
      </c>
      <c r="S303" s="81">
        <v>3.2808904693841696</v>
      </c>
      <c r="T303" s="82"/>
      <c r="U303" s="81">
        <v>5657708</v>
      </c>
      <c r="V303" s="81">
        <v>1371</v>
      </c>
      <c r="W303" s="81">
        <v>24</v>
      </c>
      <c r="X303" s="81">
        <v>11084</v>
      </c>
      <c r="Y303" s="81">
        <v>15385</v>
      </c>
      <c r="Z303" s="81">
        <v>19903</v>
      </c>
      <c r="AA303" s="81">
        <v>4067</v>
      </c>
      <c r="AB303" s="81">
        <v>37596</v>
      </c>
      <c r="AC303" s="81">
        <v>0</v>
      </c>
      <c r="AD303" s="81">
        <v>3.2808904693841696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7.1870000000000003</v>
      </c>
      <c r="BJ303" s="81">
        <v>0</v>
      </c>
      <c r="BK303" s="81">
        <v>0</v>
      </c>
      <c r="BL303" s="81">
        <v>0</v>
      </c>
      <c r="BM303" s="82"/>
      <c r="BN303" s="81">
        <v>0</v>
      </c>
      <c r="BO303" s="81">
        <v>0</v>
      </c>
      <c r="BP303" s="81">
        <v>2</v>
      </c>
      <c r="BQ303" s="81">
        <v>0</v>
      </c>
      <c r="BR303" s="81">
        <v>0</v>
      </c>
      <c r="BS303" s="81">
        <v>0</v>
      </c>
      <c r="BT303"/>
      <c r="BU303" s="80">
        <v>7.1870000000000003</v>
      </c>
      <c r="BV303" s="80">
        <v>0</v>
      </c>
      <c r="BW303" s="80">
        <v>0</v>
      </c>
      <c r="BX303" s="80">
        <v>0</v>
      </c>
      <c r="BY303" s="80">
        <v>0</v>
      </c>
      <c r="BZ303" s="80">
        <v>0</v>
      </c>
      <c r="CA303" s="80">
        <v>0</v>
      </c>
      <c r="CB303" s="80">
        <v>0</v>
      </c>
      <c r="CC303" s="80">
        <v>0</v>
      </c>
    </row>
    <row r="304" spans="1:81">
      <c r="A304" s="80" t="s">
        <v>2046</v>
      </c>
      <c r="B304" s="80">
        <v>453</v>
      </c>
      <c r="C304" s="80">
        <v>11</v>
      </c>
      <c r="D304" s="80">
        <v>27</v>
      </c>
      <c r="E304" s="80">
        <v>2014</v>
      </c>
      <c r="F304" s="80" t="s">
        <v>90</v>
      </c>
      <c r="G304" s="80" t="s">
        <v>2035</v>
      </c>
      <c r="H304" s="80" t="s">
        <v>2036</v>
      </c>
      <c r="I304" s="177"/>
      <c r="J304" s="81">
        <v>48.772981955922653</v>
      </c>
      <c r="K304" s="81">
        <v>2.4054449318359135</v>
      </c>
      <c r="L304" s="81">
        <v>0.76262546824552813</v>
      </c>
      <c r="M304" s="81">
        <v>45.041768403434645</v>
      </c>
      <c r="N304" s="81">
        <v>50.418867216374501</v>
      </c>
      <c r="O304" s="81">
        <v>34.997074843289226</v>
      </c>
      <c r="P304" s="81">
        <v>20.241041697644444</v>
      </c>
      <c r="Q304" s="81">
        <v>2.7990511597036716</v>
      </c>
      <c r="R304" s="81">
        <v>0</v>
      </c>
      <c r="S304" s="81">
        <v>2.6475671068425068</v>
      </c>
      <c r="T304" s="82"/>
      <c r="U304" s="81">
        <v>5996674</v>
      </c>
      <c r="V304" s="81">
        <v>1164</v>
      </c>
      <c r="W304" s="81">
        <v>16</v>
      </c>
      <c r="X304" s="81">
        <v>9670</v>
      </c>
      <c r="Y304" s="81">
        <v>15381</v>
      </c>
      <c r="Z304" s="81">
        <v>20139</v>
      </c>
      <c r="AA304" s="81">
        <v>4031</v>
      </c>
      <c r="AB304" s="81">
        <v>37713</v>
      </c>
      <c r="AC304" s="81">
        <v>0</v>
      </c>
      <c r="AD304" s="81">
        <v>2.6475671068425068</v>
      </c>
      <c r="AE304" s="82"/>
      <c r="AF304" s="81">
        <v>35123332.682754479</v>
      </c>
      <c r="AG304" s="81">
        <v>2190573.5997859552</v>
      </c>
      <c r="AH304" s="81">
        <v>184340.50845513926</v>
      </c>
      <c r="AI304" s="81">
        <v>59527702.330992773</v>
      </c>
      <c r="AJ304" s="81">
        <v>71430777.899770871</v>
      </c>
      <c r="AK304" s="81">
        <v>0</v>
      </c>
      <c r="AL304" s="81">
        <v>0</v>
      </c>
      <c r="AM304" s="81">
        <v>5177431.346533929</v>
      </c>
      <c r="AN304" s="81">
        <v>0</v>
      </c>
      <c r="AO304" s="81">
        <v>0</v>
      </c>
      <c r="AP304" s="82"/>
      <c r="AQ304" s="81">
        <v>347</v>
      </c>
      <c r="AR304" s="81">
        <v>74</v>
      </c>
      <c r="AS304" s="81">
        <v>0</v>
      </c>
      <c r="AT304" s="81">
        <v>0</v>
      </c>
      <c r="AU304" s="81">
        <v>0</v>
      </c>
      <c r="AV304" s="81">
        <v>0</v>
      </c>
      <c r="AW304" s="81" t="s">
        <v>564</v>
      </c>
      <c r="AX304" s="82"/>
      <c r="AY304" s="81">
        <v>1512.9</v>
      </c>
      <c r="AZ304" s="81">
        <v>3439.4</v>
      </c>
      <c r="BA304" s="81">
        <v>0</v>
      </c>
      <c r="BB304" s="81">
        <v>0</v>
      </c>
      <c r="BC304" s="81">
        <v>0</v>
      </c>
      <c r="BD304" s="81">
        <v>0</v>
      </c>
      <c r="BE304" s="81" t="s">
        <v>564</v>
      </c>
      <c r="BF304" s="82"/>
      <c r="BG304" s="81">
        <v>0</v>
      </c>
      <c r="BH304" s="81">
        <v>0</v>
      </c>
      <c r="BI304" s="81">
        <v>7.0010000000000003</v>
      </c>
      <c r="BJ304" s="81">
        <v>0</v>
      </c>
      <c r="BK304" s="81">
        <v>0</v>
      </c>
      <c r="BL304" s="81">
        <v>0</v>
      </c>
      <c r="BM304" s="82"/>
      <c r="BN304" s="81">
        <v>0</v>
      </c>
      <c r="BO304" s="81">
        <v>0</v>
      </c>
      <c r="BP304" s="81">
        <v>2</v>
      </c>
      <c r="BQ304" s="81">
        <v>0</v>
      </c>
      <c r="BR304" s="81">
        <v>0</v>
      </c>
      <c r="BS304" s="81">
        <v>0</v>
      </c>
      <c r="BT304"/>
      <c r="BU304" s="80">
        <v>7.0010000000000003</v>
      </c>
      <c r="BV304" s="80">
        <v>0</v>
      </c>
      <c r="BW304" s="80">
        <v>0</v>
      </c>
      <c r="BX304" s="80">
        <v>0</v>
      </c>
      <c r="BY304" s="80">
        <v>0</v>
      </c>
      <c r="BZ304" s="80">
        <v>0</v>
      </c>
      <c r="CA304" s="80">
        <v>0</v>
      </c>
      <c r="CB304" s="80">
        <v>0</v>
      </c>
      <c r="CC304" s="80">
        <v>0</v>
      </c>
    </row>
    <row r="305" spans="1:81">
      <c r="A305" s="80" t="s">
        <v>2047</v>
      </c>
      <c r="B305" s="80">
        <v>454</v>
      </c>
      <c r="C305" s="80">
        <v>12</v>
      </c>
      <c r="D305" s="80">
        <v>27</v>
      </c>
      <c r="E305" s="80">
        <v>2015</v>
      </c>
      <c r="F305" s="80" t="s">
        <v>91</v>
      </c>
      <c r="G305" s="80" t="s">
        <v>2035</v>
      </c>
      <c r="H305" s="80" t="s">
        <v>2036</v>
      </c>
      <c r="I305" s="177"/>
      <c r="J305" s="81">
        <v>46.56568898554869</v>
      </c>
      <c r="K305" s="81">
        <v>2.3324185575754273</v>
      </c>
      <c r="L305" s="81">
        <v>0.89622642199966251</v>
      </c>
      <c r="M305" s="81">
        <v>42.935854838020191</v>
      </c>
      <c r="N305" s="81">
        <v>45.946977451233309</v>
      </c>
      <c r="O305" s="81">
        <v>34.972918853941238</v>
      </c>
      <c r="P305" s="81">
        <v>20.392650677673338</v>
      </c>
      <c r="Q305" s="81">
        <v>2.7431837455928876</v>
      </c>
      <c r="R305" s="81">
        <v>0</v>
      </c>
      <c r="S305" s="81">
        <v>3.9294688649806946</v>
      </c>
      <c r="T305" s="82"/>
      <c r="U305" s="81">
        <v>6562459</v>
      </c>
      <c r="V305" s="81">
        <v>1164</v>
      </c>
      <c r="W305" s="81">
        <v>16</v>
      </c>
      <c r="X305" s="81">
        <v>9670</v>
      </c>
      <c r="Y305" s="81">
        <v>15587</v>
      </c>
      <c r="Z305" s="81">
        <v>20319</v>
      </c>
      <c r="AA305" s="81">
        <v>4058</v>
      </c>
      <c r="AB305" s="81">
        <v>37755</v>
      </c>
      <c r="AC305" s="81">
        <v>0</v>
      </c>
      <c r="AD305" s="81">
        <v>3.9294688649806946</v>
      </c>
      <c r="AE305" s="82"/>
      <c r="AF305" s="81">
        <v>34628027.89429833</v>
      </c>
      <c r="AG305" s="81">
        <v>1935191.280048511</v>
      </c>
      <c r="AH305" s="81">
        <v>181576.16545780934</v>
      </c>
      <c r="AI305" s="81">
        <v>58119477.567061402</v>
      </c>
      <c r="AJ305" s="81">
        <v>67588815.020984218</v>
      </c>
      <c r="AK305" s="81">
        <v>0</v>
      </c>
      <c r="AL305" s="81">
        <v>0</v>
      </c>
      <c r="AM305" s="81">
        <v>5174164.3737316458</v>
      </c>
      <c r="AN305" s="81">
        <v>0</v>
      </c>
      <c r="AO305" s="81">
        <v>0</v>
      </c>
      <c r="AP305" s="82"/>
      <c r="AQ305" s="81">
        <v>430</v>
      </c>
      <c r="AR305" s="81">
        <v>111</v>
      </c>
      <c r="AS305" s="81">
        <v>0</v>
      </c>
      <c r="AT305" s="81">
        <v>0</v>
      </c>
      <c r="AU305" s="81">
        <v>0</v>
      </c>
      <c r="AV305" s="81">
        <v>0</v>
      </c>
      <c r="AW305" s="81" t="s">
        <v>564</v>
      </c>
      <c r="AX305" s="82"/>
      <c r="AY305" s="81">
        <v>1910.6999999999998</v>
      </c>
      <c r="AZ305" s="81">
        <v>4128.5</v>
      </c>
      <c r="BA305" s="81">
        <v>0</v>
      </c>
      <c r="BB305" s="81">
        <v>0</v>
      </c>
      <c r="BC305" s="81">
        <v>0</v>
      </c>
      <c r="BD305" s="81">
        <v>0</v>
      </c>
      <c r="BE305" s="81" t="s">
        <v>564</v>
      </c>
      <c r="BF305" s="82"/>
      <c r="BG305" s="81">
        <v>0</v>
      </c>
      <c r="BH305" s="81">
        <v>0</v>
      </c>
      <c r="BI305" s="81">
        <v>6.4420000000000002</v>
      </c>
      <c r="BJ305" s="81">
        <v>0</v>
      </c>
      <c r="BK305" s="81">
        <v>0</v>
      </c>
      <c r="BL305" s="81">
        <v>0</v>
      </c>
      <c r="BM305" s="82"/>
      <c r="BN305" s="81">
        <v>0</v>
      </c>
      <c r="BO305" s="81">
        <v>0</v>
      </c>
      <c r="BP305" s="81">
        <v>2</v>
      </c>
      <c r="BQ305" s="81">
        <v>0</v>
      </c>
      <c r="BR305" s="81">
        <v>0</v>
      </c>
      <c r="BS305" s="81">
        <v>0</v>
      </c>
      <c r="BT305"/>
      <c r="BU305" s="80">
        <v>6.4420000000000002</v>
      </c>
      <c r="BV305" s="80">
        <v>0</v>
      </c>
      <c r="BW305" s="80">
        <v>0</v>
      </c>
      <c r="BX305" s="80">
        <v>0</v>
      </c>
      <c r="BY305" s="80">
        <v>0</v>
      </c>
      <c r="BZ305" s="80">
        <v>0</v>
      </c>
      <c r="CA305" s="80">
        <v>0</v>
      </c>
      <c r="CB305" s="80">
        <v>0</v>
      </c>
      <c r="CC305" s="80">
        <v>0</v>
      </c>
    </row>
    <row r="306" spans="1:81">
      <c r="A306" s="80" t="s">
        <v>2048</v>
      </c>
      <c r="B306" s="80">
        <v>455</v>
      </c>
      <c r="C306" s="80">
        <v>13</v>
      </c>
      <c r="D306" s="80">
        <v>27</v>
      </c>
      <c r="E306" s="80">
        <v>2016</v>
      </c>
      <c r="F306" s="80" t="s">
        <v>92</v>
      </c>
      <c r="G306" s="80" t="s">
        <v>2035</v>
      </c>
      <c r="H306" s="80" t="s">
        <v>2036</v>
      </c>
      <c r="I306" s="177"/>
      <c r="J306" s="81">
        <v>39.949540883924719</v>
      </c>
      <c r="K306" s="81">
        <v>2.3473199944063601</v>
      </c>
      <c r="L306" s="81">
        <v>0.94891660867534844</v>
      </c>
      <c r="M306" s="81">
        <v>37.248764369952582</v>
      </c>
      <c r="N306" s="81">
        <v>46.675352793147034</v>
      </c>
      <c r="O306" s="81">
        <v>34.917190374161031</v>
      </c>
      <c r="P306" s="81">
        <v>20.07138030960483</v>
      </c>
      <c r="Q306" s="81">
        <v>2.6732809901162322</v>
      </c>
      <c r="R306" s="81">
        <v>0</v>
      </c>
      <c r="S306" s="81">
        <v>2.8257734630251656</v>
      </c>
      <c r="T306" s="82"/>
      <c r="U306" s="81">
        <v>5219088</v>
      </c>
      <c r="V306" s="81">
        <v>1164</v>
      </c>
      <c r="W306" s="81">
        <v>16</v>
      </c>
      <c r="X306" s="81">
        <v>9670</v>
      </c>
      <c r="Y306" s="81">
        <v>16073</v>
      </c>
      <c r="Z306" s="81">
        <v>20536</v>
      </c>
      <c r="AA306" s="81">
        <v>4131</v>
      </c>
      <c r="AB306" s="81">
        <v>37848</v>
      </c>
      <c r="AC306" s="81">
        <v>0</v>
      </c>
      <c r="AD306" s="81">
        <v>2.8257734630251661</v>
      </c>
      <c r="AE306" s="82"/>
      <c r="AF306" s="81">
        <v>28128101.793533679</v>
      </c>
      <c r="AG306" s="81">
        <v>1837736.4757051561</v>
      </c>
      <c r="AH306" s="81">
        <v>146035.71994380039</v>
      </c>
      <c r="AI306" s="81">
        <v>57622689.775249749</v>
      </c>
      <c r="AJ306" s="81">
        <v>68824094.35625428</v>
      </c>
      <c r="AK306" s="81">
        <v>0</v>
      </c>
      <c r="AL306" s="81">
        <v>0</v>
      </c>
      <c r="AM306" s="81">
        <v>5190939.3534616223</v>
      </c>
      <c r="AN306" s="81">
        <v>0</v>
      </c>
      <c r="AO306" s="81">
        <v>0</v>
      </c>
      <c r="AP306" s="82"/>
      <c r="AQ306" s="81">
        <v>492</v>
      </c>
      <c r="AR306" s="81">
        <v>136</v>
      </c>
      <c r="AS306" s="81">
        <v>1</v>
      </c>
      <c r="AT306" s="81">
        <v>0</v>
      </c>
      <c r="AU306" s="81">
        <v>0</v>
      </c>
      <c r="AV306" s="81">
        <v>0</v>
      </c>
      <c r="AW306" s="81" t="s">
        <v>564</v>
      </c>
      <c r="AX306" s="82"/>
      <c r="AY306" s="81">
        <v>2226.6</v>
      </c>
      <c r="AZ306" s="81">
        <v>4557.6000000000004</v>
      </c>
      <c r="BA306" s="81">
        <v>16.8</v>
      </c>
      <c r="BB306" s="81">
        <v>0</v>
      </c>
      <c r="BC306" s="81">
        <v>0</v>
      </c>
      <c r="BD306" s="81">
        <v>0</v>
      </c>
      <c r="BE306" s="81" t="s">
        <v>564</v>
      </c>
      <c r="BF306" s="82"/>
      <c r="BG306" s="81">
        <v>0</v>
      </c>
      <c r="BH306" s="81">
        <v>0</v>
      </c>
      <c r="BI306" s="81">
        <v>5.9249999999999998</v>
      </c>
      <c r="BJ306" s="81">
        <v>0</v>
      </c>
      <c r="BK306" s="81">
        <v>0</v>
      </c>
      <c r="BL306" s="81">
        <v>0</v>
      </c>
      <c r="BM306" s="82"/>
      <c r="BN306" s="81">
        <v>0</v>
      </c>
      <c r="BO306" s="81">
        <v>0</v>
      </c>
      <c r="BP306" s="81">
        <v>2</v>
      </c>
      <c r="BQ306" s="81">
        <v>0</v>
      </c>
      <c r="BR306" s="81">
        <v>0</v>
      </c>
      <c r="BS306" s="81">
        <v>0</v>
      </c>
      <c r="BT306"/>
      <c r="BU306" s="80">
        <v>5.9249999999999998</v>
      </c>
      <c r="BV306" s="80">
        <v>0</v>
      </c>
      <c r="BW306" s="80">
        <v>0</v>
      </c>
      <c r="BX306" s="80">
        <v>0</v>
      </c>
      <c r="BY306" s="80">
        <v>0</v>
      </c>
      <c r="BZ306" s="80">
        <v>0</v>
      </c>
      <c r="CA306" s="80">
        <v>0</v>
      </c>
      <c r="CB306" s="80">
        <v>0</v>
      </c>
      <c r="CC306" s="80">
        <v>0</v>
      </c>
    </row>
    <row r="307" spans="1:81">
      <c r="A307" s="80" t="s">
        <v>2049</v>
      </c>
      <c r="B307" s="80">
        <v>456</v>
      </c>
      <c r="C307" s="80">
        <v>14</v>
      </c>
      <c r="D307" s="80">
        <v>27</v>
      </c>
      <c r="E307" s="80">
        <v>2017</v>
      </c>
      <c r="F307" s="80" t="s">
        <v>71</v>
      </c>
      <c r="G307" s="80" t="s">
        <v>2035</v>
      </c>
      <c r="H307" s="80" t="s">
        <v>2036</v>
      </c>
      <c r="I307" s="177"/>
      <c r="J307" s="81">
        <v>55.975615409895013</v>
      </c>
      <c r="K307" s="81">
        <v>2.396513612033377</v>
      </c>
      <c r="L307" s="81">
        <v>0.88274304957273597</v>
      </c>
      <c r="M307" s="81">
        <v>36.914599050391352</v>
      </c>
      <c r="N307" s="81">
        <v>48.417721343244544</v>
      </c>
      <c r="O307" s="81">
        <v>34.802357807775387</v>
      </c>
      <c r="P307" s="81">
        <v>20.137353029198191</v>
      </c>
      <c r="Q307" s="81">
        <v>2.5798524866657657</v>
      </c>
      <c r="R307" s="81">
        <v>0</v>
      </c>
      <c r="S307" s="81">
        <v>2.3623289534534062</v>
      </c>
      <c r="T307" s="82"/>
      <c r="U307" s="81">
        <v>7791492</v>
      </c>
      <c r="V307" s="81">
        <v>1164</v>
      </c>
      <c r="W307" s="81">
        <v>16</v>
      </c>
      <c r="X307" s="81">
        <v>9670</v>
      </c>
      <c r="Y307" s="81">
        <v>16299</v>
      </c>
      <c r="Z307" s="81">
        <v>20808</v>
      </c>
      <c r="AA307" s="81">
        <v>4171</v>
      </c>
      <c r="AB307" s="81">
        <v>37772</v>
      </c>
      <c r="AC307" s="81">
        <v>0</v>
      </c>
      <c r="AD307" s="81">
        <v>2.3623289534534062</v>
      </c>
      <c r="AE307" s="82"/>
      <c r="AF307" s="81">
        <v>42038776.410143159</v>
      </c>
      <c r="AG307" s="81">
        <v>1901994.161387977</v>
      </c>
      <c r="AH307" s="81">
        <v>186104.2092759111</v>
      </c>
      <c r="AI307" s="81">
        <v>58551068.147110969</v>
      </c>
      <c r="AJ307" s="81">
        <v>71340167.491151616</v>
      </c>
      <c r="AK307" s="81">
        <v>0</v>
      </c>
      <c r="AL307" s="81">
        <v>0</v>
      </c>
      <c r="AM307" s="81">
        <v>5188621.8735303078</v>
      </c>
      <c r="AN307" s="81">
        <v>0</v>
      </c>
      <c r="AO307" s="81">
        <v>0</v>
      </c>
      <c r="AP307" s="82"/>
      <c r="AQ307" s="81">
        <v>532</v>
      </c>
      <c r="AR307" s="81">
        <v>156</v>
      </c>
      <c r="AS307" s="81">
        <v>1</v>
      </c>
      <c r="AT307" s="81">
        <v>0</v>
      </c>
      <c r="AU307" s="81">
        <v>0</v>
      </c>
      <c r="AV307" s="81">
        <v>0</v>
      </c>
      <c r="AW307" s="81" t="s">
        <v>564</v>
      </c>
      <c r="AX307" s="82"/>
      <c r="AY307" s="81">
        <v>2418.1999999999998</v>
      </c>
      <c r="AZ307" s="81">
        <v>5340.2000000000007</v>
      </c>
      <c r="BA307" s="81">
        <v>16.8</v>
      </c>
      <c r="BB307" s="81">
        <v>0</v>
      </c>
      <c r="BC307" s="81">
        <v>0</v>
      </c>
      <c r="BD307" s="81">
        <v>0</v>
      </c>
      <c r="BE307" s="81" t="s">
        <v>564</v>
      </c>
      <c r="BF307" s="82"/>
      <c r="BG307" s="81">
        <v>0</v>
      </c>
      <c r="BH307" s="81">
        <v>0</v>
      </c>
      <c r="BI307" s="81">
        <v>6.2439999999999998</v>
      </c>
      <c r="BJ307" s="81">
        <v>0</v>
      </c>
      <c r="BK307" s="81">
        <v>0</v>
      </c>
      <c r="BL307" s="81">
        <v>0</v>
      </c>
      <c r="BM307" s="82"/>
      <c r="BN307" s="81">
        <v>0</v>
      </c>
      <c r="BO307" s="81">
        <v>0</v>
      </c>
      <c r="BP307" s="81">
        <v>2</v>
      </c>
      <c r="BQ307" s="81">
        <v>0</v>
      </c>
      <c r="BR307" s="81">
        <v>0</v>
      </c>
      <c r="BS307" s="81">
        <v>0</v>
      </c>
      <c r="BT307"/>
      <c r="BU307" s="80">
        <v>6.2439999999999998</v>
      </c>
      <c r="BV307" s="80">
        <v>0</v>
      </c>
      <c r="BW307" s="80">
        <v>0</v>
      </c>
      <c r="BX307" s="80">
        <v>0</v>
      </c>
      <c r="BY307" s="80">
        <v>0</v>
      </c>
      <c r="BZ307" s="80">
        <v>0</v>
      </c>
      <c r="CA307" s="80">
        <v>0</v>
      </c>
      <c r="CB307" s="80">
        <v>0</v>
      </c>
      <c r="CC307" s="80">
        <v>0</v>
      </c>
    </row>
    <row r="308" spans="1:81">
      <c r="A308" s="80" t="s">
        <v>2050</v>
      </c>
      <c r="B308" s="80">
        <v>457</v>
      </c>
      <c r="C308" s="80">
        <v>15</v>
      </c>
      <c r="D308" s="80">
        <v>27</v>
      </c>
      <c r="E308" s="80">
        <v>2018</v>
      </c>
      <c r="F308" s="80" t="s">
        <v>93</v>
      </c>
      <c r="G308" s="80" t="s">
        <v>2035</v>
      </c>
      <c r="H308" s="80" t="s">
        <v>2036</v>
      </c>
      <c r="I308" s="177"/>
      <c r="J308" s="81">
        <v>57.364897840165341</v>
      </c>
      <c r="K308" s="81">
        <v>2.2373853137910307</v>
      </c>
      <c r="L308" s="81">
        <v>0.82204243859835491</v>
      </c>
      <c r="M308" s="81">
        <v>37.488910155777226</v>
      </c>
      <c r="N308" s="81">
        <v>44.424123858394786</v>
      </c>
      <c r="O308" s="81">
        <v>34.616217651735973</v>
      </c>
      <c r="P308" s="81">
        <v>19.740925745501418</v>
      </c>
      <c r="Q308" s="81">
        <v>2.3894095844487713</v>
      </c>
      <c r="R308" s="81">
        <v>0</v>
      </c>
      <c r="S308" s="81">
        <v>3.2015708550782396</v>
      </c>
      <c r="T308" s="82"/>
      <c r="U308" s="81">
        <v>8332836</v>
      </c>
      <c r="V308" s="81">
        <v>1164</v>
      </c>
      <c r="W308" s="81">
        <v>16</v>
      </c>
      <c r="X308" s="81">
        <v>9670</v>
      </c>
      <c r="Y308" s="81">
        <v>16486</v>
      </c>
      <c r="Z308" s="81">
        <v>21093</v>
      </c>
      <c r="AA308" s="81">
        <v>4130</v>
      </c>
      <c r="AB308" s="81">
        <v>37700</v>
      </c>
      <c r="AC308" s="81">
        <v>0</v>
      </c>
      <c r="AD308" s="81">
        <v>3.20157085507824</v>
      </c>
      <c r="AE308" s="82"/>
      <c r="AF308" s="81">
        <v>43345059.920702264</v>
      </c>
      <c r="AG308" s="81">
        <v>1689737.5915886969</v>
      </c>
      <c r="AH308" s="81">
        <v>175507.87295075311</v>
      </c>
      <c r="AI308" s="81">
        <v>56494764.22160995</v>
      </c>
      <c r="AJ308" s="81">
        <v>68758397.526416168</v>
      </c>
      <c r="AK308" s="81">
        <v>0</v>
      </c>
      <c r="AL308" s="81">
        <v>0</v>
      </c>
      <c r="AM308" s="81">
        <v>5189446.8738291627</v>
      </c>
      <c r="AN308" s="81">
        <v>0</v>
      </c>
      <c r="AO308" s="81">
        <v>0</v>
      </c>
      <c r="AP308" s="82"/>
      <c r="AQ308" s="81">
        <v>598</v>
      </c>
      <c r="AR308" s="81">
        <v>173</v>
      </c>
      <c r="AS308" s="81">
        <v>1</v>
      </c>
      <c r="AT308" s="81">
        <v>0</v>
      </c>
      <c r="AU308" s="81">
        <v>0</v>
      </c>
      <c r="AV308" s="81">
        <v>0</v>
      </c>
      <c r="AW308" s="81" t="s">
        <v>564</v>
      </c>
      <c r="AX308" s="82"/>
      <c r="AY308" s="81">
        <v>2747</v>
      </c>
      <c r="AZ308" s="81">
        <v>5660</v>
      </c>
      <c r="BA308" s="81">
        <v>17</v>
      </c>
      <c r="BB308" s="81">
        <v>0</v>
      </c>
      <c r="BC308" s="81">
        <v>0</v>
      </c>
      <c r="BD308" s="81">
        <v>0</v>
      </c>
      <c r="BE308" s="81" t="s">
        <v>564</v>
      </c>
      <c r="BF308" s="82"/>
      <c r="BG308" s="81">
        <v>0</v>
      </c>
      <c r="BH308" s="81">
        <v>0</v>
      </c>
      <c r="BI308" s="81">
        <v>6.8929999999999998</v>
      </c>
      <c r="BJ308" s="81">
        <v>0</v>
      </c>
      <c r="BK308" s="81">
        <v>0</v>
      </c>
      <c r="BL308" s="81">
        <v>0</v>
      </c>
      <c r="BM308" s="82"/>
      <c r="BN308" s="81">
        <v>0</v>
      </c>
      <c r="BO308" s="81">
        <v>0</v>
      </c>
      <c r="BP308" s="81">
        <v>2</v>
      </c>
      <c r="BQ308" s="81">
        <v>0</v>
      </c>
      <c r="BR308" s="81">
        <v>0</v>
      </c>
      <c r="BS308" s="81">
        <v>0</v>
      </c>
      <c r="BT308"/>
      <c r="BU308" s="80">
        <v>6.8929999999999998</v>
      </c>
      <c r="BV308" s="80">
        <v>0</v>
      </c>
      <c r="BW308" s="80">
        <v>0</v>
      </c>
      <c r="BX308" s="80">
        <v>0</v>
      </c>
      <c r="BY308" s="80">
        <v>0</v>
      </c>
      <c r="BZ308" s="80">
        <v>0</v>
      </c>
      <c r="CA308" s="80">
        <v>0</v>
      </c>
      <c r="CB308" s="80">
        <v>0</v>
      </c>
      <c r="CC308" s="80">
        <v>0</v>
      </c>
    </row>
    <row r="309" spans="1:81">
      <c r="A309" s="80" t="s">
        <v>2051</v>
      </c>
      <c r="B309" s="80">
        <v>458</v>
      </c>
      <c r="C309" s="80">
        <v>16</v>
      </c>
      <c r="D309" s="80">
        <v>27</v>
      </c>
      <c r="E309" s="80">
        <v>2019</v>
      </c>
      <c r="F309" s="80" t="s">
        <v>73</v>
      </c>
      <c r="G309" s="80" t="s">
        <v>2035</v>
      </c>
      <c r="H309" s="80" t="s">
        <v>2036</v>
      </c>
      <c r="I309" s="177"/>
      <c r="J309" s="81">
        <v>52.96632877375469</v>
      </c>
      <c r="K309" s="81">
        <v>2.0074420385038105</v>
      </c>
      <c r="L309" s="81">
        <v>0.82646091663997634</v>
      </c>
      <c r="M309" s="81">
        <v>35.736594682862439</v>
      </c>
      <c r="N309" s="81">
        <v>43.859690830303904</v>
      </c>
      <c r="O309" s="81">
        <v>33.743910213907235</v>
      </c>
      <c r="P309" s="81">
        <v>19.605649996144145</v>
      </c>
      <c r="Q309" s="81">
        <v>2.3332710556950529</v>
      </c>
      <c r="R309" s="81">
        <v>0</v>
      </c>
      <c r="S309" s="81">
        <v>6.1314971909829614</v>
      </c>
      <c r="T309" s="82"/>
      <c r="U309" s="81">
        <v>8051455</v>
      </c>
      <c r="V309" s="81">
        <v>1164</v>
      </c>
      <c r="W309" s="81">
        <v>16</v>
      </c>
      <c r="X309" s="81">
        <v>9670</v>
      </c>
      <c r="Y309" s="81">
        <v>16769</v>
      </c>
      <c r="Z309" s="81">
        <v>21126</v>
      </c>
      <c r="AA309" s="81">
        <v>4071</v>
      </c>
      <c r="AB309" s="81">
        <v>37811</v>
      </c>
      <c r="AC309" s="81">
        <v>0</v>
      </c>
      <c r="AD309" s="81">
        <v>6.1314971909829614</v>
      </c>
      <c r="AE309" s="82"/>
      <c r="AF309" s="81">
        <v>40698322.165364109</v>
      </c>
      <c r="AG309" s="81">
        <v>1629116.5028730021</v>
      </c>
      <c r="AH309" s="81">
        <v>188509.70901857241</v>
      </c>
      <c r="AI309" s="81">
        <v>58323728.231281377</v>
      </c>
      <c r="AJ309" s="81">
        <v>71996105.548971161</v>
      </c>
      <c r="AK309" s="81">
        <v>0</v>
      </c>
      <c r="AL309" s="81">
        <v>0</v>
      </c>
      <c r="AM309" s="81">
        <v>5149573.5589443957</v>
      </c>
      <c r="AN309" s="81">
        <v>0</v>
      </c>
      <c r="AO309" s="81">
        <v>0</v>
      </c>
      <c r="AP309" s="82"/>
      <c r="AQ309" s="81">
        <v>655</v>
      </c>
      <c r="AR309" s="81">
        <v>187</v>
      </c>
      <c r="AS309" s="81">
        <v>1</v>
      </c>
      <c r="AT309" s="81">
        <v>0</v>
      </c>
      <c r="AU309" s="81">
        <v>0</v>
      </c>
      <c r="AV309" s="81">
        <v>0</v>
      </c>
      <c r="AW309" s="81" t="s">
        <v>564</v>
      </c>
      <c r="AX309" s="82"/>
      <c r="AY309" s="81">
        <v>3012.2000000000012</v>
      </c>
      <c r="AZ309" s="81">
        <v>5842.5999999999995</v>
      </c>
      <c r="BA309" s="81">
        <v>16.8</v>
      </c>
      <c r="BB309" s="81">
        <v>0</v>
      </c>
      <c r="BC309" s="81">
        <v>0</v>
      </c>
      <c r="BD309" s="81">
        <v>0</v>
      </c>
      <c r="BE309" s="81" t="s">
        <v>564</v>
      </c>
      <c r="BF309" s="82"/>
      <c r="BG309" s="81">
        <v>0</v>
      </c>
      <c r="BH309" s="81">
        <v>0</v>
      </c>
      <c r="BI309" s="81">
        <v>6.1319999999999997</v>
      </c>
      <c r="BJ309" s="81">
        <v>0</v>
      </c>
      <c r="BK309" s="81">
        <v>0</v>
      </c>
      <c r="BL309" s="81">
        <v>0</v>
      </c>
      <c r="BM309" s="82"/>
      <c r="BN309" s="81">
        <v>0</v>
      </c>
      <c r="BO309" s="81">
        <v>0</v>
      </c>
      <c r="BP309" s="81">
        <v>2</v>
      </c>
      <c r="BQ309" s="81">
        <v>0</v>
      </c>
      <c r="BR309" s="81">
        <v>0</v>
      </c>
      <c r="BS309" s="81">
        <v>0</v>
      </c>
      <c r="BT309"/>
      <c r="BU309" s="80">
        <v>6.1319999999999997</v>
      </c>
      <c r="BV309" s="80">
        <v>0</v>
      </c>
      <c r="BW309" s="80">
        <v>0</v>
      </c>
      <c r="BX309" s="80">
        <v>0</v>
      </c>
      <c r="BY309" s="80">
        <v>0</v>
      </c>
      <c r="BZ309" s="80">
        <v>0</v>
      </c>
      <c r="CA309" s="80">
        <v>0</v>
      </c>
      <c r="CB309" s="80">
        <v>0</v>
      </c>
      <c r="CC309" s="80">
        <v>0</v>
      </c>
    </row>
    <row r="310" spans="1:81">
      <c r="A310" s="80" t="s">
        <v>2052</v>
      </c>
      <c r="B310" s="80">
        <v>459</v>
      </c>
      <c r="C310" s="80">
        <v>17</v>
      </c>
      <c r="D310" s="80">
        <v>27</v>
      </c>
      <c r="E310" s="80">
        <v>2020</v>
      </c>
      <c r="F310" s="80" t="s">
        <v>218</v>
      </c>
      <c r="G310" s="80" t="s">
        <v>2035</v>
      </c>
      <c r="H310" s="80" t="s">
        <v>2036</v>
      </c>
      <c r="I310" s="177"/>
      <c r="J310" s="81">
        <v>48.338880898749942</v>
      </c>
      <c r="K310" s="81">
        <v>2.1438893117130058</v>
      </c>
      <c r="L310" s="81">
        <v>0.70028205655298703</v>
      </c>
      <c r="M310" s="81">
        <v>34.857361203142105</v>
      </c>
      <c r="N310" s="81">
        <v>43.446386438086911</v>
      </c>
      <c r="O310" s="81">
        <v>29.600825442703254</v>
      </c>
      <c r="P310" s="81">
        <v>18.865086132008191</v>
      </c>
      <c r="Q310" s="81">
        <v>2.2071683819969299</v>
      </c>
      <c r="R310" s="81">
        <v>0</v>
      </c>
      <c r="S310" s="81">
        <v>3.1390349592192242</v>
      </c>
      <c r="T310" s="82"/>
      <c r="U310" s="81">
        <v>7203072</v>
      </c>
      <c r="V310" s="81">
        <v>1159</v>
      </c>
      <c r="W310" s="81">
        <v>15</v>
      </c>
      <c r="X310" s="81">
        <v>10655</v>
      </c>
      <c r="Y310" s="81">
        <v>16773</v>
      </c>
      <c r="Z310" s="81">
        <v>21152</v>
      </c>
      <c r="AA310" s="81">
        <v>4256</v>
      </c>
      <c r="AB310" s="81">
        <v>37433</v>
      </c>
      <c r="AC310" s="81">
        <v>0</v>
      </c>
      <c r="AD310" s="81">
        <v>3.1390349592192242</v>
      </c>
      <c r="AE310" s="82"/>
      <c r="AF310" s="81">
        <v>37681121.352310792</v>
      </c>
      <c r="AG310" s="81">
        <v>1653496.8227883312</v>
      </c>
      <c r="AH310" s="81">
        <v>168289.45978924676</v>
      </c>
      <c r="AI310" s="81">
        <v>59342465.052537151</v>
      </c>
      <c r="AJ310" s="81">
        <v>72906253.373142391</v>
      </c>
      <c r="AK310" s="81"/>
      <c r="AL310" s="81"/>
      <c r="AM310" s="81">
        <v>4885422.3893042225</v>
      </c>
      <c r="AN310" s="81"/>
      <c r="AO310" s="81"/>
      <c r="AP310" s="82"/>
      <c r="AQ310" s="81">
        <v>722</v>
      </c>
      <c r="AR310" s="81">
        <v>186</v>
      </c>
      <c r="AS310" s="81">
        <v>1</v>
      </c>
      <c r="AT310" s="81">
        <v>0</v>
      </c>
      <c r="AU310" s="81">
        <v>0</v>
      </c>
      <c r="AV310" s="81">
        <v>0</v>
      </c>
      <c r="AW310" s="81">
        <v>1</v>
      </c>
      <c r="AX310" s="82"/>
      <c r="AY310" s="81">
        <v>3363.7999999999979</v>
      </c>
      <c r="AZ310" s="81">
        <v>5831.5999999999995</v>
      </c>
      <c r="BA310" s="81">
        <v>16.8</v>
      </c>
      <c r="BB310" s="81">
        <v>0</v>
      </c>
      <c r="BC310" s="81">
        <v>0</v>
      </c>
      <c r="BD310" s="81">
        <v>0</v>
      </c>
      <c r="BE310" s="81">
        <v>16.8</v>
      </c>
      <c r="BF310" s="82"/>
      <c r="BG310" s="81">
        <v>0</v>
      </c>
      <c r="BH310" s="81">
        <v>0</v>
      </c>
      <c r="BI310" s="81">
        <v>5.62</v>
      </c>
      <c r="BJ310" s="81">
        <v>0</v>
      </c>
      <c r="BK310" s="81">
        <v>0</v>
      </c>
      <c r="BL310" s="81">
        <v>0</v>
      </c>
      <c r="BM310" s="82"/>
      <c r="BN310" s="81">
        <v>0</v>
      </c>
      <c r="BO310" s="81">
        <v>0</v>
      </c>
      <c r="BP310" s="81">
        <v>2</v>
      </c>
      <c r="BQ310" s="81">
        <v>0</v>
      </c>
      <c r="BR310" s="81">
        <v>0</v>
      </c>
      <c r="BS310" s="81">
        <v>0</v>
      </c>
      <c r="BT310"/>
      <c r="BU310" s="80">
        <v>5.62</v>
      </c>
      <c r="BV310" s="80">
        <v>0</v>
      </c>
      <c r="BW310" s="80">
        <v>0</v>
      </c>
      <c r="BX310" s="80">
        <v>0</v>
      </c>
      <c r="BY310" s="80">
        <v>0</v>
      </c>
      <c r="BZ310" s="80">
        <v>0</v>
      </c>
      <c r="CA310" s="80">
        <v>0</v>
      </c>
      <c r="CB310" s="80">
        <v>0</v>
      </c>
      <c r="CC310" s="80">
        <v>0</v>
      </c>
    </row>
    <row r="311" spans="1:81">
      <c r="A311" s="80" t="s">
        <v>2053</v>
      </c>
      <c r="B311" s="80">
        <v>459</v>
      </c>
      <c r="C311" s="80">
        <v>18</v>
      </c>
      <c r="D311" s="80">
        <v>27</v>
      </c>
      <c r="E311" s="80">
        <v>2021</v>
      </c>
      <c r="F311" s="80" t="s">
        <v>75</v>
      </c>
      <c r="G311" s="174" t="s">
        <v>2035</v>
      </c>
      <c r="H311" s="80" t="s">
        <v>2036</v>
      </c>
      <c r="I311" s="177"/>
      <c r="J311" s="81">
        <v>51.687174454122655</v>
      </c>
      <c r="K311" s="81">
        <v>2.4292479119979666</v>
      </c>
      <c r="L311" s="81">
        <v>0.66767068025680998</v>
      </c>
      <c r="M311" s="81">
        <v>40.884804451602662</v>
      </c>
      <c r="N311" s="81">
        <v>41.783733111498506</v>
      </c>
      <c r="O311" s="81">
        <v>28.703958038698779</v>
      </c>
      <c r="P311" s="81">
        <v>19.467485258156376</v>
      </c>
      <c r="Q311" s="81">
        <v>2.2205882922236744</v>
      </c>
      <c r="R311" s="81">
        <v>0</v>
      </c>
      <c r="S311" s="81">
        <v>4.1636629476743856</v>
      </c>
      <c r="T311" s="82"/>
      <c r="U311" s="81">
        <v>8111332</v>
      </c>
      <c r="V311" s="81">
        <v>1159</v>
      </c>
      <c r="W311" s="81">
        <v>15</v>
      </c>
      <c r="X311" s="81">
        <v>10655</v>
      </c>
      <c r="Y311" s="81">
        <v>16805</v>
      </c>
      <c r="Z311" s="81">
        <v>21120</v>
      </c>
      <c r="AA311" s="81">
        <v>4283</v>
      </c>
      <c r="AB311" s="81">
        <v>37214</v>
      </c>
      <c r="AC311" s="81">
        <v>0</v>
      </c>
      <c r="AD311" s="81">
        <v>4.1636629476743856</v>
      </c>
      <c r="AE311" s="82"/>
      <c r="AF311" s="81">
        <v>39794885.707809657</v>
      </c>
      <c r="AG311" s="81">
        <v>1841280.733601612</v>
      </c>
      <c r="AH311" s="81">
        <v>154834.22555420749</v>
      </c>
      <c r="AI311" s="81">
        <v>65788827.099529214</v>
      </c>
      <c r="AJ311" s="81">
        <v>65036841.736820221</v>
      </c>
      <c r="AK311" s="81">
        <v>0</v>
      </c>
      <c r="AL311" s="81">
        <v>0</v>
      </c>
      <c r="AM311" s="81">
        <v>4884854.3208795777</v>
      </c>
      <c r="AN311" s="81">
        <v>0</v>
      </c>
      <c r="AO311" s="81">
        <v>0</v>
      </c>
      <c r="AP311" s="82"/>
      <c r="AQ311" s="81">
        <v>788</v>
      </c>
      <c r="AR311" s="81">
        <v>186</v>
      </c>
      <c r="AS311" s="81">
        <v>1</v>
      </c>
      <c r="AT311" s="81">
        <v>0</v>
      </c>
      <c r="AU311" s="81">
        <v>0</v>
      </c>
      <c r="AV311" s="81">
        <v>0</v>
      </c>
      <c r="AW311" s="81"/>
      <c r="AX311" s="82"/>
      <c r="AY311" s="81">
        <v>3762.099999999999</v>
      </c>
      <c r="AZ311" s="81">
        <v>5831.5999999999995</v>
      </c>
      <c r="BA311" s="81">
        <v>16.8</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2054</v>
      </c>
      <c r="B312" s="80">
        <v>459</v>
      </c>
      <c r="C312" s="80">
        <v>19</v>
      </c>
      <c r="D312" s="80">
        <v>27</v>
      </c>
      <c r="E312" s="80">
        <v>2022</v>
      </c>
      <c r="F312" s="80" t="s">
        <v>568</v>
      </c>
      <c r="G312" s="174" t="s">
        <v>2035</v>
      </c>
      <c r="H312" s="80" t="s">
        <v>2036</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878</v>
      </c>
      <c r="AR312" s="81">
        <v>186</v>
      </c>
      <c r="AS312" s="81">
        <v>1</v>
      </c>
      <c r="AT312" s="81">
        <v>0</v>
      </c>
      <c r="AU312" s="81">
        <v>0</v>
      </c>
      <c r="AV312" s="81">
        <v>0</v>
      </c>
      <c r="AW312" s="81"/>
      <c r="AX312" s="82"/>
      <c r="AY312" s="81">
        <v>4298.4000000000005</v>
      </c>
      <c r="AZ312" s="81">
        <v>5831.5999999999985</v>
      </c>
      <c r="BA312" s="81">
        <v>16.8</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2055</v>
      </c>
      <c r="B313" s="80">
        <v>86</v>
      </c>
      <c r="C313" s="80">
        <v>1</v>
      </c>
      <c r="D313" s="80">
        <v>6</v>
      </c>
      <c r="E313" s="80">
        <v>1990</v>
      </c>
      <c r="F313" s="80" t="s">
        <v>562</v>
      </c>
      <c r="G313" s="80" t="s">
        <v>2056</v>
      </c>
      <c r="H313" s="80" t="s">
        <v>2057</v>
      </c>
      <c r="I313" s="177"/>
      <c r="J313" s="81">
        <v>256.49271113726701</v>
      </c>
      <c r="K313" s="81">
        <v>5.4907116572790295</v>
      </c>
      <c r="L313" s="81">
        <v>0</v>
      </c>
      <c r="M313" s="81">
        <v>16.087702538016774</v>
      </c>
      <c r="N313" s="81">
        <v>21.852106833911844</v>
      </c>
      <c r="O313" s="81">
        <v>23.933187774078984</v>
      </c>
      <c r="P313" s="81">
        <v>26.436189177739816</v>
      </c>
      <c r="Q313" s="81">
        <v>2.111463806754537</v>
      </c>
      <c r="R313" s="81">
        <v>0</v>
      </c>
      <c r="S313" s="81">
        <v>2.1720025807942136</v>
      </c>
      <c r="T313" s="82"/>
      <c r="U313" s="81">
        <v>6778983</v>
      </c>
      <c r="V313" s="81">
        <v>1334</v>
      </c>
      <c r="W313" s="81">
        <v>0</v>
      </c>
      <c r="X313" s="81">
        <v>5773</v>
      </c>
      <c r="Y313" s="81">
        <v>9581</v>
      </c>
      <c r="Z313" s="81">
        <v>9844</v>
      </c>
      <c r="AA313" s="81">
        <v>6419</v>
      </c>
      <c r="AB313" s="81">
        <v>34283</v>
      </c>
      <c r="AC313" s="81">
        <v>0</v>
      </c>
      <c r="AD313" s="81">
        <v>2.1720025807942136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2058</v>
      </c>
      <c r="B314" s="80">
        <v>87</v>
      </c>
      <c r="C314" s="80">
        <v>2</v>
      </c>
      <c r="D314" s="80">
        <v>6</v>
      </c>
      <c r="E314" s="80">
        <v>2005</v>
      </c>
      <c r="F314" s="80" t="s">
        <v>565</v>
      </c>
      <c r="G314" s="80" t="s">
        <v>2056</v>
      </c>
      <c r="H314" s="80" t="s">
        <v>2057</v>
      </c>
      <c r="I314" s="177"/>
      <c r="J314" s="81">
        <v>114.37540440805147</v>
      </c>
      <c r="K314" s="81">
        <v>3.099916659684343</v>
      </c>
      <c r="L314" s="81">
        <v>0</v>
      </c>
      <c r="M314" s="81">
        <v>32.943541313332553</v>
      </c>
      <c r="N314" s="81">
        <v>37.349614628804908</v>
      </c>
      <c r="O314" s="81">
        <v>41.582797367747133</v>
      </c>
      <c r="P314" s="81">
        <v>30.518958830259688</v>
      </c>
      <c r="Q314" s="81">
        <v>2.2343438997384708</v>
      </c>
      <c r="R314" s="81">
        <v>0</v>
      </c>
      <c r="S314" s="81">
        <v>0</v>
      </c>
      <c r="T314" s="82"/>
      <c r="U314" s="81">
        <v>4411884</v>
      </c>
      <c r="V314" s="81">
        <v>1492</v>
      </c>
      <c r="W314" s="81">
        <v>0</v>
      </c>
      <c r="X314" s="81">
        <v>7308</v>
      </c>
      <c r="Y314" s="81">
        <v>13579</v>
      </c>
      <c r="Z314" s="81">
        <v>19792</v>
      </c>
      <c r="AA314" s="81">
        <v>6069</v>
      </c>
      <c r="AB314" s="81">
        <v>37925</v>
      </c>
      <c r="AC314" s="81">
        <v>0</v>
      </c>
      <c r="AD314" s="81">
        <v>0</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2059</v>
      </c>
      <c r="B315" s="80">
        <v>88</v>
      </c>
      <c r="C315" s="80">
        <v>3</v>
      </c>
      <c r="D315" s="80">
        <v>6</v>
      </c>
      <c r="E315" s="80">
        <v>2006</v>
      </c>
      <c r="F315" s="80" t="s">
        <v>566</v>
      </c>
      <c r="G315" s="80" t="s">
        <v>2056</v>
      </c>
      <c r="H315" s="80" t="s">
        <v>2057</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2060</v>
      </c>
      <c r="B316" s="80">
        <v>89</v>
      </c>
      <c r="C316" s="80">
        <v>4</v>
      </c>
      <c r="D316" s="80">
        <v>6</v>
      </c>
      <c r="E316" s="80">
        <v>2007</v>
      </c>
      <c r="F316" s="80" t="s">
        <v>567</v>
      </c>
      <c r="G316" s="80" t="s">
        <v>2056</v>
      </c>
      <c r="H316" s="80" t="s">
        <v>2057</v>
      </c>
      <c r="I316" s="177"/>
      <c r="J316" s="81">
        <v>168.64503924548319</v>
      </c>
      <c r="K316" s="81">
        <v>2.9785191115646779</v>
      </c>
      <c r="L316" s="81">
        <v>0</v>
      </c>
      <c r="M316" s="81">
        <v>32.279933185570776</v>
      </c>
      <c r="N316" s="81">
        <v>37.771681997042265</v>
      </c>
      <c r="O316" s="81">
        <v>40.61712648427887</v>
      </c>
      <c r="P316" s="81">
        <v>30.981144056822686</v>
      </c>
      <c r="Q316" s="81">
        <v>2.3498996476497611</v>
      </c>
      <c r="R316" s="81">
        <v>0</v>
      </c>
      <c r="S316" s="81">
        <v>0.24965272000000002</v>
      </c>
      <c r="T316" s="82"/>
      <c r="U316" s="81">
        <v>7205015</v>
      </c>
      <c r="V316" s="81">
        <v>1333</v>
      </c>
      <c r="W316" s="81">
        <v>0</v>
      </c>
      <c r="X316" s="81">
        <v>8530</v>
      </c>
      <c r="Y316" s="81">
        <v>13910</v>
      </c>
      <c r="Z316" s="81">
        <v>20097</v>
      </c>
      <c r="AA316" s="81">
        <v>6067</v>
      </c>
      <c r="AB316" s="81">
        <v>37777</v>
      </c>
      <c r="AC316" s="81">
        <v>0</v>
      </c>
      <c r="AD316" s="81">
        <v>0.24965272000000002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2061</v>
      </c>
      <c r="B317" s="80">
        <v>90</v>
      </c>
      <c r="C317" s="80">
        <v>5</v>
      </c>
      <c r="D317" s="80">
        <v>6</v>
      </c>
      <c r="E317" s="80">
        <v>2008</v>
      </c>
      <c r="F317" s="80" t="s">
        <v>84</v>
      </c>
      <c r="G317" s="80" t="s">
        <v>2056</v>
      </c>
      <c r="H317" s="80" t="s">
        <v>2057</v>
      </c>
      <c r="I317" s="177"/>
      <c r="J317" s="81">
        <v>131.67965246910322</v>
      </c>
      <c r="K317" s="81">
        <v>2.3262824180342703</v>
      </c>
      <c r="L317" s="81">
        <v>0</v>
      </c>
      <c r="M317" s="81">
        <v>33.780681551424635</v>
      </c>
      <c r="N317" s="81">
        <v>35.840719240812078</v>
      </c>
      <c r="O317" s="81">
        <v>39.647953141515416</v>
      </c>
      <c r="P317" s="81">
        <v>29.599256463125737</v>
      </c>
      <c r="Q317" s="81">
        <v>2.3152759003396981</v>
      </c>
      <c r="R317" s="81">
        <v>0</v>
      </c>
      <c r="S317" s="81">
        <v>0.13088137</v>
      </c>
      <c r="T317" s="82"/>
      <c r="U317" s="81">
        <v>5811064</v>
      </c>
      <c r="V317" s="81">
        <v>1333</v>
      </c>
      <c r="W317" s="81">
        <v>0</v>
      </c>
      <c r="X317" s="81">
        <v>8530</v>
      </c>
      <c r="Y317" s="81">
        <v>14101</v>
      </c>
      <c r="Z317" s="81">
        <v>20306</v>
      </c>
      <c r="AA317" s="81">
        <v>5803</v>
      </c>
      <c r="AB317" s="81">
        <v>37832</v>
      </c>
      <c r="AC317" s="81">
        <v>0</v>
      </c>
      <c r="AD317" s="81">
        <v>0.13088137</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2062</v>
      </c>
      <c r="B318" s="80">
        <v>91</v>
      </c>
      <c r="C318" s="80">
        <v>6</v>
      </c>
      <c r="D318" s="80">
        <v>6</v>
      </c>
      <c r="E318" s="80">
        <v>2009</v>
      </c>
      <c r="F318" s="80" t="s">
        <v>85</v>
      </c>
      <c r="G318" s="80" t="s">
        <v>2056</v>
      </c>
      <c r="H318" s="80" t="s">
        <v>2057</v>
      </c>
      <c r="I318" s="177"/>
      <c r="J318" s="81">
        <v>94.47062378485731</v>
      </c>
      <c r="K318" s="81">
        <v>1.8577120295910818</v>
      </c>
      <c r="L318" s="81">
        <v>0.33937380724372807</v>
      </c>
      <c r="M318" s="81">
        <v>32.962446325034428</v>
      </c>
      <c r="N318" s="81">
        <v>35.421565763342869</v>
      </c>
      <c r="O318" s="81">
        <v>40.546013255405583</v>
      </c>
      <c r="P318" s="81">
        <v>28.037002164692545</v>
      </c>
      <c r="Q318" s="81">
        <v>2.207636906263462</v>
      </c>
      <c r="R318" s="81">
        <v>0</v>
      </c>
      <c r="S318" s="81">
        <v>0</v>
      </c>
      <c r="T318" s="82"/>
      <c r="U318" s="81">
        <v>4266424</v>
      </c>
      <c r="V318" s="81">
        <v>1339</v>
      </c>
      <c r="W318" s="81">
        <v>8</v>
      </c>
      <c r="X318" s="81">
        <v>8777</v>
      </c>
      <c r="Y318" s="81">
        <v>14327</v>
      </c>
      <c r="Z318" s="81">
        <v>20497</v>
      </c>
      <c r="AA318" s="81">
        <v>5643</v>
      </c>
      <c r="AB318" s="81">
        <v>37868</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13.64</v>
      </c>
      <c r="BJ318" s="81">
        <v>0</v>
      </c>
      <c r="BK318" s="81">
        <v>3.75</v>
      </c>
      <c r="BL318" s="81">
        <v>0</v>
      </c>
      <c r="BM318" s="82"/>
      <c r="BN318" s="81">
        <v>0</v>
      </c>
      <c r="BO318" s="81">
        <v>0</v>
      </c>
      <c r="BP318" s="81">
        <v>2</v>
      </c>
      <c r="BQ318" s="81">
        <v>0</v>
      </c>
      <c r="BR318" s="81">
        <v>1</v>
      </c>
      <c r="BS318" s="81">
        <v>0</v>
      </c>
      <c r="BT318"/>
      <c r="BU318" s="80"/>
      <c r="BV318" s="80"/>
      <c r="BW318" s="80"/>
      <c r="BX318" s="80"/>
      <c r="BY318" s="80"/>
      <c r="BZ318" s="80"/>
      <c r="CA318" s="80"/>
      <c r="CB318" s="80"/>
      <c r="CC318" s="80"/>
    </row>
    <row r="319" spans="1:81">
      <c r="A319" s="80" t="s">
        <v>2063</v>
      </c>
      <c r="B319" s="80">
        <v>92</v>
      </c>
      <c r="C319" s="80">
        <v>7</v>
      </c>
      <c r="D319" s="80">
        <v>6</v>
      </c>
      <c r="E319" s="80">
        <v>2010</v>
      </c>
      <c r="F319" s="80" t="s">
        <v>86</v>
      </c>
      <c r="G319" s="80" t="s">
        <v>2056</v>
      </c>
      <c r="H319" s="80" t="s">
        <v>2057</v>
      </c>
      <c r="I319" s="177"/>
      <c r="J319" s="81">
        <v>105.52830506112946</v>
      </c>
      <c r="K319" s="81">
        <v>2.0815752321046035</v>
      </c>
      <c r="L319" s="81">
        <v>0.32067548289996717</v>
      </c>
      <c r="M319" s="81">
        <v>34.670909782041498</v>
      </c>
      <c r="N319" s="81">
        <v>36.314521300459717</v>
      </c>
      <c r="O319" s="81">
        <v>40.80740620334732</v>
      </c>
      <c r="P319" s="81">
        <v>28.974239470670007</v>
      </c>
      <c r="Q319" s="81">
        <v>2.3060667925218041</v>
      </c>
      <c r="R319" s="81">
        <v>0</v>
      </c>
      <c r="S319" s="81">
        <v>0</v>
      </c>
      <c r="T319" s="82"/>
      <c r="U319" s="81">
        <v>4399497</v>
      </c>
      <c r="V319" s="81">
        <v>1339</v>
      </c>
      <c r="W319" s="81">
        <v>8</v>
      </c>
      <c r="X319" s="81">
        <v>8777</v>
      </c>
      <c r="Y319" s="81">
        <v>14487</v>
      </c>
      <c r="Z319" s="81">
        <v>20725</v>
      </c>
      <c r="AA319" s="81">
        <v>5686</v>
      </c>
      <c r="AB319" s="81">
        <v>37903</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5.4080000000000004</v>
      </c>
      <c r="BJ319" s="81">
        <v>0</v>
      </c>
      <c r="BK319" s="81">
        <v>4.5049999999999999</v>
      </c>
      <c r="BL319" s="81">
        <v>0</v>
      </c>
      <c r="BM319" s="82"/>
      <c r="BN319" s="81">
        <v>0</v>
      </c>
      <c r="BO319" s="81">
        <v>0</v>
      </c>
      <c r="BP319" s="81">
        <v>1</v>
      </c>
      <c r="BQ319" s="81">
        <v>0</v>
      </c>
      <c r="BR319" s="81">
        <v>1</v>
      </c>
      <c r="BS319" s="81">
        <v>0</v>
      </c>
      <c r="BT319"/>
      <c r="BU319" s="80">
        <v>9.9130000000000003</v>
      </c>
      <c r="BV319" s="80">
        <v>0</v>
      </c>
      <c r="BW319" s="80">
        <v>0</v>
      </c>
      <c r="BX319" s="80">
        <v>0</v>
      </c>
      <c r="BY319" s="80">
        <v>0</v>
      </c>
      <c r="BZ319" s="80">
        <v>0</v>
      </c>
      <c r="CA319" s="80">
        <v>0</v>
      </c>
      <c r="CB319" s="80">
        <v>0</v>
      </c>
      <c r="CC319" s="80">
        <v>0</v>
      </c>
    </row>
    <row r="320" spans="1:81">
      <c r="A320" s="80" t="s">
        <v>2064</v>
      </c>
      <c r="B320" s="80">
        <v>93</v>
      </c>
      <c r="C320" s="80">
        <v>8</v>
      </c>
      <c r="D320" s="80">
        <v>6</v>
      </c>
      <c r="E320" s="80">
        <v>2011</v>
      </c>
      <c r="F320" s="80" t="s">
        <v>87</v>
      </c>
      <c r="G320" s="80" t="s">
        <v>2056</v>
      </c>
      <c r="H320" s="80" t="s">
        <v>2057</v>
      </c>
      <c r="I320" s="177"/>
      <c r="J320" s="81">
        <v>107.86869362337042</v>
      </c>
      <c r="K320" s="81">
        <v>3.3742807708975495</v>
      </c>
      <c r="L320" s="81">
        <v>0.36061971990767011</v>
      </c>
      <c r="M320" s="81">
        <v>41.955667917618413</v>
      </c>
      <c r="N320" s="81">
        <v>44.719306912415412</v>
      </c>
      <c r="O320" s="81">
        <v>40.236493347873342</v>
      </c>
      <c r="P320" s="81">
        <v>28.562496594629078</v>
      </c>
      <c r="Q320" s="81">
        <v>2.6629863702498953</v>
      </c>
      <c r="R320" s="81">
        <v>0</v>
      </c>
      <c r="S320" s="81">
        <v>0</v>
      </c>
      <c r="T320" s="82"/>
      <c r="U320" s="81">
        <v>4246452</v>
      </c>
      <c r="V320" s="81">
        <v>1339</v>
      </c>
      <c r="W320" s="81">
        <v>8</v>
      </c>
      <c r="X320" s="81">
        <v>8777</v>
      </c>
      <c r="Y320" s="81">
        <v>14621</v>
      </c>
      <c r="Z320" s="81">
        <v>20879</v>
      </c>
      <c r="AA320" s="81">
        <v>5772</v>
      </c>
      <c r="AB320" s="81">
        <v>37946</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12.076000000000001</v>
      </c>
      <c r="BJ320" s="81">
        <v>0</v>
      </c>
      <c r="BK320" s="81">
        <v>4.415</v>
      </c>
      <c r="BL320" s="81">
        <v>0</v>
      </c>
      <c r="BM320" s="82"/>
      <c r="BN320" s="81">
        <v>0</v>
      </c>
      <c r="BO320" s="81">
        <v>0</v>
      </c>
      <c r="BP320" s="81">
        <v>2</v>
      </c>
      <c r="BQ320" s="81">
        <v>0</v>
      </c>
      <c r="BR320" s="81">
        <v>1</v>
      </c>
      <c r="BS320" s="81">
        <v>0</v>
      </c>
      <c r="BT320"/>
      <c r="BU320" s="80">
        <v>9.0909999999999993</v>
      </c>
      <c r="BV320" s="80">
        <v>0</v>
      </c>
      <c r="BW320" s="80">
        <v>7.4</v>
      </c>
      <c r="BX320" s="80">
        <v>0</v>
      </c>
      <c r="BY320" s="80">
        <v>0</v>
      </c>
      <c r="BZ320" s="80">
        <v>0</v>
      </c>
      <c r="CA320" s="80">
        <v>0</v>
      </c>
      <c r="CB320" s="80">
        <v>0</v>
      </c>
      <c r="CC320" s="80">
        <v>0</v>
      </c>
    </row>
    <row r="321" spans="1:81">
      <c r="A321" s="80" t="s">
        <v>2065</v>
      </c>
      <c r="B321" s="80">
        <v>94</v>
      </c>
      <c r="C321" s="80">
        <v>9</v>
      </c>
      <c r="D321" s="80">
        <v>6</v>
      </c>
      <c r="E321" s="80">
        <v>2012</v>
      </c>
      <c r="F321" s="80" t="s">
        <v>88</v>
      </c>
      <c r="G321" s="80" t="s">
        <v>2056</v>
      </c>
      <c r="H321" s="80" t="s">
        <v>2057</v>
      </c>
      <c r="I321" s="177"/>
      <c r="J321" s="81">
        <v>126.98173829270155</v>
      </c>
      <c r="K321" s="81">
        <v>3.1520863380311175</v>
      </c>
      <c r="L321" s="81">
        <v>0.36911382572572315</v>
      </c>
      <c r="M321" s="81">
        <v>46.545210280357573</v>
      </c>
      <c r="N321" s="81">
        <v>52.360325612708749</v>
      </c>
      <c r="O321" s="81">
        <v>40.53742853301469</v>
      </c>
      <c r="P321" s="81">
        <v>28.511012153659713</v>
      </c>
      <c r="Q321" s="81">
        <v>2.891517358393529</v>
      </c>
      <c r="R321" s="81">
        <v>0</v>
      </c>
      <c r="S321" s="81">
        <v>0</v>
      </c>
      <c r="T321" s="82"/>
      <c r="U321" s="81">
        <v>4808916</v>
      </c>
      <c r="V321" s="81">
        <v>1339</v>
      </c>
      <c r="W321" s="81">
        <v>8</v>
      </c>
      <c r="X321" s="81">
        <v>8777</v>
      </c>
      <c r="Y321" s="81">
        <v>14811</v>
      </c>
      <c r="Z321" s="81">
        <v>21202</v>
      </c>
      <c r="AA321" s="81">
        <v>5729</v>
      </c>
      <c r="AB321" s="81">
        <v>37923</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12.491</v>
      </c>
      <c r="BJ321" s="81">
        <v>0</v>
      </c>
      <c r="BK321" s="81">
        <v>4.9550000000000001</v>
      </c>
      <c r="BL321" s="81">
        <v>0</v>
      </c>
      <c r="BM321" s="82"/>
      <c r="BN321" s="81">
        <v>0</v>
      </c>
      <c r="BO321" s="81">
        <v>0</v>
      </c>
      <c r="BP321" s="81">
        <v>2</v>
      </c>
      <c r="BQ321" s="81">
        <v>0</v>
      </c>
      <c r="BR321" s="81">
        <v>1</v>
      </c>
      <c r="BS321" s="81">
        <v>0</v>
      </c>
      <c r="BT321"/>
      <c r="BU321" s="80">
        <v>9.8460000000000001</v>
      </c>
      <c r="BV321" s="80">
        <v>0</v>
      </c>
      <c r="BW321" s="80">
        <v>7.6</v>
      </c>
      <c r="BX321" s="80">
        <v>0</v>
      </c>
      <c r="BY321" s="80">
        <v>0</v>
      </c>
      <c r="BZ321" s="80">
        <v>0</v>
      </c>
      <c r="CA321" s="80">
        <v>0</v>
      </c>
      <c r="CB321" s="80">
        <v>0</v>
      </c>
      <c r="CC321" s="80">
        <v>0</v>
      </c>
    </row>
    <row r="322" spans="1:81">
      <c r="A322" s="80" t="s">
        <v>2066</v>
      </c>
      <c r="B322" s="80">
        <v>95</v>
      </c>
      <c r="C322" s="80">
        <v>10</v>
      </c>
      <c r="D322" s="80">
        <v>6</v>
      </c>
      <c r="E322" s="80">
        <v>2013</v>
      </c>
      <c r="F322" s="80" t="s">
        <v>89</v>
      </c>
      <c r="G322" s="80" t="s">
        <v>2056</v>
      </c>
      <c r="H322" s="80" t="s">
        <v>2057</v>
      </c>
      <c r="I322" s="177"/>
      <c r="J322" s="81">
        <v>126.56574640584307</v>
      </c>
      <c r="K322" s="81">
        <v>2.6251380370780715</v>
      </c>
      <c r="L322" s="81">
        <v>0.35471542918979937</v>
      </c>
      <c r="M322" s="81">
        <v>46.114501257712682</v>
      </c>
      <c r="N322" s="81">
        <v>50.348069806489207</v>
      </c>
      <c r="O322" s="81">
        <v>39.353936392368631</v>
      </c>
      <c r="P322" s="81">
        <v>28.828243855870621</v>
      </c>
      <c r="Q322" s="81">
        <v>2.9314911475460153</v>
      </c>
      <c r="R322" s="81">
        <v>0</v>
      </c>
      <c r="S322" s="81">
        <v>0</v>
      </c>
      <c r="T322" s="82"/>
      <c r="U322" s="81">
        <v>4814458</v>
      </c>
      <c r="V322" s="81">
        <v>1339</v>
      </c>
      <c r="W322" s="81">
        <v>8</v>
      </c>
      <c r="X322" s="81">
        <v>8777</v>
      </c>
      <c r="Y322" s="81">
        <v>14945</v>
      </c>
      <c r="Z322" s="81">
        <v>21502</v>
      </c>
      <c r="AA322" s="81">
        <v>5771</v>
      </c>
      <c r="AB322" s="81">
        <v>37896</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13.657</v>
      </c>
      <c r="BJ322" s="81">
        <v>0</v>
      </c>
      <c r="BK322" s="81">
        <v>5.0380000000000003</v>
      </c>
      <c r="BL322" s="81">
        <v>0</v>
      </c>
      <c r="BM322" s="82"/>
      <c r="BN322" s="81">
        <v>0</v>
      </c>
      <c r="BO322" s="81">
        <v>0</v>
      </c>
      <c r="BP322" s="81">
        <v>2</v>
      </c>
      <c r="BQ322" s="81">
        <v>0</v>
      </c>
      <c r="BR322" s="81">
        <v>1</v>
      </c>
      <c r="BS322" s="81">
        <v>0</v>
      </c>
      <c r="BT322"/>
      <c r="BU322" s="80">
        <v>11.195</v>
      </c>
      <c r="BV322" s="80">
        <v>0</v>
      </c>
      <c r="BW322" s="80">
        <v>7.5</v>
      </c>
      <c r="BX322" s="80">
        <v>0</v>
      </c>
      <c r="BY322" s="80">
        <v>0</v>
      </c>
      <c r="BZ322" s="80">
        <v>0</v>
      </c>
      <c r="CA322" s="80">
        <v>0</v>
      </c>
      <c r="CB322" s="80">
        <v>0</v>
      </c>
      <c r="CC322" s="80">
        <v>0</v>
      </c>
    </row>
    <row r="323" spans="1:81">
      <c r="A323" s="80" t="s">
        <v>2067</v>
      </c>
      <c r="B323" s="80">
        <v>96</v>
      </c>
      <c r="C323" s="80">
        <v>11</v>
      </c>
      <c r="D323" s="80">
        <v>6</v>
      </c>
      <c r="E323" s="80">
        <v>2014</v>
      </c>
      <c r="F323" s="80" t="s">
        <v>90</v>
      </c>
      <c r="G323" s="80" t="s">
        <v>2056</v>
      </c>
      <c r="H323" s="80" t="s">
        <v>2057</v>
      </c>
      <c r="I323" s="177"/>
      <c r="J323" s="81">
        <v>137.15095662008818</v>
      </c>
      <c r="K323" s="81">
        <v>2.9679247199602732</v>
      </c>
      <c r="L323" s="81">
        <v>0</v>
      </c>
      <c r="M323" s="81">
        <v>49.29228118185754</v>
      </c>
      <c r="N323" s="81">
        <v>44.465097551478216</v>
      </c>
      <c r="O323" s="81">
        <v>37.697579054345958</v>
      </c>
      <c r="P323" s="81">
        <v>29.384910943839071</v>
      </c>
      <c r="Q323" s="81">
        <v>2.8000160170493125</v>
      </c>
      <c r="R323" s="81">
        <v>0</v>
      </c>
      <c r="S323" s="81">
        <v>0</v>
      </c>
      <c r="T323" s="82"/>
      <c r="U323" s="81">
        <v>5322218</v>
      </c>
      <c r="V323" s="81">
        <v>1161</v>
      </c>
      <c r="W323" s="81">
        <v>0</v>
      </c>
      <c r="X323" s="81">
        <v>9591</v>
      </c>
      <c r="Y323" s="81">
        <v>15095</v>
      </c>
      <c r="Z323" s="81">
        <v>21693</v>
      </c>
      <c r="AA323" s="81">
        <v>5852</v>
      </c>
      <c r="AB323" s="81">
        <v>37726</v>
      </c>
      <c r="AC323" s="81">
        <v>0</v>
      </c>
      <c r="AD323" s="81">
        <v>0</v>
      </c>
      <c r="AE323" s="82"/>
      <c r="AF323" s="81">
        <v>68499458.146003127</v>
      </c>
      <c r="AG323" s="81">
        <v>2465772.5652519502</v>
      </c>
      <c r="AH323" s="81">
        <v>0</v>
      </c>
      <c r="AI323" s="81">
        <v>60808881.785261139</v>
      </c>
      <c r="AJ323" s="81">
        <v>60480716.001227193</v>
      </c>
      <c r="AK323" s="81">
        <v>0</v>
      </c>
      <c r="AL323" s="81">
        <v>0</v>
      </c>
      <c r="AM323" s="81">
        <v>5179216.0522721354</v>
      </c>
      <c r="AN323" s="81">
        <v>0</v>
      </c>
      <c r="AO323" s="81">
        <v>0</v>
      </c>
      <c r="AP323" s="82"/>
      <c r="AQ323" s="81">
        <v>942</v>
      </c>
      <c r="AR323" s="81">
        <v>63</v>
      </c>
      <c r="AS323" s="81">
        <v>0</v>
      </c>
      <c r="AT323" s="81">
        <v>0</v>
      </c>
      <c r="AU323" s="81">
        <v>0</v>
      </c>
      <c r="AV323" s="81">
        <v>0</v>
      </c>
      <c r="AW323" s="81" t="s">
        <v>564</v>
      </c>
      <c r="AX323" s="82"/>
      <c r="AY323" s="81">
        <v>3764.09</v>
      </c>
      <c r="AZ323" s="81">
        <v>2156.8000000000002</v>
      </c>
      <c r="BA323" s="81">
        <v>0</v>
      </c>
      <c r="BB323" s="81">
        <v>0</v>
      </c>
      <c r="BC323" s="81">
        <v>0</v>
      </c>
      <c r="BD323" s="81">
        <v>0</v>
      </c>
      <c r="BE323" s="81" t="s">
        <v>564</v>
      </c>
      <c r="BF323" s="82"/>
      <c r="BG323" s="81">
        <v>0</v>
      </c>
      <c r="BH323" s="81">
        <v>0</v>
      </c>
      <c r="BI323" s="81">
        <v>12.647</v>
      </c>
      <c r="BJ323" s="81">
        <v>0</v>
      </c>
      <c r="BK323" s="81">
        <v>3.8879999999999999</v>
      </c>
      <c r="BL323" s="81">
        <v>0</v>
      </c>
      <c r="BM323" s="82"/>
      <c r="BN323" s="81">
        <v>0</v>
      </c>
      <c r="BO323" s="81">
        <v>0</v>
      </c>
      <c r="BP323" s="81">
        <v>2</v>
      </c>
      <c r="BQ323" s="81">
        <v>0</v>
      </c>
      <c r="BR323" s="81">
        <v>1</v>
      </c>
      <c r="BS323" s="81">
        <v>0</v>
      </c>
      <c r="BT323"/>
      <c r="BU323" s="80">
        <v>9.3350000000000009</v>
      </c>
      <c r="BV323" s="80">
        <v>0</v>
      </c>
      <c r="BW323" s="80">
        <v>7.2</v>
      </c>
      <c r="BX323" s="80">
        <v>0</v>
      </c>
      <c r="BY323" s="80">
        <v>0</v>
      </c>
      <c r="BZ323" s="80">
        <v>0</v>
      </c>
      <c r="CA323" s="80">
        <v>0</v>
      </c>
      <c r="CB323" s="80">
        <v>0</v>
      </c>
      <c r="CC323" s="80">
        <v>0</v>
      </c>
    </row>
    <row r="324" spans="1:81">
      <c r="A324" s="80" t="s">
        <v>2068</v>
      </c>
      <c r="B324" s="80">
        <v>97</v>
      </c>
      <c r="C324" s="80">
        <v>12</v>
      </c>
      <c r="D324" s="80">
        <v>6</v>
      </c>
      <c r="E324" s="80">
        <v>2015</v>
      </c>
      <c r="F324" s="80" t="s">
        <v>91</v>
      </c>
      <c r="G324" s="80" t="s">
        <v>2056</v>
      </c>
      <c r="H324" s="80" t="s">
        <v>2057</v>
      </c>
      <c r="I324" s="177"/>
      <c r="J324" s="81">
        <v>128.66830465501721</v>
      </c>
      <c r="K324" s="81">
        <v>2.6648498922633732</v>
      </c>
      <c r="L324" s="81">
        <v>0</v>
      </c>
      <c r="M324" s="81">
        <v>47.173526011620559</v>
      </c>
      <c r="N324" s="81">
        <v>39.723328829734108</v>
      </c>
      <c r="O324" s="81">
        <v>37.647652644926268</v>
      </c>
      <c r="P324" s="81">
        <v>30.101522316230479</v>
      </c>
      <c r="Q324" s="81">
        <v>2.728797561468205</v>
      </c>
      <c r="R324" s="81">
        <v>0</v>
      </c>
      <c r="S324" s="81">
        <v>0</v>
      </c>
      <c r="T324" s="82"/>
      <c r="U324" s="81">
        <v>5699598</v>
      </c>
      <c r="V324" s="81">
        <v>1161</v>
      </c>
      <c r="W324" s="81">
        <v>0</v>
      </c>
      <c r="X324" s="81">
        <v>9591</v>
      </c>
      <c r="Y324" s="81">
        <v>15214</v>
      </c>
      <c r="Z324" s="81">
        <v>21873</v>
      </c>
      <c r="AA324" s="81">
        <v>5990</v>
      </c>
      <c r="AB324" s="81">
        <v>37557</v>
      </c>
      <c r="AC324" s="81">
        <v>0</v>
      </c>
      <c r="AD324" s="81">
        <v>0</v>
      </c>
      <c r="AE324" s="82"/>
      <c r="AF324" s="81">
        <v>65398921.117836379</v>
      </c>
      <c r="AG324" s="81">
        <v>2137185.2071746918</v>
      </c>
      <c r="AH324" s="81">
        <v>0</v>
      </c>
      <c r="AI324" s="81">
        <v>59286931.410543539</v>
      </c>
      <c r="AJ324" s="81">
        <v>59284511.867849104</v>
      </c>
      <c r="AK324" s="81">
        <v>0</v>
      </c>
      <c r="AL324" s="81">
        <v>0</v>
      </c>
      <c r="AM324" s="81">
        <v>5147029.3043104066</v>
      </c>
      <c r="AN324" s="81">
        <v>0</v>
      </c>
      <c r="AO324" s="81">
        <v>0</v>
      </c>
      <c r="AP324" s="82"/>
      <c r="AQ324" s="81">
        <v>1004</v>
      </c>
      <c r="AR324" s="81">
        <v>84</v>
      </c>
      <c r="AS324" s="81">
        <v>0</v>
      </c>
      <c r="AT324" s="81">
        <v>0</v>
      </c>
      <c r="AU324" s="81">
        <v>0</v>
      </c>
      <c r="AV324" s="81">
        <v>0</v>
      </c>
      <c r="AW324" s="81" t="s">
        <v>564</v>
      </c>
      <c r="AX324" s="82"/>
      <c r="AY324" s="81">
        <v>4079.42</v>
      </c>
      <c r="AZ324" s="81">
        <v>2674.9</v>
      </c>
      <c r="BA324" s="81">
        <v>0</v>
      </c>
      <c r="BB324" s="81">
        <v>0</v>
      </c>
      <c r="BC324" s="81">
        <v>0</v>
      </c>
      <c r="BD324" s="81">
        <v>0</v>
      </c>
      <c r="BE324" s="81" t="s">
        <v>564</v>
      </c>
      <c r="BF324" s="82"/>
      <c r="BG324" s="81">
        <v>0</v>
      </c>
      <c r="BH324" s="81">
        <v>0</v>
      </c>
      <c r="BI324" s="81">
        <v>11.387</v>
      </c>
      <c r="BJ324" s="81">
        <v>0</v>
      </c>
      <c r="BK324" s="81">
        <v>4.2080000000000002</v>
      </c>
      <c r="BL324" s="81">
        <v>0</v>
      </c>
      <c r="BM324" s="82"/>
      <c r="BN324" s="81">
        <v>0</v>
      </c>
      <c r="BO324" s="81">
        <v>0</v>
      </c>
      <c r="BP324" s="81">
        <v>2</v>
      </c>
      <c r="BQ324" s="81">
        <v>0</v>
      </c>
      <c r="BR324" s="81">
        <v>1</v>
      </c>
      <c r="BS324" s="81">
        <v>0</v>
      </c>
      <c r="BT324"/>
      <c r="BU324" s="80">
        <v>8.3650000000000002</v>
      </c>
      <c r="BV324" s="80">
        <v>0</v>
      </c>
      <c r="BW324" s="80">
        <v>7.23</v>
      </c>
      <c r="BX324" s="80">
        <v>0</v>
      </c>
      <c r="BY324" s="80">
        <v>0</v>
      </c>
      <c r="BZ324" s="80">
        <v>0</v>
      </c>
      <c r="CA324" s="80">
        <v>0</v>
      </c>
      <c r="CB324" s="80">
        <v>0</v>
      </c>
      <c r="CC324" s="80">
        <v>0</v>
      </c>
    </row>
    <row r="325" spans="1:81">
      <c r="A325" s="80" t="s">
        <v>2069</v>
      </c>
      <c r="B325" s="80">
        <v>98</v>
      </c>
      <c r="C325" s="80">
        <v>13</v>
      </c>
      <c r="D325" s="80">
        <v>6</v>
      </c>
      <c r="E325" s="80">
        <v>2016</v>
      </c>
      <c r="F325" s="80" t="s">
        <v>92</v>
      </c>
      <c r="G325" s="80" t="s">
        <v>2056</v>
      </c>
      <c r="H325" s="80" t="s">
        <v>2057</v>
      </c>
      <c r="I325" s="177"/>
      <c r="J325" s="81">
        <v>106.65951687742545</v>
      </c>
      <c r="K325" s="81">
        <v>2.5921489912708315</v>
      </c>
      <c r="L325" s="81">
        <v>0</v>
      </c>
      <c r="M325" s="81">
        <v>38.362710158045005</v>
      </c>
      <c r="N325" s="81">
        <v>39.616692117193452</v>
      </c>
      <c r="O325" s="81">
        <v>37.338405756553186</v>
      </c>
      <c r="P325" s="81">
        <v>29.803400343528445</v>
      </c>
      <c r="Q325" s="81">
        <v>2.6337270545195008</v>
      </c>
      <c r="R325" s="81">
        <v>0</v>
      </c>
      <c r="S325" s="81">
        <v>0</v>
      </c>
      <c r="T325" s="82"/>
      <c r="U325" s="81">
        <v>4997371</v>
      </c>
      <c r="V325" s="81">
        <v>1161</v>
      </c>
      <c r="W325" s="81">
        <v>0</v>
      </c>
      <c r="X325" s="81">
        <v>9591</v>
      </c>
      <c r="Y325" s="81">
        <v>15259</v>
      </c>
      <c r="Z325" s="81">
        <v>21960</v>
      </c>
      <c r="AA325" s="81">
        <v>6134</v>
      </c>
      <c r="AB325" s="81">
        <v>37288</v>
      </c>
      <c r="AC325" s="81">
        <v>0</v>
      </c>
      <c r="AD325" s="81">
        <v>0</v>
      </c>
      <c r="AE325" s="82"/>
      <c r="AF325" s="81">
        <v>55865800.251119643</v>
      </c>
      <c r="AG325" s="81">
        <v>2153522.3425754458</v>
      </c>
      <c r="AH325" s="81">
        <v>0</v>
      </c>
      <c r="AI325" s="81">
        <v>61642570.66961956</v>
      </c>
      <c r="AJ325" s="81">
        <v>64233900.225318164</v>
      </c>
      <c r="AK325" s="81">
        <v>0</v>
      </c>
      <c r="AL325" s="81">
        <v>0</v>
      </c>
      <c r="AM325" s="81">
        <v>5114134.0787327467</v>
      </c>
      <c r="AN325" s="81">
        <v>0</v>
      </c>
      <c r="AO325" s="81">
        <v>0</v>
      </c>
      <c r="AP325" s="82"/>
      <c r="AQ325" s="81">
        <v>1076</v>
      </c>
      <c r="AR325" s="81">
        <v>93</v>
      </c>
      <c r="AS325" s="81">
        <v>0</v>
      </c>
      <c r="AT325" s="81">
        <v>0</v>
      </c>
      <c r="AU325" s="81">
        <v>0</v>
      </c>
      <c r="AV325" s="81">
        <v>0</v>
      </c>
      <c r="AW325" s="81" t="s">
        <v>564</v>
      </c>
      <c r="AX325" s="82"/>
      <c r="AY325" s="81">
        <v>4420.2199999999993</v>
      </c>
      <c r="AZ325" s="81">
        <v>2841</v>
      </c>
      <c r="BA325" s="81">
        <v>0</v>
      </c>
      <c r="BB325" s="81">
        <v>0</v>
      </c>
      <c r="BC325" s="81">
        <v>0</v>
      </c>
      <c r="BD325" s="81">
        <v>0</v>
      </c>
      <c r="BE325" s="81" t="s">
        <v>564</v>
      </c>
      <c r="BF325" s="82"/>
      <c r="BG325" s="81">
        <v>0</v>
      </c>
      <c r="BH325" s="81">
        <v>0</v>
      </c>
      <c r="BI325" s="81">
        <v>10.515000000000001</v>
      </c>
      <c r="BJ325" s="81">
        <v>0</v>
      </c>
      <c r="BK325" s="81">
        <v>4.306</v>
      </c>
      <c r="BL325" s="81">
        <v>0</v>
      </c>
      <c r="BM325" s="82"/>
      <c r="BN325" s="81">
        <v>0</v>
      </c>
      <c r="BO325" s="81">
        <v>0</v>
      </c>
      <c r="BP325" s="81">
        <v>2</v>
      </c>
      <c r="BQ325" s="81">
        <v>0</v>
      </c>
      <c r="BR325" s="81">
        <v>1</v>
      </c>
      <c r="BS325" s="81">
        <v>0</v>
      </c>
      <c r="BT325"/>
      <c r="BU325" s="80">
        <v>7.883</v>
      </c>
      <c r="BV325" s="80">
        <v>0</v>
      </c>
      <c r="BW325" s="80">
        <v>6.9379999999999997</v>
      </c>
      <c r="BX325" s="80">
        <v>0</v>
      </c>
      <c r="BY325" s="80">
        <v>0</v>
      </c>
      <c r="BZ325" s="80">
        <v>0</v>
      </c>
      <c r="CA325" s="80">
        <v>0</v>
      </c>
      <c r="CB325" s="80">
        <v>0</v>
      </c>
      <c r="CC325" s="80">
        <v>0</v>
      </c>
    </row>
    <row r="326" spans="1:81">
      <c r="A326" s="80" t="s">
        <v>2070</v>
      </c>
      <c r="B326" s="80">
        <v>99</v>
      </c>
      <c r="C326" s="80">
        <v>14</v>
      </c>
      <c r="D326" s="80">
        <v>6</v>
      </c>
      <c r="E326" s="80">
        <v>2017</v>
      </c>
      <c r="F326" s="80" t="s">
        <v>71</v>
      </c>
      <c r="G326" s="80" t="s">
        <v>2056</v>
      </c>
      <c r="H326" s="80" t="s">
        <v>2057</v>
      </c>
      <c r="I326" s="177"/>
      <c r="J326" s="81">
        <v>107.25723334216782</v>
      </c>
      <c r="K326" s="81">
        <v>2.6632371445063918</v>
      </c>
      <c r="L326" s="81">
        <v>0</v>
      </c>
      <c r="M326" s="81">
        <v>35.718172907111082</v>
      </c>
      <c r="N326" s="81">
        <v>37.154460031611251</v>
      </c>
      <c r="O326" s="81">
        <v>37.02015511905519</v>
      </c>
      <c r="P326" s="81">
        <v>30.06360520566222</v>
      </c>
      <c r="Q326" s="81">
        <v>2.5528054257550479</v>
      </c>
      <c r="R326" s="81">
        <v>0</v>
      </c>
      <c r="S326" s="81">
        <v>0</v>
      </c>
      <c r="T326" s="82"/>
      <c r="U326" s="81">
        <v>5404832</v>
      </c>
      <c r="V326" s="81">
        <v>1161</v>
      </c>
      <c r="W326" s="81">
        <v>0</v>
      </c>
      <c r="X326" s="81">
        <v>9591</v>
      </c>
      <c r="Y326" s="81">
        <v>15462</v>
      </c>
      <c r="Z326" s="81">
        <v>22134</v>
      </c>
      <c r="AA326" s="81">
        <v>6227</v>
      </c>
      <c r="AB326" s="81">
        <v>37376</v>
      </c>
      <c r="AC326" s="81">
        <v>0</v>
      </c>
      <c r="AD326" s="81">
        <v>0</v>
      </c>
      <c r="AE326" s="82"/>
      <c r="AF326" s="81">
        <v>57539705.355466761</v>
      </c>
      <c r="AG326" s="81">
        <v>2180102.1976622581</v>
      </c>
      <c r="AH326" s="81">
        <v>0</v>
      </c>
      <c r="AI326" s="81">
        <v>58569422.880748451</v>
      </c>
      <c r="AJ326" s="81">
        <v>64802473.249547817</v>
      </c>
      <c r="AK326" s="81">
        <v>0</v>
      </c>
      <c r="AL326" s="81">
        <v>0</v>
      </c>
      <c r="AM326" s="81">
        <v>5134224.5881888373</v>
      </c>
      <c r="AN326" s="81">
        <v>0</v>
      </c>
      <c r="AO326" s="81">
        <v>0</v>
      </c>
      <c r="AP326" s="82"/>
      <c r="AQ326" s="81">
        <v>1157</v>
      </c>
      <c r="AR326" s="81">
        <v>103</v>
      </c>
      <c r="AS326" s="81">
        <v>0</v>
      </c>
      <c r="AT326" s="81">
        <v>0</v>
      </c>
      <c r="AU326" s="81">
        <v>0</v>
      </c>
      <c r="AV326" s="81">
        <v>0</v>
      </c>
      <c r="AW326" s="81" t="s">
        <v>564</v>
      </c>
      <c r="AX326" s="82"/>
      <c r="AY326" s="81">
        <v>4801.3099999999986</v>
      </c>
      <c r="AZ326" s="81">
        <v>3057.7</v>
      </c>
      <c r="BA326" s="81">
        <v>0</v>
      </c>
      <c r="BB326" s="81">
        <v>0</v>
      </c>
      <c r="BC326" s="81">
        <v>0</v>
      </c>
      <c r="BD326" s="81">
        <v>0</v>
      </c>
      <c r="BE326" s="81" t="s">
        <v>564</v>
      </c>
      <c r="BF326" s="82"/>
      <c r="BG326" s="81">
        <v>0</v>
      </c>
      <c r="BH326" s="81">
        <v>0</v>
      </c>
      <c r="BI326" s="81">
        <v>7.5119999999999996</v>
      </c>
      <c r="BJ326" s="81">
        <v>0</v>
      </c>
      <c r="BK326" s="81">
        <v>3.919</v>
      </c>
      <c r="BL326" s="81">
        <v>0</v>
      </c>
      <c r="BM326" s="82"/>
      <c r="BN326" s="81">
        <v>0</v>
      </c>
      <c r="BO326" s="81">
        <v>0</v>
      </c>
      <c r="BP326" s="81">
        <v>1</v>
      </c>
      <c r="BQ326" s="81">
        <v>0</v>
      </c>
      <c r="BR326" s="81">
        <v>1</v>
      </c>
      <c r="BS326" s="81">
        <v>0</v>
      </c>
      <c r="BT326"/>
      <c r="BU326" s="80">
        <v>3.919</v>
      </c>
      <c r="BV326" s="80">
        <v>0</v>
      </c>
      <c r="BW326" s="80">
        <v>7.5119999999999996</v>
      </c>
      <c r="BX326" s="80">
        <v>0</v>
      </c>
      <c r="BY326" s="80">
        <v>0</v>
      </c>
      <c r="BZ326" s="80">
        <v>0</v>
      </c>
      <c r="CA326" s="80">
        <v>0</v>
      </c>
      <c r="CB326" s="80">
        <v>0</v>
      </c>
      <c r="CC326" s="80">
        <v>0</v>
      </c>
    </row>
    <row r="327" spans="1:81">
      <c r="A327" s="80" t="s">
        <v>2071</v>
      </c>
      <c r="B327" s="80">
        <v>100</v>
      </c>
      <c r="C327" s="80">
        <v>15</v>
      </c>
      <c r="D327" s="80">
        <v>6</v>
      </c>
      <c r="E327" s="80">
        <v>2018</v>
      </c>
      <c r="F327" s="80" t="s">
        <v>93</v>
      </c>
      <c r="G327" s="80" t="s">
        <v>2056</v>
      </c>
      <c r="H327" s="80" t="s">
        <v>2057</v>
      </c>
      <c r="I327" s="177"/>
      <c r="J327" s="81">
        <v>96.969920693569236</v>
      </c>
      <c r="K327" s="81">
        <v>0</v>
      </c>
      <c r="L327" s="81">
        <v>0</v>
      </c>
      <c r="M327" s="81">
        <v>0</v>
      </c>
      <c r="N327" s="81">
        <v>25.899493335019066</v>
      </c>
      <c r="O327" s="81">
        <v>36.51007415247571</v>
      </c>
      <c r="P327" s="81">
        <v>29.764344943641007</v>
      </c>
      <c r="Q327" s="81">
        <v>2.3642478973127989</v>
      </c>
      <c r="R327" s="81">
        <v>0</v>
      </c>
      <c r="S327" s="81">
        <v>0</v>
      </c>
      <c r="T327" s="82"/>
      <c r="U327" s="81">
        <v>5392467</v>
      </c>
      <c r="V327" s="81">
        <v>0</v>
      </c>
      <c r="W327" s="81">
        <v>0</v>
      </c>
      <c r="X327" s="81">
        <v>0</v>
      </c>
      <c r="Y327" s="81">
        <v>15592</v>
      </c>
      <c r="Z327" s="81">
        <v>22247</v>
      </c>
      <c r="AA327" s="81">
        <v>6227</v>
      </c>
      <c r="AB327" s="81">
        <v>37303</v>
      </c>
      <c r="AC327" s="81">
        <v>0</v>
      </c>
      <c r="AD327" s="81">
        <v>0</v>
      </c>
      <c r="AE327" s="82"/>
      <c r="AF327" s="81">
        <v>52680827.050178833</v>
      </c>
      <c r="AG327" s="81">
        <v>1972164.5227047759</v>
      </c>
      <c r="AH327" s="81">
        <v>0</v>
      </c>
      <c r="AI327" s="81">
        <v>56254185.496402957</v>
      </c>
      <c r="AJ327" s="81">
        <v>55167738.335109517</v>
      </c>
      <c r="AK327" s="81">
        <v>0</v>
      </c>
      <c r="AL327" s="81">
        <v>0</v>
      </c>
      <c r="AM327" s="81">
        <v>5134799.3828766383</v>
      </c>
      <c r="AN327" s="81">
        <v>0</v>
      </c>
      <c r="AO327" s="81">
        <v>0</v>
      </c>
      <c r="AP327" s="82"/>
      <c r="AQ327" s="81">
        <v>1209</v>
      </c>
      <c r="AR327" s="81">
        <v>107</v>
      </c>
      <c r="AS327" s="81">
        <v>0</v>
      </c>
      <c r="AT327" s="81">
        <v>0</v>
      </c>
      <c r="AU327" s="81">
        <v>0</v>
      </c>
      <c r="AV327" s="81">
        <v>0</v>
      </c>
      <c r="AW327" s="81" t="s">
        <v>564</v>
      </c>
      <c r="AX327" s="82"/>
      <c r="AY327" s="81">
        <v>5081.4400000000014</v>
      </c>
      <c r="AZ327" s="81">
        <v>3336</v>
      </c>
      <c r="BA327" s="81">
        <v>0</v>
      </c>
      <c r="BB327" s="81">
        <v>0</v>
      </c>
      <c r="BC327" s="81">
        <v>0</v>
      </c>
      <c r="BD327" s="81">
        <v>0</v>
      </c>
      <c r="BE327" s="81" t="s">
        <v>564</v>
      </c>
      <c r="BF327" s="82"/>
      <c r="BG327" s="81">
        <v>0</v>
      </c>
      <c r="BH327" s="81">
        <v>0</v>
      </c>
      <c r="BI327" s="81">
        <v>8.59</v>
      </c>
      <c r="BJ327" s="81">
        <v>0</v>
      </c>
      <c r="BK327" s="81">
        <v>4.0359999999999996</v>
      </c>
      <c r="BL327" s="81">
        <v>0</v>
      </c>
      <c r="BM327" s="82"/>
      <c r="BN327" s="81">
        <v>0</v>
      </c>
      <c r="BO327" s="81">
        <v>0</v>
      </c>
      <c r="BP327" s="81">
        <v>1</v>
      </c>
      <c r="BQ327" s="81">
        <v>0</v>
      </c>
      <c r="BR327" s="81">
        <v>1</v>
      </c>
      <c r="BS327" s="81">
        <v>0</v>
      </c>
      <c r="BT327"/>
      <c r="BU327" s="80">
        <v>4.0359999999999996</v>
      </c>
      <c r="BV327" s="80">
        <v>0</v>
      </c>
      <c r="BW327" s="80">
        <v>8.59</v>
      </c>
      <c r="BX327" s="80">
        <v>0</v>
      </c>
      <c r="BY327" s="80">
        <v>0</v>
      </c>
      <c r="BZ327" s="80">
        <v>0</v>
      </c>
      <c r="CA327" s="80">
        <v>0</v>
      </c>
      <c r="CB327" s="80">
        <v>0</v>
      </c>
      <c r="CC327" s="80">
        <v>0</v>
      </c>
    </row>
    <row r="328" spans="1:81">
      <c r="A328" s="80" t="s">
        <v>2072</v>
      </c>
      <c r="B328" s="80">
        <v>101</v>
      </c>
      <c r="C328" s="80">
        <v>16</v>
      </c>
      <c r="D328" s="80">
        <v>6</v>
      </c>
      <c r="E328" s="80">
        <v>2019</v>
      </c>
      <c r="F328" s="80" t="s">
        <v>73</v>
      </c>
      <c r="G328" s="80" t="s">
        <v>2056</v>
      </c>
      <c r="H328" s="80" t="s">
        <v>2057</v>
      </c>
      <c r="I328" s="177"/>
      <c r="J328" s="81">
        <v>99.922093415008646</v>
      </c>
      <c r="K328" s="81">
        <v>2.1355347858073488</v>
      </c>
      <c r="L328" s="81">
        <v>0</v>
      </c>
      <c r="M328" s="81">
        <v>34.223350799005765</v>
      </c>
      <c r="N328" s="81">
        <v>25.898640760243346</v>
      </c>
      <c r="O328" s="81">
        <v>35.729315893917018</v>
      </c>
      <c r="P328" s="81">
        <v>29.603520148930993</v>
      </c>
      <c r="Q328" s="81">
        <v>2.3055638090206174</v>
      </c>
      <c r="R328" s="81">
        <v>0</v>
      </c>
      <c r="S328" s="81">
        <v>0</v>
      </c>
      <c r="T328" s="82"/>
      <c r="U328" s="81">
        <v>5545002</v>
      </c>
      <c r="V328" s="81">
        <v>1161</v>
      </c>
      <c r="W328" s="81">
        <v>0</v>
      </c>
      <c r="X328" s="81">
        <v>9591</v>
      </c>
      <c r="Y328" s="81">
        <v>15886</v>
      </c>
      <c r="Z328" s="81">
        <v>22369</v>
      </c>
      <c r="AA328" s="81">
        <v>6147</v>
      </c>
      <c r="AB328" s="81">
        <v>37362</v>
      </c>
      <c r="AC328" s="81">
        <v>0</v>
      </c>
      <c r="AD328" s="81">
        <v>0</v>
      </c>
      <c r="AE328" s="82"/>
      <c r="AF328" s="81">
        <v>55447639.460092038</v>
      </c>
      <c r="AG328" s="81">
        <v>1911264.4819724229</v>
      </c>
      <c r="AH328" s="81">
        <v>0</v>
      </c>
      <c r="AI328" s="81">
        <v>57515300.818686388</v>
      </c>
      <c r="AJ328" s="81">
        <v>51500615.785848975</v>
      </c>
      <c r="AK328" s="81">
        <v>0</v>
      </c>
      <c r="AL328" s="81">
        <v>0</v>
      </c>
      <c r="AM328" s="81">
        <v>5088423.1390145859</v>
      </c>
      <c r="AN328" s="81">
        <v>0</v>
      </c>
      <c r="AO328" s="81">
        <v>0</v>
      </c>
      <c r="AP328" s="82"/>
      <c r="AQ328" s="81">
        <v>1259</v>
      </c>
      <c r="AR328" s="81">
        <v>112</v>
      </c>
      <c r="AS328" s="81">
        <v>0</v>
      </c>
      <c r="AT328" s="81">
        <v>0</v>
      </c>
      <c r="AU328" s="81">
        <v>0</v>
      </c>
      <c r="AV328" s="81">
        <v>0</v>
      </c>
      <c r="AW328" s="81" t="s">
        <v>564</v>
      </c>
      <c r="AX328" s="82"/>
      <c r="AY328" s="81">
        <v>5312.4100000000008</v>
      </c>
      <c r="AZ328" s="81">
        <v>4920.2999999999993</v>
      </c>
      <c r="BA328" s="81">
        <v>0</v>
      </c>
      <c r="BB328" s="81">
        <v>0</v>
      </c>
      <c r="BC328" s="81">
        <v>0</v>
      </c>
      <c r="BD328" s="81">
        <v>0</v>
      </c>
      <c r="BE328" s="81" t="s">
        <v>564</v>
      </c>
      <c r="BF328" s="82"/>
      <c r="BG328" s="81">
        <v>0</v>
      </c>
      <c r="BH328" s="81">
        <v>0</v>
      </c>
      <c r="BI328" s="81">
        <v>8.66</v>
      </c>
      <c r="BJ328" s="81">
        <v>0</v>
      </c>
      <c r="BK328" s="81">
        <v>3.4289999999999998</v>
      </c>
      <c r="BL328" s="81">
        <v>0</v>
      </c>
      <c r="BM328" s="82"/>
      <c r="BN328" s="81">
        <v>0</v>
      </c>
      <c r="BO328" s="81">
        <v>0</v>
      </c>
      <c r="BP328" s="81">
        <v>1</v>
      </c>
      <c r="BQ328" s="81">
        <v>0</v>
      </c>
      <c r="BR328" s="81">
        <v>1</v>
      </c>
      <c r="BS328" s="81">
        <v>0</v>
      </c>
      <c r="BT328"/>
      <c r="BU328" s="80">
        <v>3.4289999999999998</v>
      </c>
      <c r="BV328" s="80">
        <v>0</v>
      </c>
      <c r="BW328" s="80">
        <v>8.66</v>
      </c>
      <c r="BX328" s="80">
        <v>0</v>
      </c>
      <c r="BY328" s="80">
        <v>0</v>
      </c>
      <c r="BZ328" s="80">
        <v>0</v>
      </c>
      <c r="CA328" s="80">
        <v>0</v>
      </c>
      <c r="CB328" s="80">
        <v>0</v>
      </c>
      <c r="CC328" s="80">
        <v>0</v>
      </c>
    </row>
    <row r="329" spans="1:81">
      <c r="A329" s="80" t="s">
        <v>2073</v>
      </c>
      <c r="B329" s="80">
        <v>102</v>
      </c>
      <c r="C329" s="80">
        <v>17</v>
      </c>
      <c r="D329" s="80">
        <v>6</v>
      </c>
      <c r="E329" s="80">
        <v>2020</v>
      </c>
      <c r="F329" s="80" t="s">
        <v>218</v>
      </c>
      <c r="G329" s="174" t="s">
        <v>2056</v>
      </c>
      <c r="H329" s="80" t="s">
        <v>2057</v>
      </c>
      <c r="I329" s="177"/>
      <c r="J329" s="81">
        <v>86.693507745291257</v>
      </c>
      <c r="K329" s="81">
        <v>2.1830945615994448</v>
      </c>
      <c r="L329" s="81">
        <v>0</v>
      </c>
      <c r="M329" s="81">
        <v>36.52248361845735</v>
      </c>
      <c r="N329" s="81">
        <v>30.568762988751349</v>
      </c>
      <c r="O329" s="81">
        <v>31.642599474516036</v>
      </c>
      <c r="P329" s="81">
        <v>28.306494370066805</v>
      </c>
      <c r="Q329" s="81">
        <v>2.2019796229443362</v>
      </c>
      <c r="R329" s="81">
        <v>0</v>
      </c>
      <c r="S329" s="81">
        <v>0</v>
      </c>
      <c r="T329" s="82"/>
      <c r="U329" s="81">
        <v>4893982</v>
      </c>
      <c r="V329" s="81">
        <v>1173</v>
      </c>
      <c r="W329" s="81">
        <v>0</v>
      </c>
      <c r="X329" s="81">
        <v>10778</v>
      </c>
      <c r="Y329" s="81">
        <v>16165</v>
      </c>
      <c r="Z329" s="81">
        <v>22611</v>
      </c>
      <c r="AA329" s="81">
        <v>6386</v>
      </c>
      <c r="AB329" s="81">
        <v>37345</v>
      </c>
      <c r="AC329" s="81">
        <v>0</v>
      </c>
      <c r="AD329" s="81">
        <v>0</v>
      </c>
      <c r="AE329" s="82"/>
      <c r="AF329" s="81">
        <v>49762685.836802296</v>
      </c>
      <c r="AG329" s="81">
        <v>1762843.8293243463</v>
      </c>
      <c r="AH329" s="81">
        <v>0</v>
      </c>
      <c r="AI329" s="81">
        <v>60821873.885038041</v>
      </c>
      <c r="AJ329" s="81">
        <v>59134650.664068758</v>
      </c>
      <c r="AK329" s="81"/>
      <c r="AL329" s="81"/>
      <c r="AM329" s="81">
        <v>4873937.4116038308</v>
      </c>
      <c r="AN329" s="81"/>
      <c r="AO329" s="81"/>
      <c r="AP329" s="82"/>
      <c r="AQ329" s="81">
        <v>1312</v>
      </c>
      <c r="AR329" s="81">
        <v>114</v>
      </c>
      <c r="AS329" s="81">
        <v>0</v>
      </c>
      <c r="AT329" s="81">
        <v>0</v>
      </c>
      <c r="AU329" s="81">
        <v>0</v>
      </c>
      <c r="AV329" s="81">
        <v>0</v>
      </c>
      <c r="AW329" s="81">
        <v>0</v>
      </c>
      <c r="AX329" s="82"/>
      <c r="AY329" s="81">
        <v>5594.619999999999</v>
      </c>
      <c r="AZ329" s="81">
        <v>5426.3</v>
      </c>
      <c r="BA329" s="81">
        <v>0</v>
      </c>
      <c r="BB329" s="81">
        <v>0</v>
      </c>
      <c r="BC329" s="81">
        <v>0</v>
      </c>
      <c r="BD329" s="81">
        <v>0</v>
      </c>
      <c r="BE329" s="81">
        <v>0</v>
      </c>
      <c r="BF329" s="82"/>
      <c r="BG329" s="81">
        <v>0</v>
      </c>
      <c r="BH329" s="81">
        <v>0</v>
      </c>
      <c r="BI329" s="81">
        <v>7.8780000000000001</v>
      </c>
      <c r="BJ329" s="81">
        <v>0</v>
      </c>
      <c r="BK329" s="81">
        <v>3.6659999999999999</v>
      </c>
      <c r="BL329" s="81">
        <v>0</v>
      </c>
      <c r="BM329" s="82"/>
      <c r="BN329" s="81">
        <v>0</v>
      </c>
      <c r="BO329" s="81">
        <v>0</v>
      </c>
      <c r="BP329" s="81">
        <v>1</v>
      </c>
      <c r="BQ329" s="81">
        <v>0</v>
      </c>
      <c r="BR329" s="81">
        <v>1</v>
      </c>
      <c r="BS329" s="81">
        <v>0</v>
      </c>
      <c r="BT329"/>
      <c r="BU329" s="80">
        <v>3.6659999999999999</v>
      </c>
      <c r="BV329" s="80">
        <v>0</v>
      </c>
      <c r="BW329" s="80">
        <v>7.8780000000000001</v>
      </c>
      <c r="BX329" s="80">
        <v>0</v>
      </c>
      <c r="BY329" s="80">
        <v>0</v>
      </c>
      <c r="BZ329" s="80">
        <v>0</v>
      </c>
      <c r="CA329" s="80">
        <v>0</v>
      </c>
      <c r="CB329" s="80">
        <v>0</v>
      </c>
      <c r="CC329" s="80">
        <v>0</v>
      </c>
    </row>
    <row r="330" spans="1:81">
      <c r="A330" s="80" t="s">
        <v>2074</v>
      </c>
      <c r="B330" s="80">
        <v>102</v>
      </c>
      <c r="C330" s="80">
        <v>18</v>
      </c>
      <c r="D330" s="80">
        <v>6</v>
      </c>
      <c r="E330" s="80">
        <v>2021</v>
      </c>
      <c r="F330" s="80" t="s">
        <v>75</v>
      </c>
      <c r="G330" s="174" t="s">
        <v>2056</v>
      </c>
      <c r="H330" s="80" t="s">
        <v>2057</v>
      </c>
      <c r="I330" s="177"/>
      <c r="J330" s="81">
        <v>85.542061863508877</v>
      </c>
      <c r="K330" s="81">
        <v>2.3595941622482095</v>
      </c>
      <c r="L330" s="81">
        <v>0</v>
      </c>
      <c r="M330" s="81">
        <v>33.431472797175267</v>
      </c>
      <c r="N330" s="81">
        <v>27.801342858999739</v>
      </c>
      <c r="O330" s="81">
        <v>30.860832158368048</v>
      </c>
      <c r="P330" s="81">
        <v>29.044415316278133</v>
      </c>
      <c r="Q330" s="81">
        <v>2.2227364401927199</v>
      </c>
      <c r="R330" s="81">
        <v>0</v>
      </c>
      <c r="S330" s="81">
        <v>0</v>
      </c>
      <c r="T330" s="82"/>
      <c r="U330" s="81">
        <v>5264640</v>
      </c>
      <c r="V330" s="81">
        <v>1173</v>
      </c>
      <c r="W330" s="81">
        <v>0</v>
      </c>
      <c r="X330" s="81">
        <v>10778</v>
      </c>
      <c r="Y330" s="81">
        <v>16267</v>
      </c>
      <c r="Z330" s="81">
        <v>22707</v>
      </c>
      <c r="AA330" s="81">
        <v>6390</v>
      </c>
      <c r="AB330" s="81">
        <v>37250</v>
      </c>
      <c r="AC330" s="81">
        <v>0</v>
      </c>
      <c r="AD330" s="81">
        <v>0</v>
      </c>
      <c r="AE330" s="82"/>
      <c r="AF330" s="81">
        <v>51059215.333898149</v>
      </c>
      <c r="AG330" s="81">
        <v>1965629.3914408879</v>
      </c>
      <c r="AH330" s="81">
        <v>0</v>
      </c>
      <c r="AI330" s="81">
        <v>64299600.939835243</v>
      </c>
      <c r="AJ330" s="81">
        <v>62042685.626543619</v>
      </c>
      <c r="AK330" s="81">
        <v>0</v>
      </c>
      <c r="AL330" s="81">
        <v>0</v>
      </c>
      <c r="AM330" s="81">
        <v>4889579.8208406586</v>
      </c>
      <c r="AN330" s="81">
        <v>0</v>
      </c>
      <c r="AO330" s="81">
        <v>0</v>
      </c>
      <c r="AP330" s="82"/>
      <c r="AQ330" s="81">
        <v>1395</v>
      </c>
      <c r="AR330" s="81">
        <v>118</v>
      </c>
      <c r="AS330" s="81">
        <v>0</v>
      </c>
      <c r="AT330" s="81">
        <v>0</v>
      </c>
      <c r="AU330" s="81">
        <v>0</v>
      </c>
      <c r="AV330" s="81">
        <v>0</v>
      </c>
      <c r="AW330" s="81"/>
      <c r="AX330" s="82"/>
      <c r="AY330" s="81">
        <v>6040.279999999997</v>
      </c>
      <c r="AZ330" s="81">
        <v>5601.9</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2075</v>
      </c>
      <c r="B331" s="80">
        <v>102</v>
      </c>
      <c r="C331" s="80">
        <v>19</v>
      </c>
      <c r="D331" s="80">
        <v>6</v>
      </c>
      <c r="E331" s="80">
        <v>2022</v>
      </c>
      <c r="F331" s="80" t="s">
        <v>568</v>
      </c>
      <c r="G331" s="80" t="s">
        <v>2056</v>
      </c>
      <c r="H331" s="80" t="s">
        <v>2057</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1471</v>
      </c>
      <c r="AR331" s="81">
        <v>120</v>
      </c>
      <c r="AS331" s="81">
        <v>0</v>
      </c>
      <c r="AT331" s="81">
        <v>0</v>
      </c>
      <c r="AU331" s="81">
        <v>0</v>
      </c>
      <c r="AV331" s="81">
        <v>0</v>
      </c>
      <c r="AW331" s="81"/>
      <c r="AX331" s="82"/>
      <c r="AY331" s="81">
        <v>6514.8399999999983</v>
      </c>
      <c r="AZ331" s="81">
        <v>5671.6</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2076</v>
      </c>
      <c r="B332" s="80">
        <v>409</v>
      </c>
      <c r="C332" s="80">
        <v>1</v>
      </c>
      <c r="D332" s="80">
        <v>25</v>
      </c>
      <c r="E332" s="80">
        <v>1990</v>
      </c>
      <c r="F332" s="80" t="s">
        <v>562</v>
      </c>
      <c r="G332" s="80" t="s">
        <v>2077</v>
      </c>
      <c r="H332" s="80" t="s">
        <v>2078</v>
      </c>
      <c r="I332" s="177"/>
      <c r="J332" s="81">
        <v>31.269944848714186</v>
      </c>
      <c r="K332" s="81">
        <v>3.5703660026167068</v>
      </c>
      <c r="L332" s="81">
        <v>0</v>
      </c>
      <c r="M332" s="81">
        <v>20.07216080657788</v>
      </c>
      <c r="N332" s="81">
        <v>32.355869771289527</v>
      </c>
      <c r="O332" s="81">
        <v>27.786713030267041</v>
      </c>
      <c r="P332" s="81">
        <v>26.341465334292547</v>
      </c>
      <c r="Q332" s="81">
        <v>2.167386833809728</v>
      </c>
      <c r="R332" s="81">
        <v>0</v>
      </c>
      <c r="S332" s="81">
        <v>2.4703354566202833</v>
      </c>
      <c r="T332" s="82"/>
      <c r="U332" s="81">
        <v>3722440</v>
      </c>
      <c r="V332" s="81">
        <v>1274</v>
      </c>
      <c r="W332" s="81">
        <v>0</v>
      </c>
      <c r="X332" s="81">
        <v>6995</v>
      </c>
      <c r="Y332" s="81">
        <v>10297</v>
      </c>
      <c r="Z332" s="81">
        <v>11429</v>
      </c>
      <c r="AA332" s="81">
        <v>6396</v>
      </c>
      <c r="AB332" s="81">
        <v>35191</v>
      </c>
      <c r="AC332" s="81">
        <v>0</v>
      </c>
      <c r="AD332" s="81">
        <v>2.4703354566202833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2079</v>
      </c>
      <c r="B333" s="80">
        <v>410</v>
      </c>
      <c r="C333" s="80">
        <v>2</v>
      </c>
      <c r="D333" s="80">
        <v>25</v>
      </c>
      <c r="E333" s="80">
        <v>2005</v>
      </c>
      <c r="F333" s="80" t="s">
        <v>565</v>
      </c>
      <c r="G333" s="80" t="s">
        <v>2077</v>
      </c>
      <c r="H333" s="80" t="s">
        <v>2078</v>
      </c>
      <c r="I333" s="177"/>
      <c r="J333" s="81">
        <v>27.98574497962408</v>
      </c>
      <c r="K333" s="81">
        <v>2.7005576474699438</v>
      </c>
      <c r="L333" s="81">
        <v>1.2602395607540284</v>
      </c>
      <c r="M333" s="81">
        <v>41.356450091514766</v>
      </c>
      <c r="N333" s="81">
        <v>50.433991396815152</v>
      </c>
      <c r="O333" s="81">
        <v>43.57663703539022</v>
      </c>
      <c r="P333" s="81">
        <v>28.567837389142408</v>
      </c>
      <c r="Q333" s="81">
        <v>2.2906664513047192</v>
      </c>
      <c r="R333" s="81">
        <v>0</v>
      </c>
      <c r="S333" s="81">
        <v>4.9193269440000007</v>
      </c>
      <c r="T333" s="82"/>
      <c r="U333" s="81">
        <v>3746255</v>
      </c>
      <c r="V333" s="81">
        <v>1156</v>
      </c>
      <c r="W333" s="81">
        <v>11</v>
      </c>
      <c r="X333" s="81">
        <v>7724</v>
      </c>
      <c r="Y333" s="81">
        <v>14386</v>
      </c>
      <c r="Z333" s="81">
        <v>20741</v>
      </c>
      <c r="AA333" s="81">
        <v>5681</v>
      </c>
      <c r="AB333" s="81">
        <v>38881</v>
      </c>
      <c r="AC333" s="81">
        <v>0</v>
      </c>
      <c r="AD333" s="81">
        <v>4.9193269440000007</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2080</v>
      </c>
      <c r="B334" s="80">
        <v>411</v>
      </c>
      <c r="C334" s="80">
        <v>3</v>
      </c>
      <c r="D334" s="80">
        <v>25</v>
      </c>
      <c r="E334" s="80">
        <v>2006</v>
      </c>
      <c r="F334" s="80" t="s">
        <v>566</v>
      </c>
      <c r="G334" s="80" t="s">
        <v>2077</v>
      </c>
      <c r="H334" s="80" t="s">
        <v>2078</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2081</v>
      </c>
      <c r="B335" s="80">
        <v>412</v>
      </c>
      <c r="C335" s="80">
        <v>4</v>
      </c>
      <c r="D335" s="80">
        <v>25</v>
      </c>
      <c r="E335" s="80">
        <v>2007</v>
      </c>
      <c r="F335" s="80" t="s">
        <v>567</v>
      </c>
      <c r="G335" s="80" t="s">
        <v>2077</v>
      </c>
      <c r="H335" s="80" t="s">
        <v>2078</v>
      </c>
      <c r="I335" s="177"/>
      <c r="J335" s="81">
        <v>24.014569755314568</v>
      </c>
      <c r="K335" s="81">
        <v>3.0343070624496247</v>
      </c>
      <c r="L335" s="81">
        <v>1.1262042648161488</v>
      </c>
      <c r="M335" s="81">
        <v>38.301557731073224</v>
      </c>
      <c r="N335" s="81">
        <v>53.220123876859354</v>
      </c>
      <c r="O335" s="81">
        <v>42.432033166016559</v>
      </c>
      <c r="P335" s="81">
        <v>28.300230816369101</v>
      </c>
      <c r="Q335" s="81">
        <v>2.4195686950957658</v>
      </c>
      <c r="R335" s="81">
        <v>0</v>
      </c>
      <c r="S335" s="81">
        <v>3.8115435008000005</v>
      </c>
      <c r="T335" s="82"/>
      <c r="U335" s="81">
        <v>3786306</v>
      </c>
      <c r="V335" s="81">
        <v>1281</v>
      </c>
      <c r="W335" s="81">
        <v>11</v>
      </c>
      <c r="X335" s="81">
        <v>8596</v>
      </c>
      <c r="Y335" s="81">
        <v>14781</v>
      </c>
      <c r="Z335" s="81">
        <v>20995</v>
      </c>
      <c r="AA335" s="81">
        <v>5542</v>
      </c>
      <c r="AB335" s="81">
        <v>38897</v>
      </c>
      <c r="AC335" s="81">
        <v>0</v>
      </c>
      <c r="AD335" s="81">
        <v>3.8115435008000005</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2082</v>
      </c>
      <c r="B336" s="80">
        <v>413</v>
      </c>
      <c r="C336" s="80">
        <v>5</v>
      </c>
      <c r="D336" s="80">
        <v>25</v>
      </c>
      <c r="E336" s="80">
        <v>2008</v>
      </c>
      <c r="F336" s="80" t="s">
        <v>84</v>
      </c>
      <c r="G336" s="80" t="s">
        <v>2077</v>
      </c>
      <c r="H336" s="80" t="s">
        <v>2078</v>
      </c>
      <c r="I336" s="177"/>
      <c r="J336" s="81">
        <v>23.980454011290849</v>
      </c>
      <c r="K336" s="81">
        <v>2.2581837283227388</v>
      </c>
      <c r="L336" s="81">
        <v>0.91866847459606271</v>
      </c>
      <c r="M336" s="81">
        <v>42.001102812361225</v>
      </c>
      <c r="N336" s="81">
        <v>55.562291201246111</v>
      </c>
      <c r="O336" s="81">
        <v>41.504803502865805</v>
      </c>
      <c r="P336" s="81">
        <v>27.737507607526755</v>
      </c>
      <c r="Q336" s="81">
        <v>2.3746388106624274</v>
      </c>
      <c r="R336" s="81">
        <v>0</v>
      </c>
      <c r="S336" s="81">
        <v>3.0462472988</v>
      </c>
      <c r="T336" s="82"/>
      <c r="U336" s="81">
        <v>3918507</v>
      </c>
      <c r="V336" s="81">
        <v>1281</v>
      </c>
      <c r="W336" s="81">
        <v>11</v>
      </c>
      <c r="X336" s="81">
        <v>8596</v>
      </c>
      <c r="Y336" s="81">
        <v>14947</v>
      </c>
      <c r="Z336" s="81">
        <v>21257</v>
      </c>
      <c r="AA336" s="81">
        <v>5438</v>
      </c>
      <c r="AB336" s="81">
        <v>38802</v>
      </c>
      <c r="AC336" s="81">
        <v>0</v>
      </c>
      <c r="AD336" s="81">
        <v>3.0462472988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2083</v>
      </c>
      <c r="B337" s="80">
        <v>414</v>
      </c>
      <c r="C337" s="80">
        <v>6</v>
      </c>
      <c r="D337" s="80">
        <v>25</v>
      </c>
      <c r="E337" s="80">
        <v>2009</v>
      </c>
      <c r="F337" s="80" t="s">
        <v>85</v>
      </c>
      <c r="G337" s="80" t="s">
        <v>2077</v>
      </c>
      <c r="H337" s="80" t="s">
        <v>2078</v>
      </c>
      <c r="I337" s="177"/>
      <c r="J337" s="81">
        <v>21.787132962406222</v>
      </c>
      <c r="K337" s="81">
        <v>2.3810786935323827</v>
      </c>
      <c r="L337" s="81">
        <v>1.6133042990358302</v>
      </c>
      <c r="M337" s="81">
        <v>43.021217995951325</v>
      </c>
      <c r="N337" s="81">
        <v>49.909237666708854</v>
      </c>
      <c r="O337" s="81">
        <v>42.306561228148475</v>
      </c>
      <c r="P337" s="81">
        <v>26.362632196678828</v>
      </c>
      <c r="Q337" s="81">
        <v>2.25549974296047</v>
      </c>
      <c r="R337" s="81">
        <v>0</v>
      </c>
      <c r="S337" s="81">
        <v>2.9193565822400003</v>
      </c>
      <c r="T337" s="82"/>
      <c r="U337" s="81">
        <v>3059300</v>
      </c>
      <c r="V337" s="81">
        <v>1435</v>
      </c>
      <c r="W337" s="81">
        <v>26</v>
      </c>
      <c r="X337" s="81">
        <v>9442</v>
      </c>
      <c r="Y337" s="81">
        <v>15052</v>
      </c>
      <c r="Z337" s="81">
        <v>21387</v>
      </c>
      <c r="AA337" s="81">
        <v>5306</v>
      </c>
      <c r="AB337" s="81">
        <v>38689</v>
      </c>
      <c r="AC337" s="81">
        <v>0</v>
      </c>
      <c r="AD337" s="81">
        <v>2.9193565822400003</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3.52</v>
      </c>
      <c r="BJ337" s="81">
        <v>0</v>
      </c>
      <c r="BK337" s="81">
        <v>2.62</v>
      </c>
      <c r="BL337" s="81">
        <v>0</v>
      </c>
      <c r="BM337" s="82"/>
      <c r="BN337" s="81">
        <v>0</v>
      </c>
      <c r="BO337" s="81">
        <v>0</v>
      </c>
      <c r="BP337" s="81">
        <v>1</v>
      </c>
      <c r="BQ337" s="81">
        <v>0</v>
      </c>
      <c r="BR337" s="81">
        <v>1</v>
      </c>
      <c r="BS337" s="81">
        <v>0</v>
      </c>
      <c r="BT337"/>
      <c r="BU337" s="80"/>
      <c r="BV337" s="80"/>
      <c r="BW337" s="80"/>
      <c r="BX337" s="80"/>
      <c r="BY337" s="80"/>
      <c r="BZ337" s="80"/>
      <c r="CA337" s="80"/>
      <c r="CB337" s="80"/>
      <c r="CC337" s="80"/>
    </row>
    <row r="338" spans="1:81">
      <c r="A338" s="80" t="s">
        <v>2084</v>
      </c>
      <c r="B338" s="80">
        <v>415</v>
      </c>
      <c r="C338" s="80">
        <v>7</v>
      </c>
      <c r="D338" s="80">
        <v>25</v>
      </c>
      <c r="E338" s="80">
        <v>2010</v>
      </c>
      <c r="F338" s="80" t="s">
        <v>86</v>
      </c>
      <c r="G338" s="80" t="s">
        <v>2077</v>
      </c>
      <c r="H338" s="80" t="s">
        <v>2078</v>
      </c>
      <c r="I338" s="177"/>
      <c r="J338" s="81">
        <v>17.939214874884119</v>
      </c>
      <c r="K338" s="81">
        <v>2.55253014377758</v>
      </c>
      <c r="L338" s="81">
        <v>1.5082600397547843</v>
      </c>
      <c r="M338" s="81">
        <v>43.205360001778935</v>
      </c>
      <c r="N338" s="81">
        <v>54.728760240696431</v>
      </c>
      <c r="O338" s="81">
        <v>42.358973686495098</v>
      </c>
      <c r="P338" s="81">
        <v>26.497721640429837</v>
      </c>
      <c r="Q338" s="81">
        <v>2.3446401599718434</v>
      </c>
      <c r="R338" s="81">
        <v>0</v>
      </c>
      <c r="S338" s="81">
        <v>2.9210259069599998</v>
      </c>
      <c r="T338" s="82"/>
      <c r="U338" s="81">
        <v>2738115</v>
      </c>
      <c r="V338" s="81">
        <v>1435</v>
      </c>
      <c r="W338" s="81">
        <v>26</v>
      </c>
      <c r="X338" s="81">
        <v>9442</v>
      </c>
      <c r="Y338" s="81">
        <v>15100</v>
      </c>
      <c r="Z338" s="81">
        <v>21513</v>
      </c>
      <c r="AA338" s="81">
        <v>5200</v>
      </c>
      <c r="AB338" s="81">
        <v>38537</v>
      </c>
      <c r="AC338" s="81">
        <v>0</v>
      </c>
      <c r="AD338" s="81">
        <v>2.9210259069599998</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3.3919999999999999</v>
      </c>
      <c r="BJ338" s="81">
        <v>0</v>
      </c>
      <c r="BK338" s="81">
        <v>5.5449999999999999</v>
      </c>
      <c r="BL338" s="81">
        <v>0</v>
      </c>
      <c r="BM338" s="82"/>
      <c r="BN338" s="81">
        <v>0</v>
      </c>
      <c r="BO338" s="81">
        <v>0</v>
      </c>
      <c r="BP338" s="81">
        <v>1</v>
      </c>
      <c r="BQ338" s="81">
        <v>0</v>
      </c>
      <c r="BR338" s="81">
        <v>2</v>
      </c>
      <c r="BS338" s="81">
        <v>0</v>
      </c>
      <c r="BT338"/>
      <c r="BU338" s="80">
        <v>8.9369999999999994</v>
      </c>
      <c r="BV338" s="80">
        <v>0</v>
      </c>
      <c r="BW338" s="80">
        <v>0</v>
      </c>
      <c r="BX338" s="80">
        <v>0</v>
      </c>
      <c r="BY338" s="80">
        <v>0</v>
      </c>
      <c r="BZ338" s="80">
        <v>0</v>
      </c>
      <c r="CA338" s="80">
        <v>0</v>
      </c>
      <c r="CB338" s="80">
        <v>0</v>
      </c>
      <c r="CC338" s="80">
        <v>0</v>
      </c>
    </row>
    <row r="339" spans="1:81">
      <c r="A339" s="80" t="s">
        <v>2085</v>
      </c>
      <c r="B339" s="80">
        <v>416</v>
      </c>
      <c r="C339" s="80">
        <v>8</v>
      </c>
      <c r="D339" s="80">
        <v>25</v>
      </c>
      <c r="E339" s="80">
        <v>2011</v>
      </c>
      <c r="F339" s="80" t="s">
        <v>87</v>
      </c>
      <c r="G339" s="80" t="s">
        <v>2077</v>
      </c>
      <c r="H339" s="80" t="s">
        <v>2078</v>
      </c>
      <c r="I339" s="177"/>
      <c r="J339" s="81">
        <v>13.440202554769332</v>
      </c>
      <c r="K339" s="81">
        <v>3.5917286030908055</v>
      </c>
      <c r="L339" s="81">
        <v>1.5125811638889921</v>
      </c>
      <c r="M339" s="81">
        <v>49.055857667341186</v>
      </c>
      <c r="N339" s="81">
        <v>61.611773603238625</v>
      </c>
      <c r="O339" s="81">
        <v>41.789758046296917</v>
      </c>
      <c r="P339" s="81">
        <v>25.514246784807263</v>
      </c>
      <c r="Q339" s="81">
        <v>2.6999001643454901</v>
      </c>
      <c r="R339" s="81">
        <v>0</v>
      </c>
      <c r="S339" s="81">
        <v>4.8010842599999988</v>
      </c>
      <c r="T339" s="82"/>
      <c r="U339" s="81">
        <v>1893048</v>
      </c>
      <c r="V339" s="81">
        <v>1435</v>
      </c>
      <c r="W339" s="81">
        <v>26</v>
      </c>
      <c r="X339" s="81">
        <v>9442</v>
      </c>
      <c r="Y339" s="81">
        <v>15251</v>
      </c>
      <c r="Z339" s="81">
        <v>21685</v>
      </c>
      <c r="AA339" s="81">
        <v>5156</v>
      </c>
      <c r="AB339" s="81">
        <v>38472</v>
      </c>
      <c r="AC339" s="81">
        <v>0</v>
      </c>
      <c r="AD339" s="81">
        <v>4.8010842599999988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3.6190000000000002</v>
      </c>
      <c r="BJ339" s="81">
        <v>0</v>
      </c>
      <c r="BK339" s="81">
        <v>5.157</v>
      </c>
      <c r="BL339" s="81">
        <v>0</v>
      </c>
      <c r="BM339" s="82"/>
      <c r="BN339" s="81">
        <v>0</v>
      </c>
      <c r="BO339" s="81">
        <v>0</v>
      </c>
      <c r="BP339" s="81">
        <v>1</v>
      </c>
      <c r="BQ339" s="81">
        <v>0</v>
      </c>
      <c r="BR339" s="81">
        <v>2</v>
      </c>
      <c r="BS339" s="81">
        <v>0</v>
      </c>
      <c r="BT339"/>
      <c r="BU339" s="80">
        <v>8.7759999999999998</v>
      </c>
      <c r="BV339" s="80">
        <v>0</v>
      </c>
      <c r="BW339" s="80">
        <v>0</v>
      </c>
      <c r="BX339" s="80">
        <v>0</v>
      </c>
      <c r="BY339" s="80">
        <v>0</v>
      </c>
      <c r="BZ339" s="80">
        <v>0</v>
      </c>
      <c r="CA339" s="80">
        <v>0</v>
      </c>
      <c r="CB339" s="80">
        <v>0</v>
      </c>
      <c r="CC339" s="80">
        <v>0</v>
      </c>
    </row>
    <row r="340" spans="1:81">
      <c r="A340" s="80" t="s">
        <v>2086</v>
      </c>
      <c r="B340" s="80">
        <v>417</v>
      </c>
      <c r="C340" s="80">
        <v>9</v>
      </c>
      <c r="D340" s="80">
        <v>25</v>
      </c>
      <c r="E340" s="80">
        <v>2012</v>
      </c>
      <c r="F340" s="80" t="s">
        <v>88</v>
      </c>
      <c r="G340" s="80" t="s">
        <v>2077</v>
      </c>
      <c r="H340" s="80" t="s">
        <v>2078</v>
      </c>
      <c r="I340" s="177"/>
      <c r="J340" s="81">
        <v>17.87077743207421</v>
      </c>
      <c r="K340" s="81">
        <v>3.3114756019702605</v>
      </c>
      <c r="L340" s="81">
        <v>1.5089998833340308</v>
      </c>
      <c r="M340" s="81">
        <v>50.42984389427216</v>
      </c>
      <c r="N340" s="81">
        <v>62.341961021980261</v>
      </c>
      <c r="O340" s="81">
        <v>41.942720956925911</v>
      </c>
      <c r="P340" s="81">
        <v>25.584764091807397</v>
      </c>
      <c r="Q340" s="81">
        <v>2.9541161968620333</v>
      </c>
      <c r="R340" s="81">
        <v>0</v>
      </c>
      <c r="S340" s="81">
        <v>4.8718161450000004</v>
      </c>
      <c r="T340" s="82"/>
      <c r="U340" s="81">
        <v>2576125</v>
      </c>
      <c r="V340" s="81">
        <v>1435</v>
      </c>
      <c r="W340" s="81">
        <v>26</v>
      </c>
      <c r="X340" s="81">
        <v>9442</v>
      </c>
      <c r="Y340" s="81">
        <v>15495</v>
      </c>
      <c r="Z340" s="81">
        <v>21937</v>
      </c>
      <c r="AA340" s="81">
        <v>5141</v>
      </c>
      <c r="AB340" s="81">
        <v>38744</v>
      </c>
      <c r="AC340" s="81">
        <v>0</v>
      </c>
      <c r="AD340" s="81">
        <v>4.8718161450000004</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3.6960000000000002</v>
      </c>
      <c r="BJ340" s="81">
        <v>0</v>
      </c>
      <c r="BK340" s="81">
        <v>5.5619999999999994</v>
      </c>
      <c r="BL340" s="81">
        <v>0</v>
      </c>
      <c r="BM340" s="82"/>
      <c r="BN340" s="81">
        <v>0</v>
      </c>
      <c r="BO340" s="81">
        <v>0</v>
      </c>
      <c r="BP340" s="81">
        <v>1</v>
      </c>
      <c r="BQ340" s="81">
        <v>0</v>
      </c>
      <c r="BR340" s="81">
        <v>2</v>
      </c>
      <c r="BS340" s="81">
        <v>0</v>
      </c>
      <c r="BT340"/>
      <c r="BU340" s="80">
        <v>9.2579999999999991</v>
      </c>
      <c r="BV340" s="80">
        <v>0</v>
      </c>
      <c r="BW340" s="80">
        <v>0</v>
      </c>
      <c r="BX340" s="80">
        <v>0</v>
      </c>
      <c r="BY340" s="80">
        <v>0</v>
      </c>
      <c r="BZ340" s="80">
        <v>0</v>
      </c>
      <c r="CA340" s="80">
        <v>0</v>
      </c>
      <c r="CB340" s="80">
        <v>0</v>
      </c>
      <c r="CC340" s="80">
        <v>0</v>
      </c>
    </row>
    <row r="341" spans="1:81">
      <c r="A341" s="80" t="s">
        <v>2087</v>
      </c>
      <c r="B341" s="80">
        <v>418</v>
      </c>
      <c r="C341" s="80">
        <v>10</v>
      </c>
      <c r="D341" s="80">
        <v>25</v>
      </c>
      <c r="E341" s="80">
        <v>2013</v>
      </c>
      <c r="F341" s="80" t="s">
        <v>89</v>
      </c>
      <c r="G341" s="80" t="s">
        <v>2077</v>
      </c>
      <c r="H341" s="80" t="s">
        <v>2078</v>
      </c>
      <c r="I341" s="177"/>
      <c r="J341" s="81">
        <v>16.611150615216278</v>
      </c>
      <c r="K341" s="81">
        <v>2.86154906825577</v>
      </c>
      <c r="L341" s="81">
        <v>1.4866485120719655</v>
      </c>
      <c r="M341" s="81">
        <v>48.458089300990132</v>
      </c>
      <c r="N341" s="81">
        <v>60.37622257686639</v>
      </c>
      <c r="O341" s="81">
        <v>40.841925895065856</v>
      </c>
      <c r="P341" s="81">
        <v>25.411415091806248</v>
      </c>
      <c r="Q341" s="81">
        <v>2.9929119827568957</v>
      </c>
      <c r="R341" s="81">
        <v>0</v>
      </c>
      <c r="S341" s="81">
        <v>2.5255564312000001</v>
      </c>
      <c r="T341" s="82"/>
      <c r="U341" s="81">
        <v>2452648</v>
      </c>
      <c r="V341" s="81">
        <v>1435</v>
      </c>
      <c r="W341" s="81">
        <v>26</v>
      </c>
      <c r="X341" s="81">
        <v>9442</v>
      </c>
      <c r="Y341" s="81">
        <v>15594</v>
      </c>
      <c r="Z341" s="81">
        <v>22315</v>
      </c>
      <c r="AA341" s="81">
        <v>5087</v>
      </c>
      <c r="AB341" s="81">
        <v>38690</v>
      </c>
      <c r="AC341" s="81">
        <v>0</v>
      </c>
      <c r="AD341" s="81">
        <v>2.5255564312000001</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4.0030000000000001</v>
      </c>
      <c r="BJ341" s="81">
        <v>0</v>
      </c>
      <c r="BK341" s="81">
        <v>5.9879999999999995</v>
      </c>
      <c r="BL341" s="81">
        <v>0</v>
      </c>
      <c r="BM341" s="82"/>
      <c r="BN341" s="81">
        <v>0</v>
      </c>
      <c r="BO341" s="81">
        <v>0</v>
      </c>
      <c r="BP341" s="81">
        <v>1</v>
      </c>
      <c r="BQ341" s="81">
        <v>0</v>
      </c>
      <c r="BR341" s="81">
        <v>2</v>
      </c>
      <c r="BS341" s="81">
        <v>0</v>
      </c>
      <c r="BT341"/>
      <c r="BU341" s="80">
        <v>9.9909999999999997</v>
      </c>
      <c r="BV341" s="80">
        <v>0</v>
      </c>
      <c r="BW341" s="80">
        <v>0</v>
      </c>
      <c r="BX341" s="80">
        <v>0</v>
      </c>
      <c r="BY341" s="80">
        <v>0</v>
      </c>
      <c r="BZ341" s="80">
        <v>0</v>
      </c>
      <c r="CA341" s="80">
        <v>0</v>
      </c>
      <c r="CB341" s="80">
        <v>0</v>
      </c>
      <c r="CC341" s="80">
        <v>0</v>
      </c>
    </row>
    <row r="342" spans="1:81">
      <c r="A342" s="80" t="s">
        <v>2088</v>
      </c>
      <c r="B342" s="80">
        <v>419</v>
      </c>
      <c r="C342" s="80">
        <v>11</v>
      </c>
      <c r="D342" s="80">
        <v>25</v>
      </c>
      <c r="E342" s="80">
        <v>2014</v>
      </c>
      <c r="F342" s="80" t="s">
        <v>90</v>
      </c>
      <c r="G342" s="80" t="s">
        <v>2077</v>
      </c>
      <c r="H342" s="80" t="s">
        <v>2078</v>
      </c>
      <c r="I342" s="177"/>
      <c r="J342" s="81">
        <v>16.602971981200174</v>
      </c>
      <c r="K342" s="81">
        <v>2.2754499507210273</v>
      </c>
      <c r="L342" s="81">
        <v>2.8100337293276558</v>
      </c>
      <c r="M342" s="81">
        <v>43.690715555584035</v>
      </c>
      <c r="N342" s="81">
        <v>56.316378845764127</v>
      </c>
      <c r="O342" s="81">
        <v>38.995697873946582</v>
      </c>
      <c r="P342" s="81">
        <v>25.317621493307691</v>
      </c>
      <c r="Q342" s="81">
        <v>2.8669622728776134</v>
      </c>
      <c r="R342" s="81">
        <v>0</v>
      </c>
      <c r="S342" s="81">
        <v>2.5275357074000002</v>
      </c>
      <c r="T342" s="82"/>
      <c r="U342" s="81">
        <v>2585562</v>
      </c>
      <c r="V342" s="81">
        <v>984</v>
      </c>
      <c r="W342" s="81">
        <v>54</v>
      </c>
      <c r="X342" s="81">
        <v>9066</v>
      </c>
      <c r="Y342" s="81">
        <v>15784</v>
      </c>
      <c r="Z342" s="81">
        <v>22440</v>
      </c>
      <c r="AA342" s="81">
        <v>5042</v>
      </c>
      <c r="AB342" s="81">
        <v>38628</v>
      </c>
      <c r="AC342" s="81">
        <v>0</v>
      </c>
      <c r="AD342" s="81">
        <v>2.5275357074000002</v>
      </c>
      <c r="AE342" s="82"/>
      <c r="AF342" s="81">
        <v>18908559.683538366</v>
      </c>
      <c r="AG342" s="81">
        <v>1943597.2962156089</v>
      </c>
      <c r="AH342" s="81">
        <v>341145.7598097981</v>
      </c>
      <c r="AI342" s="81">
        <v>56946396.133824818</v>
      </c>
      <c r="AJ342" s="81">
        <v>85892070.314036697</v>
      </c>
      <c r="AK342" s="81">
        <v>0</v>
      </c>
      <c r="AL342" s="81">
        <v>0</v>
      </c>
      <c r="AM342" s="81">
        <v>5303047.1734922342</v>
      </c>
      <c r="AN342" s="81">
        <v>0</v>
      </c>
      <c r="AO342" s="81">
        <v>0</v>
      </c>
      <c r="AP342" s="82"/>
      <c r="AQ342" s="81">
        <v>352</v>
      </c>
      <c r="AR342" s="81">
        <v>95</v>
      </c>
      <c r="AS342" s="81">
        <v>0</v>
      </c>
      <c r="AT342" s="81">
        <v>1</v>
      </c>
      <c r="AU342" s="81">
        <v>0</v>
      </c>
      <c r="AV342" s="81">
        <v>0</v>
      </c>
      <c r="AW342" s="81" t="s">
        <v>564</v>
      </c>
      <c r="AX342" s="82"/>
      <c r="AY342" s="81">
        <v>1613.1</v>
      </c>
      <c r="AZ342" s="81">
        <v>2246.5</v>
      </c>
      <c r="BA342" s="81">
        <v>0</v>
      </c>
      <c r="BB342" s="81">
        <v>30</v>
      </c>
      <c r="BC342" s="81">
        <v>0</v>
      </c>
      <c r="BD342" s="81">
        <v>0</v>
      </c>
      <c r="BE342" s="81" t="s">
        <v>564</v>
      </c>
      <c r="BF342" s="82"/>
      <c r="BG342" s="81">
        <v>0</v>
      </c>
      <c r="BH342" s="81">
        <v>0</v>
      </c>
      <c r="BI342" s="81">
        <v>7.8970000000000002</v>
      </c>
      <c r="BJ342" s="81">
        <v>0</v>
      </c>
      <c r="BK342" s="81">
        <v>5.5030000000000001</v>
      </c>
      <c r="BL342" s="81">
        <v>0</v>
      </c>
      <c r="BM342" s="82"/>
      <c r="BN342" s="81">
        <v>0</v>
      </c>
      <c r="BO342" s="81">
        <v>0</v>
      </c>
      <c r="BP342" s="81">
        <v>2</v>
      </c>
      <c r="BQ342" s="81">
        <v>0</v>
      </c>
      <c r="BR342" s="81">
        <v>2</v>
      </c>
      <c r="BS342" s="81">
        <v>0</v>
      </c>
      <c r="BT342"/>
      <c r="BU342" s="80">
        <v>13.4</v>
      </c>
      <c r="BV342" s="80">
        <v>0</v>
      </c>
      <c r="BW342" s="80">
        <v>0</v>
      </c>
      <c r="BX342" s="80">
        <v>0</v>
      </c>
      <c r="BY342" s="80">
        <v>0</v>
      </c>
      <c r="BZ342" s="80">
        <v>0</v>
      </c>
      <c r="CA342" s="80">
        <v>0</v>
      </c>
      <c r="CB342" s="80">
        <v>0</v>
      </c>
      <c r="CC342" s="80">
        <v>0</v>
      </c>
    </row>
    <row r="343" spans="1:81">
      <c r="A343" s="80" t="s">
        <v>2089</v>
      </c>
      <c r="B343" s="80">
        <v>420</v>
      </c>
      <c r="C343" s="80">
        <v>12</v>
      </c>
      <c r="D343" s="80">
        <v>25</v>
      </c>
      <c r="E343" s="80">
        <v>2015</v>
      </c>
      <c r="F343" s="80" t="s">
        <v>91</v>
      </c>
      <c r="G343" s="80" t="s">
        <v>2077</v>
      </c>
      <c r="H343" s="80" t="s">
        <v>2078</v>
      </c>
      <c r="I343" s="177"/>
      <c r="J343" s="81">
        <v>15.662950484433026</v>
      </c>
      <c r="K343" s="81">
        <v>2.1067128391168088</v>
      </c>
      <c r="L343" s="81">
        <v>3.01908320240068</v>
      </c>
      <c r="M343" s="81">
        <v>39.449286184907933</v>
      </c>
      <c r="N343" s="81">
        <v>53.949334138613473</v>
      </c>
      <c r="O343" s="81">
        <v>38.909287052128334</v>
      </c>
      <c r="P343" s="81">
        <v>25.030998774147584</v>
      </c>
      <c r="Q343" s="81">
        <v>2.796587004843603</v>
      </c>
      <c r="R343" s="81">
        <v>0</v>
      </c>
      <c r="S343" s="81">
        <v>2.2228561039999999</v>
      </c>
      <c r="T343" s="82"/>
      <c r="U343" s="81">
        <v>2739005</v>
      </c>
      <c r="V343" s="81">
        <v>984</v>
      </c>
      <c r="W343" s="81">
        <v>54</v>
      </c>
      <c r="X343" s="81">
        <v>9066</v>
      </c>
      <c r="Y343" s="81">
        <v>15945</v>
      </c>
      <c r="Z343" s="81">
        <v>22606</v>
      </c>
      <c r="AA343" s="81">
        <v>4981</v>
      </c>
      <c r="AB343" s="81">
        <v>38490</v>
      </c>
      <c r="AC343" s="81">
        <v>0</v>
      </c>
      <c r="AD343" s="81">
        <v>2.2228561039999999</v>
      </c>
      <c r="AE343" s="82"/>
      <c r="AF343" s="81">
        <v>18187247.723237168</v>
      </c>
      <c r="AG343" s="81">
        <v>1670154.348081775</v>
      </c>
      <c r="AH343" s="81">
        <v>415180.18800918502</v>
      </c>
      <c r="AI343" s="81">
        <v>56653664.209173419</v>
      </c>
      <c r="AJ343" s="81">
        <v>83960890.934373185</v>
      </c>
      <c r="AK343" s="81">
        <v>0</v>
      </c>
      <c r="AL343" s="81">
        <v>0</v>
      </c>
      <c r="AM343" s="81">
        <v>5274893.040522607</v>
      </c>
      <c r="AN343" s="81">
        <v>0</v>
      </c>
      <c r="AO343" s="81">
        <v>0</v>
      </c>
      <c r="AP343" s="82"/>
      <c r="AQ343" s="81">
        <v>440</v>
      </c>
      <c r="AR343" s="81">
        <v>150</v>
      </c>
      <c r="AS343" s="81">
        <v>0</v>
      </c>
      <c r="AT343" s="81">
        <v>1</v>
      </c>
      <c r="AU343" s="81">
        <v>0</v>
      </c>
      <c r="AV343" s="81">
        <v>0</v>
      </c>
      <c r="AW343" s="81" t="s">
        <v>564</v>
      </c>
      <c r="AX343" s="82"/>
      <c r="AY343" s="81">
        <v>2024</v>
      </c>
      <c r="AZ343" s="81">
        <v>3752.8</v>
      </c>
      <c r="BA343" s="81">
        <v>0</v>
      </c>
      <c r="BB343" s="81">
        <v>30</v>
      </c>
      <c r="BC343" s="81">
        <v>0</v>
      </c>
      <c r="BD343" s="81">
        <v>0</v>
      </c>
      <c r="BE343" s="81" t="s">
        <v>564</v>
      </c>
      <c r="BF343" s="82"/>
      <c r="BG343" s="81">
        <v>0</v>
      </c>
      <c r="BH343" s="81">
        <v>0</v>
      </c>
      <c r="BI343" s="81">
        <v>8.4920000000000009</v>
      </c>
      <c r="BJ343" s="81">
        <v>0</v>
      </c>
      <c r="BK343" s="81">
        <v>4.5709999999999997</v>
      </c>
      <c r="BL343" s="81">
        <v>0</v>
      </c>
      <c r="BM343" s="82"/>
      <c r="BN343" s="81">
        <v>0</v>
      </c>
      <c r="BO343" s="81">
        <v>0</v>
      </c>
      <c r="BP343" s="81">
        <v>2</v>
      </c>
      <c r="BQ343" s="81">
        <v>0</v>
      </c>
      <c r="BR343" s="81">
        <v>2</v>
      </c>
      <c r="BS343" s="81">
        <v>0</v>
      </c>
      <c r="BT343"/>
      <c r="BU343" s="80">
        <v>13.063000000000001</v>
      </c>
      <c r="BV343" s="80">
        <v>0</v>
      </c>
      <c r="BW343" s="80">
        <v>0</v>
      </c>
      <c r="BX343" s="80">
        <v>0</v>
      </c>
      <c r="BY343" s="80">
        <v>0</v>
      </c>
      <c r="BZ343" s="80">
        <v>0</v>
      </c>
      <c r="CA343" s="80">
        <v>0</v>
      </c>
      <c r="CB343" s="80">
        <v>0</v>
      </c>
      <c r="CC343" s="80">
        <v>0</v>
      </c>
    </row>
    <row r="344" spans="1:81">
      <c r="A344" s="80" t="s">
        <v>2090</v>
      </c>
      <c r="B344" s="80">
        <v>421</v>
      </c>
      <c r="C344" s="80">
        <v>13</v>
      </c>
      <c r="D344" s="80">
        <v>25</v>
      </c>
      <c r="E344" s="80">
        <v>2016</v>
      </c>
      <c r="F344" s="80" t="s">
        <v>92</v>
      </c>
      <c r="G344" s="80" t="s">
        <v>2077</v>
      </c>
      <c r="H344" s="80" t="s">
        <v>2078</v>
      </c>
      <c r="I344" s="177"/>
      <c r="J344" s="81">
        <v>13.412980016944399</v>
      </c>
      <c r="K344" s="81">
        <v>2.0690430607999333</v>
      </c>
      <c r="L344" s="81">
        <v>3.1674731188236587</v>
      </c>
      <c r="M344" s="81">
        <v>37.709568178943563</v>
      </c>
      <c r="N344" s="81">
        <v>54.010459960854938</v>
      </c>
      <c r="O344" s="81">
        <v>38.673134741930888</v>
      </c>
      <c r="P344" s="81">
        <v>24.254739894831108</v>
      </c>
      <c r="Q344" s="81">
        <v>2.7096564844596549</v>
      </c>
      <c r="R344" s="81">
        <v>0</v>
      </c>
      <c r="S344" s="81">
        <v>2.34232708</v>
      </c>
      <c r="T344" s="82"/>
      <c r="U344" s="81">
        <v>2386532</v>
      </c>
      <c r="V344" s="81">
        <v>984</v>
      </c>
      <c r="W344" s="81">
        <v>54</v>
      </c>
      <c r="X344" s="81">
        <v>9066</v>
      </c>
      <c r="Y344" s="81">
        <v>16055</v>
      </c>
      <c r="Z344" s="81">
        <v>22745</v>
      </c>
      <c r="AA344" s="81">
        <v>4992</v>
      </c>
      <c r="AB344" s="81">
        <v>38363</v>
      </c>
      <c r="AC344" s="81">
        <v>0</v>
      </c>
      <c r="AD344" s="81">
        <v>2.34232708</v>
      </c>
      <c r="AE344" s="82"/>
      <c r="AF344" s="81">
        <v>15722410.80588587</v>
      </c>
      <c r="AG344" s="81">
        <v>1567011.766405158</v>
      </c>
      <c r="AH344" s="81">
        <v>316818.41360313463</v>
      </c>
      <c r="AI344" s="81">
        <v>58423126.437825158</v>
      </c>
      <c r="AJ344" s="81">
        <v>84622090.645769432</v>
      </c>
      <c r="AK344" s="81">
        <v>0</v>
      </c>
      <c r="AL344" s="81">
        <v>0</v>
      </c>
      <c r="AM344" s="81">
        <v>5261572.7757569281</v>
      </c>
      <c r="AN344" s="81">
        <v>0</v>
      </c>
      <c r="AO344" s="81">
        <v>0</v>
      </c>
      <c r="AP344" s="82"/>
      <c r="AQ344" s="81">
        <v>517</v>
      </c>
      <c r="AR344" s="81">
        <v>180</v>
      </c>
      <c r="AS344" s="81">
        <v>0</v>
      </c>
      <c r="AT344" s="81">
        <v>1</v>
      </c>
      <c r="AU344" s="81">
        <v>0</v>
      </c>
      <c r="AV344" s="81">
        <v>0</v>
      </c>
      <c r="AW344" s="81" t="s">
        <v>564</v>
      </c>
      <c r="AX344" s="82"/>
      <c r="AY344" s="81">
        <v>2392.8000000000002</v>
      </c>
      <c r="AZ344" s="81">
        <v>7004.8</v>
      </c>
      <c r="BA344" s="81">
        <v>0</v>
      </c>
      <c r="BB344" s="81">
        <v>30</v>
      </c>
      <c r="BC344" s="81">
        <v>0</v>
      </c>
      <c r="BD344" s="81">
        <v>0</v>
      </c>
      <c r="BE344" s="81" t="s">
        <v>564</v>
      </c>
      <c r="BF344" s="82"/>
      <c r="BG344" s="81">
        <v>0</v>
      </c>
      <c r="BH344" s="81">
        <v>0</v>
      </c>
      <c r="BI344" s="81">
        <v>8.3369999999999997</v>
      </c>
      <c r="BJ344" s="81">
        <v>0</v>
      </c>
      <c r="BK344" s="81">
        <v>3.331</v>
      </c>
      <c r="BL344" s="81">
        <v>0</v>
      </c>
      <c r="BM344" s="82"/>
      <c r="BN344" s="81">
        <v>0</v>
      </c>
      <c r="BO344" s="81">
        <v>0</v>
      </c>
      <c r="BP344" s="81">
        <v>2</v>
      </c>
      <c r="BQ344" s="81">
        <v>0</v>
      </c>
      <c r="BR344" s="81">
        <v>2</v>
      </c>
      <c r="BS344" s="81">
        <v>0</v>
      </c>
      <c r="BT344"/>
      <c r="BU344" s="80">
        <v>11.667999999999999</v>
      </c>
      <c r="BV344" s="80">
        <v>0</v>
      </c>
      <c r="BW344" s="80">
        <v>0</v>
      </c>
      <c r="BX344" s="80">
        <v>0</v>
      </c>
      <c r="BY344" s="80">
        <v>0</v>
      </c>
      <c r="BZ344" s="80">
        <v>0</v>
      </c>
      <c r="CA344" s="80">
        <v>0</v>
      </c>
      <c r="CB344" s="80">
        <v>0</v>
      </c>
      <c r="CC344" s="80">
        <v>0</v>
      </c>
    </row>
    <row r="345" spans="1:81">
      <c r="A345" s="80" t="s">
        <v>2091</v>
      </c>
      <c r="B345" s="80">
        <v>422</v>
      </c>
      <c r="C345" s="80">
        <v>14</v>
      </c>
      <c r="D345" s="80">
        <v>25</v>
      </c>
      <c r="E345" s="80">
        <v>2017</v>
      </c>
      <c r="F345" s="80" t="s">
        <v>71</v>
      </c>
      <c r="G345" s="80" t="s">
        <v>2077</v>
      </c>
      <c r="H345" s="80" t="s">
        <v>2078</v>
      </c>
      <c r="I345" s="177"/>
      <c r="J345" s="81">
        <v>15.126777687923981</v>
      </c>
      <c r="K345" s="81">
        <v>2.0709770399407041</v>
      </c>
      <c r="L345" s="81">
        <v>2.8661496830934596</v>
      </c>
      <c r="M345" s="81">
        <v>36.19392906012412</v>
      </c>
      <c r="N345" s="81">
        <v>51.962756627115539</v>
      </c>
      <c r="O345" s="81">
        <v>38.207663483315109</v>
      </c>
      <c r="P345" s="81">
        <v>23.719687229069937</v>
      </c>
      <c r="Q345" s="81">
        <v>2.5982936645594372</v>
      </c>
      <c r="R345" s="81">
        <v>0</v>
      </c>
      <c r="S345" s="81">
        <v>2.1619320162999998</v>
      </c>
      <c r="T345" s="82"/>
      <c r="U345" s="81">
        <v>2749894</v>
      </c>
      <c r="V345" s="81">
        <v>984</v>
      </c>
      <c r="W345" s="81">
        <v>54</v>
      </c>
      <c r="X345" s="81">
        <v>9066</v>
      </c>
      <c r="Y345" s="81">
        <v>16122</v>
      </c>
      <c r="Z345" s="81">
        <v>22844</v>
      </c>
      <c r="AA345" s="81">
        <v>4913</v>
      </c>
      <c r="AB345" s="81">
        <v>38042</v>
      </c>
      <c r="AC345" s="81">
        <v>0</v>
      </c>
      <c r="AD345" s="81">
        <v>2.1619320163000002</v>
      </c>
      <c r="AE345" s="82"/>
      <c r="AF345" s="81">
        <v>18570326.741072349</v>
      </c>
      <c r="AG345" s="81">
        <v>1584116.5106413839</v>
      </c>
      <c r="AH345" s="81">
        <v>394249.40364195302</v>
      </c>
      <c r="AI345" s="81">
        <v>58284006.026148729</v>
      </c>
      <c r="AJ345" s="81">
        <v>81259381.978806332</v>
      </c>
      <c r="AK345" s="81">
        <v>0</v>
      </c>
      <c r="AL345" s="81">
        <v>0</v>
      </c>
      <c r="AM345" s="81">
        <v>5225710.9317176733</v>
      </c>
      <c r="AN345" s="81">
        <v>0</v>
      </c>
      <c r="AO345" s="81">
        <v>0</v>
      </c>
      <c r="AP345" s="82"/>
      <c r="AQ345" s="81">
        <v>566</v>
      </c>
      <c r="AR345" s="81">
        <v>193</v>
      </c>
      <c r="AS345" s="81">
        <v>0</v>
      </c>
      <c r="AT345" s="81">
        <v>1</v>
      </c>
      <c r="AU345" s="81">
        <v>0</v>
      </c>
      <c r="AV345" s="81">
        <v>0</v>
      </c>
      <c r="AW345" s="81" t="s">
        <v>564</v>
      </c>
      <c r="AX345" s="82"/>
      <c r="AY345" s="81">
        <v>2632.8</v>
      </c>
      <c r="AZ345" s="81">
        <v>8700.9000000000015</v>
      </c>
      <c r="BA345" s="81">
        <v>0</v>
      </c>
      <c r="BB345" s="81">
        <v>30</v>
      </c>
      <c r="BC345" s="81">
        <v>0</v>
      </c>
      <c r="BD345" s="81">
        <v>0</v>
      </c>
      <c r="BE345" s="81" t="s">
        <v>564</v>
      </c>
      <c r="BF345" s="82"/>
      <c r="BG345" s="81">
        <v>0</v>
      </c>
      <c r="BH345" s="81">
        <v>0</v>
      </c>
      <c r="BI345" s="81">
        <v>8.3119999999999994</v>
      </c>
      <c r="BJ345" s="81">
        <v>0</v>
      </c>
      <c r="BK345" s="81">
        <v>3.1509999999999998</v>
      </c>
      <c r="BL345" s="81">
        <v>0</v>
      </c>
      <c r="BM345" s="82"/>
      <c r="BN345" s="81">
        <v>0</v>
      </c>
      <c r="BO345" s="81">
        <v>0</v>
      </c>
      <c r="BP345" s="81">
        <v>2</v>
      </c>
      <c r="BQ345" s="81">
        <v>0</v>
      </c>
      <c r="BR345" s="81">
        <v>2</v>
      </c>
      <c r="BS345" s="81">
        <v>0</v>
      </c>
      <c r="BT345"/>
      <c r="BU345" s="80">
        <v>11.462999999999999</v>
      </c>
      <c r="BV345" s="80">
        <v>0</v>
      </c>
      <c r="BW345" s="80">
        <v>0</v>
      </c>
      <c r="BX345" s="80">
        <v>0</v>
      </c>
      <c r="BY345" s="80">
        <v>0</v>
      </c>
      <c r="BZ345" s="80">
        <v>0</v>
      </c>
      <c r="CA345" s="80">
        <v>0</v>
      </c>
      <c r="CB345" s="80">
        <v>0</v>
      </c>
      <c r="CC345" s="80">
        <v>0</v>
      </c>
    </row>
    <row r="346" spans="1:81">
      <c r="A346" s="80" t="s">
        <v>2092</v>
      </c>
      <c r="B346" s="80">
        <v>423</v>
      </c>
      <c r="C346" s="80">
        <v>15</v>
      </c>
      <c r="D346" s="80">
        <v>25</v>
      </c>
      <c r="E346" s="80">
        <v>2018</v>
      </c>
      <c r="F346" s="80" t="s">
        <v>93</v>
      </c>
      <c r="G346" s="80" t="s">
        <v>2077</v>
      </c>
      <c r="H346" s="80" t="s">
        <v>2078</v>
      </c>
      <c r="I346" s="177"/>
      <c r="J346" s="81">
        <v>14.805903280328613</v>
      </c>
      <c r="K346" s="81">
        <v>1.9452736730103954</v>
      </c>
      <c r="L346" s="81">
        <v>2.5559631754664189</v>
      </c>
      <c r="M346" s="81">
        <v>35.323245695470156</v>
      </c>
      <c r="N346" s="81">
        <v>48.853683385832937</v>
      </c>
      <c r="O346" s="81">
        <v>37.47013139071899</v>
      </c>
      <c r="P346" s="81">
        <v>23.540934454381233</v>
      </c>
      <c r="Q346" s="81">
        <v>2.3930855991940767</v>
      </c>
      <c r="R346" s="81">
        <v>0</v>
      </c>
      <c r="S346" s="81">
        <v>2.52816741</v>
      </c>
      <c r="T346" s="82"/>
      <c r="U346" s="81">
        <v>2805679</v>
      </c>
      <c r="V346" s="81">
        <v>984</v>
      </c>
      <c r="W346" s="81">
        <v>54</v>
      </c>
      <c r="X346" s="81">
        <v>9066</v>
      </c>
      <c r="Y346" s="81">
        <v>16205</v>
      </c>
      <c r="Z346" s="81">
        <v>22832</v>
      </c>
      <c r="AA346" s="81">
        <v>4925</v>
      </c>
      <c r="AB346" s="81">
        <v>37758</v>
      </c>
      <c r="AC346" s="81">
        <v>0</v>
      </c>
      <c r="AD346" s="81">
        <v>2.52816741</v>
      </c>
      <c r="AE346" s="82"/>
      <c r="AF346" s="81">
        <v>18418495.065541469</v>
      </c>
      <c r="AG346" s="81">
        <v>1406698.1470882581</v>
      </c>
      <c r="AH346" s="81">
        <v>356559.14100787841</v>
      </c>
      <c r="AI346" s="81">
        <v>56062322.204661757</v>
      </c>
      <c r="AJ346" s="81">
        <v>81989490.0656434</v>
      </c>
      <c r="AK346" s="81">
        <v>0</v>
      </c>
      <c r="AL346" s="81">
        <v>0</v>
      </c>
      <c r="AM346" s="81">
        <v>5197430.6382504366</v>
      </c>
      <c r="AN346" s="81">
        <v>0</v>
      </c>
      <c r="AO346" s="81">
        <v>0</v>
      </c>
      <c r="AP346" s="82"/>
      <c r="AQ346" s="81">
        <v>618</v>
      </c>
      <c r="AR346" s="81">
        <v>216</v>
      </c>
      <c r="AS346" s="81">
        <v>0</v>
      </c>
      <c r="AT346" s="81">
        <v>1</v>
      </c>
      <c r="AU346" s="81">
        <v>0</v>
      </c>
      <c r="AV346" s="81">
        <v>0</v>
      </c>
      <c r="AW346" s="81" t="s">
        <v>564</v>
      </c>
      <c r="AX346" s="82"/>
      <c r="AY346" s="81">
        <v>2898</v>
      </c>
      <c r="AZ346" s="81">
        <v>10933</v>
      </c>
      <c r="BA346" s="81">
        <v>0</v>
      </c>
      <c r="BB346" s="81">
        <v>30</v>
      </c>
      <c r="BC346" s="81">
        <v>0</v>
      </c>
      <c r="BD346" s="81">
        <v>0</v>
      </c>
      <c r="BE346" s="81" t="s">
        <v>564</v>
      </c>
      <c r="BF346" s="82"/>
      <c r="BG346" s="81">
        <v>0</v>
      </c>
      <c r="BH346" s="81">
        <v>0</v>
      </c>
      <c r="BI346" s="81">
        <v>8.0399999999999991</v>
      </c>
      <c r="BJ346" s="81">
        <v>0</v>
      </c>
      <c r="BK346" s="81">
        <v>1.4870000000000001</v>
      </c>
      <c r="BL346" s="81">
        <v>0</v>
      </c>
      <c r="BM346" s="82"/>
      <c r="BN346" s="81">
        <v>0</v>
      </c>
      <c r="BO346" s="81">
        <v>0</v>
      </c>
      <c r="BP346" s="81">
        <v>2</v>
      </c>
      <c r="BQ346" s="81">
        <v>0</v>
      </c>
      <c r="BR346" s="81">
        <v>1</v>
      </c>
      <c r="BS346" s="81">
        <v>0</v>
      </c>
      <c r="BT346"/>
      <c r="BU346" s="80">
        <v>9.5269999999999992</v>
      </c>
      <c r="BV346" s="80">
        <v>0</v>
      </c>
      <c r="BW346" s="80">
        <v>0</v>
      </c>
      <c r="BX346" s="80">
        <v>0</v>
      </c>
      <c r="BY346" s="80">
        <v>0</v>
      </c>
      <c r="BZ346" s="80">
        <v>0</v>
      </c>
      <c r="CA346" s="80">
        <v>0</v>
      </c>
      <c r="CB346" s="80">
        <v>0</v>
      </c>
      <c r="CC346" s="80">
        <v>0</v>
      </c>
    </row>
    <row r="347" spans="1:81">
      <c r="A347" s="80" t="s">
        <v>2093</v>
      </c>
      <c r="B347" s="80">
        <v>424</v>
      </c>
      <c r="C347" s="80">
        <v>16</v>
      </c>
      <c r="D347" s="80">
        <v>25</v>
      </c>
      <c r="E347" s="80">
        <v>2019</v>
      </c>
      <c r="F347" s="80" t="s">
        <v>73</v>
      </c>
      <c r="G347" s="80" t="s">
        <v>2077</v>
      </c>
      <c r="H347" s="80" t="s">
        <v>2078</v>
      </c>
      <c r="I347" s="177"/>
      <c r="J347" s="81">
        <v>13.137186035760392</v>
      </c>
      <c r="K347" s="81">
        <v>1.7644405533318526</v>
      </c>
      <c r="L347" s="81">
        <v>2.5782087501591882</v>
      </c>
      <c r="M347" s="81">
        <v>32.525650525444995</v>
      </c>
      <c r="N347" s="81">
        <v>43.243873572918552</v>
      </c>
      <c r="O347" s="81">
        <v>36.371418133147856</v>
      </c>
      <c r="P347" s="81">
        <v>23.390970776534541</v>
      </c>
      <c r="Q347" s="81">
        <v>2.3288280228207561</v>
      </c>
      <c r="R347" s="81">
        <v>0</v>
      </c>
      <c r="S347" s="81">
        <v>2.3640519086000005</v>
      </c>
      <c r="T347" s="82"/>
      <c r="U347" s="81">
        <v>2580470</v>
      </c>
      <c r="V347" s="81">
        <v>984</v>
      </c>
      <c r="W347" s="81">
        <v>54</v>
      </c>
      <c r="X347" s="81">
        <v>9066</v>
      </c>
      <c r="Y347" s="81">
        <v>16387</v>
      </c>
      <c r="Z347" s="81">
        <v>22771</v>
      </c>
      <c r="AA347" s="81">
        <v>4857</v>
      </c>
      <c r="AB347" s="81">
        <v>37739</v>
      </c>
      <c r="AC347" s="81">
        <v>0</v>
      </c>
      <c r="AD347" s="81">
        <v>2.3640519086</v>
      </c>
      <c r="AE347" s="82"/>
      <c r="AF347" s="81">
        <v>16366598.301478591</v>
      </c>
      <c r="AG347" s="81">
        <v>1357887.072948542</v>
      </c>
      <c r="AH347" s="81">
        <v>387780.13745644462</v>
      </c>
      <c r="AI347" s="81">
        <v>54713520.246168278</v>
      </c>
      <c r="AJ347" s="81">
        <v>74225896.142369226</v>
      </c>
      <c r="AK347" s="81">
        <v>0</v>
      </c>
      <c r="AL347" s="81">
        <v>0</v>
      </c>
      <c r="AM347" s="81">
        <v>5139767.7009601062</v>
      </c>
      <c r="AN347" s="81">
        <v>0</v>
      </c>
      <c r="AO347" s="81">
        <v>0</v>
      </c>
      <c r="AP347" s="82"/>
      <c r="AQ347" s="81">
        <v>724</v>
      </c>
      <c r="AR347" s="81">
        <v>232</v>
      </c>
      <c r="AS347" s="81">
        <v>0</v>
      </c>
      <c r="AT347" s="81">
        <v>1</v>
      </c>
      <c r="AU347" s="81">
        <v>0</v>
      </c>
      <c r="AV347" s="81">
        <v>0</v>
      </c>
      <c r="AW347" s="81" t="s">
        <v>564</v>
      </c>
      <c r="AX347" s="82"/>
      <c r="AY347" s="81">
        <v>3426.5000000000009</v>
      </c>
      <c r="AZ347" s="81">
        <v>11235.7</v>
      </c>
      <c r="BA347" s="81">
        <v>0</v>
      </c>
      <c r="BB347" s="81">
        <v>30</v>
      </c>
      <c r="BC347" s="81">
        <v>0</v>
      </c>
      <c r="BD347" s="81">
        <v>0</v>
      </c>
      <c r="BE347" s="81" t="s">
        <v>564</v>
      </c>
      <c r="BF347" s="82"/>
      <c r="BG347" s="81">
        <v>0</v>
      </c>
      <c r="BH347" s="81">
        <v>0</v>
      </c>
      <c r="BI347" s="81">
        <v>7.6420000000000003</v>
      </c>
      <c r="BJ347" s="81">
        <v>0</v>
      </c>
      <c r="BK347" s="81">
        <v>1.361</v>
      </c>
      <c r="BL347" s="81">
        <v>0</v>
      </c>
      <c r="BM347" s="82"/>
      <c r="BN347" s="81">
        <v>0</v>
      </c>
      <c r="BO347" s="81">
        <v>0</v>
      </c>
      <c r="BP347" s="81">
        <v>2</v>
      </c>
      <c r="BQ347" s="81">
        <v>0</v>
      </c>
      <c r="BR347" s="81">
        <v>1</v>
      </c>
      <c r="BS347" s="81">
        <v>0</v>
      </c>
      <c r="BT347"/>
      <c r="BU347" s="80">
        <v>9.0030000000000001</v>
      </c>
      <c r="BV347" s="80">
        <v>0</v>
      </c>
      <c r="BW347" s="80">
        <v>0</v>
      </c>
      <c r="BX347" s="80">
        <v>0</v>
      </c>
      <c r="BY347" s="80">
        <v>0</v>
      </c>
      <c r="BZ347" s="80">
        <v>0</v>
      </c>
      <c r="CA347" s="80">
        <v>0</v>
      </c>
      <c r="CB347" s="80">
        <v>0</v>
      </c>
      <c r="CC347" s="80">
        <v>0</v>
      </c>
    </row>
    <row r="348" spans="1:81">
      <c r="A348" s="80" t="s">
        <v>2094</v>
      </c>
      <c r="B348" s="80">
        <v>425</v>
      </c>
      <c r="C348" s="80">
        <v>17</v>
      </c>
      <c r="D348" s="80">
        <v>25</v>
      </c>
      <c r="E348" s="80">
        <v>2020</v>
      </c>
      <c r="F348" s="80" t="s">
        <v>218</v>
      </c>
      <c r="G348" s="80" t="s">
        <v>2077</v>
      </c>
      <c r="H348" s="80" t="s">
        <v>2078</v>
      </c>
      <c r="I348" s="177"/>
      <c r="J348" s="81">
        <v>9.4850668508246674</v>
      </c>
      <c r="K348" s="81">
        <v>1.935298036663254</v>
      </c>
      <c r="L348" s="81">
        <v>1.5787331591393119</v>
      </c>
      <c r="M348" s="81">
        <v>27.064015410897422</v>
      </c>
      <c r="N348" s="81">
        <v>44.763199482375278</v>
      </c>
      <c r="O348" s="81">
        <v>32.254152080343438</v>
      </c>
      <c r="P348" s="81">
        <v>21.99892445327929</v>
      </c>
      <c r="Q348" s="81">
        <v>2.2134774412995148</v>
      </c>
      <c r="R348" s="81">
        <v>0</v>
      </c>
      <c r="S348" s="81">
        <v>2.8550547888</v>
      </c>
      <c r="T348" s="82"/>
      <c r="U348" s="81">
        <v>2012008</v>
      </c>
      <c r="V348" s="81">
        <v>949</v>
      </c>
      <c r="W348" s="81">
        <v>32</v>
      </c>
      <c r="X348" s="81">
        <v>8184</v>
      </c>
      <c r="Y348" s="81">
        <v>16570</v>
      </c>
      <c r="Z348" s="81">
        <v>23048</v>
      </c>
      <c r="AA348" s="81">
        <v>4963</v>
      </c>
      <c r="AB348" s="81">
        <v>37540</v>
      </c>
      <c r="AC348" s="81">
        <v>0</v>
      </c>
      <c r="AD348" s="81">
        <v>2.8550547888</v>
      </c>
      <c r="AE348" s="82"/>
      <c r="AF348" s="81">
        <v>12462223.134359181</v>
      </c>
      <c r="AG348" s="81">
        <v>1413068.9645667141</v>
      </c>
      <c r="AH348" s="81">
        <v>233843.12471478156</v>
      </c>
      <c r="AI348" s="81">
        <v>46649970.377656423</v>
      </c>
      <c r="AJ348" s="81">
        <v>79388301.818793595</v>
      </c>
      <c r="AK348" s="81"/>
      <c r="AL348" s="81"/>
      <c r="AM348" s="81">
        <v>4899387.078099017</v>
      </c>
      <c r="AN348" s="81"/>
      <c r="AO348" s="81"/>
      <c r="AP348" s="82"/>
      <c r="AQ348" s="81">
        <v>799</v>
      </c>
      <c r="AR348" s="81">
        <v>241</v>
      </c>
      <c r="AS348" s="81">
        <v>0</v>
      </c>
      <c r="AT348" s="81">
        <v>1</v>
      </c>
      <c r="AU348" s="81">
        <v>0</v>
      </c>
      <c r="AV348" s="81">
        <v>0</v>
      </c>
      <c r="AW348" s="81">
        <v>0</v>
      </c>
      <c r="AX348" s="82"/>
      <c r="AY348" s="81">
        <v>3785.7000000000048</v>
      </c>
      <c r="AZ348" s="81">
        <v>12628.899999999991</v>
      </c>
      <c r="BA348" s="81">
        <v>0</v>
      </c>
      <c r="BB348" s="81">
        <v>30</v>
      </c>
      <c r="BC348" s="81">
        <v>0</v>
      </c>
      <c r="BD348" s="81">
        <v>0</v>
      </c>
      <c r="BE348" s="81">
        <v>0</v>
      </c>
      <c r="BF348" s="82"/>
      <c r="BG348" s="81">
        <v>0</v>
      </c>
      <c r="BH348" s="81">
        <v>0</v>
      </c>
      <c r="BI348" s="81">
        <v>6.7119999999999997</v>
      </c>
      <c r="BJ348" s="81">
        <v>0</v>
      </c>
      <c r="BK348" s="81">
        <v>1.1859999999999999</v>
      </c>
      <c r="BL348" s="81">
        <v>0</v>
      </c>
      <c r="BM348" s="82"/>
      <c r="BN348" s="81">
        <v>0</v>
      </c>
      <c r="BO348" s="81">
        <v>0</v>
      </c>
      <c r="BP348" s="81">
        <v>2</v>
      </c>
      <c r="BQ348" s="81">
        <v>0</v>
      </c>
      <c r="BR348" s="81">
        <v>1</v>
      </c>
      <c r="BS348" s="81">
        <v>0</v>
      </c>
      <c r="BT348"/>
      <c r="BU348" s="80">
        <v>7.8979999999999997</v>
      </c>
      <c r="BV348" s="80">
        <v>0</v>
      </c>
      <c r="BW348" s="80">
        <v>0</v>
      </c>
      <c r="BX348" s="80">
        <v>0</v>
      </c>
      <c r="BY348" s="80">
        <v>0</v>
      </c>
      <c r="BZ348" s="80">
        <v>0</v>
      </c>
      <c r="CA348" s="80">
        <v>0</v>
      </c>
      <c r="CB348" s="80">
        <v>0</v>
      </c>
      <c r="CC348" s="80">
        <v>0</v>
      </c>
    </row>
    <row r="349" spans="1:81">
      <c r="A349" s="80" t="s">
        <v>2095</v>
      </c>
      <c r="B349" s="80">
        <v>425</v>
      </c>
      <c r="C349" s="80">
        <v>18</v>
      </c>
      <c r="D349" s="80">
        <v>25</v>
      </c>
      <c r="E349" s="80">
        <v>2021</v>
      </c>
      <c r="F349" s="80" t="s">
        <v>75</v>
      </c>
      <c r="G349" s="174" t="s">
        <v>2077</v>
      </c>
      <c r="H349" s="80" t="s">
        <v>2078</v>
      </c>
      <c r="I349" s="177"/>
      <c r="J349" s="81">
        <v>13.606859796037238</v>
      </c>
      <c r="K349" s="81">
        <v>2.1005655160172574</v>
      </c>
      <c r="L349" s="81">
        <v>1.4231829685446977</v>
      </c>
      <c r="M349" s="81">
        <v>30.823076412763974</v>
      </c>
      <c r="N349" s="81">
        <v>42.376774141715678</v>
      </c>
      <c r="O349" s="81">
        <v>30.931504782326964</v>
      </c>
      <c r="P349" s="81">
        <v>22.81736539713869</v>
      </c>
      <c r="Q349" s="81">
        <v>2.2245265635002576</v>
      </c>
      <c r="R349" s="81">
        <v>0</v>
      </c>
      <c r="S349" s="81">
        <v>2.7178806595499991</v>
      </c>
      <c r="T349" s="82"/>
      <c r="U349" s="81">
        <v>2867674</v>
      </c>
      <c r="V349" s="81">
        <v>949</v>
      </c>
      <c r="W349" s="81">
        <v>32</v>
      </c>
      <c r="X349" s="81">
        <v>8184</v>
      </c>
      <c r="Y349" s="81">
        <v>16624</v>
      </c>
      <c r="Z349" s="81">
        <v>22759</v>
      </c>
      <c r="AA349" s="81">
        <v>5020</v>
      </c>
      <c r="AB349" s="81">
        <v>37280</v>
      </c>
      <c r="AC349" s="81">
        <v>0</v>
      </c>
      <c r="AD349" s="81">
        <v>2.7178806595499991</v>
      </c>
      <c r="AE349" s="82"/>
      <c r="AF349" s="81">
        <v>17456833.938386399</v>
      </c>
      <c r="AG349" s="81">
        <v>1500389.3751812906</v>
      </c>
      <c r="AH349" s="81">
        <v>219744.7189931568</v>
      </c>
      <c r="AI349" s="81">
        <v>50878216.09412647</v>
      </c>
      <c r="AJ349" s="81">
        <v>73720605.248514727</v>
      </c>
      <c r="AK349" s="81">
        <v>0</v>
      </c>
      <c r="AL349" s="81">
        <v>0</v>
      </c>
      <c r="AM349" s="81">
        <v>4893517.7374748932</v>
      </c>
      <c r="AN349" s="81">
        <v>0</v>
      </c>
      <c r="AO349" s="81">
        <v>0</v>
      </c>
      <c r="AP349" s="82"/>
      <c r="AQ349" s="81">
        <v>869</v>
      </c>
      <c r="AR349" s="81">
        <v>246</v>
      </c>
      <c r="AS349" s="81">
        <v>0</v>
      </c>
      <c r="AT349" s="81">
        <v>1</v>
      </c>
      <c r="AU349" s="81">
        <v>0</v>
      </c>
      <c r="AV349" s="81">
        <v>0</v>
      </c>
      <c r="AW349" s="81"/>
      <c r="AX349" s="82"/>
      <c r="AY349" s="81">
        <v>4180.6000000000058</v>
      </c>
      <c r="AZ349" s="81">
        <v>12876.79999999999</v>
      </c>
      <c r="BA349" s="81">
        <v>0</v>
      </c>
      <c r="BB349" s="81">
        <v>30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2096</v>
      </c>
      <c r="B350" s="80">
        <v>425</v>
      </c>
      <c r="C350" s="80">
        <v>19</v>
      </c>
      <c r="D350" s="80">
        <v>25</v>
      </c>
      <c r="E350" s="80">
        <v>2022</v>
      </c>
      <c r="F350" s="80" t="s">
        <v>568</v>
      </c>
      <c r="G350" s="174" t="s">
        <v>2077</v>
      </c>
      <c r="H350" s="80" t="s">
        <v>2078</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946</v>
      </c>
      <c r="AR350" s="81">
        <v>250</v>
      </c>
      <c r="AS350" s="81">
        <v>0</v>
      </c>
      <c r="AT350" s="81">
        <v>1</v>
      </c>
      <c r="AU350" s="81">
        <v>0</v>
      </c>
      <c r="AV350" s="81">
        <v>0</v>
      </c>
      <c r="AW350" s="81"/>
      <c r="AX350" s="82"/>
      <c r="AY350" s="81">
        <v>4644.4000000000042</v>
      </c>
      <c r="AZ350" s="81">
        <v>13089.299999999994</v>
      </c>
      <c r="BA350" s="81">
        <v>0</v>
      </c>
      <c r="BB350" s="81">
        <v>30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2097</v>
      </c>
      <c r="B351" s="80">
        <v>375</v>
      </c>
      <c r="C351" s="80">
        <v>1</v>
      </c>
      <c r="D351" s="80">
        <v>23</v>
      </c>
      <c r="E351" s="80">
        <v>1990</v>
      </c>
      <c r="F351" s="80" t="s">
        <v>562</v>
      </c>
      <c r="G351" s="80" t="s">
        <v>2098</v>
      </c>
      <c r="H351" s="80" t="s">
        <v>2099</v>
      </c>
      <c r="I351" s="177"/>
      <c r="J351" s="81">
        <v>210.14360705502725</v>
      </c>
      <c r="K351" s="81">
        <v>3.4306030289697267</v>
      </c>
      <c r="L351" s="81">
        <v>3.0759223497670702</v>
      </c>
      <c r="M351" s="81">
        <v>19.281509226892371</v>
      </c>
      <c r="N351" s="81">
        <v>28.849031418006202</v>
      </c>
      <c r="O351" s="81">
        <v>26.605127368117262</v>
      </c>
      <c r="P351" s="81">
        <v>23.149683652917201</v>
      </c>
      <c r="Q351" s="81">
        <v>2.2982023728683472</v>
      </c>
      <c r="R351" s="81">
        <v>0</v>
      </c>
      <c r="S351" s="81">
        <v>2.4910931081608747</v>
      </c>
      <c r="T351" s="82"/>
      <c r="U351" s="81">
        <v>14689326</v>
      </c>
      <c r="V351" s="81">
        <v>1136</v>
      </c>
      <c r="W351" s="81">
        <v>27</v>
      </c>
      <c r="X351" s="81">
        <v>7916</v>
      </c>
      <c r="Y351" s="81">
        <v>11107</v>
      </c>
      <c r="Z351" s="81">
        <v>10943</v>
      </c>
      <c r="AA351" s="81">
        <v>5621</v>
      </c>
      <c r="AB351" s="81">
        <v>37315</v>
      </c>
      <c r="AC351" s="81">
        <v>0</v>
      </c>
      <c r="AD351" s="81">
        <v>2.4910931081608747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2100</v>
      </c>
      <c r="B352" s="80">
        <v>376</v>
      </c>
      <c r="C352" s="80">
        <v>2</v>
      </c>
      <c r="D352" s="80">
        <v>23</v>
      </c>
      <c r="E352" s="80">
        <v>2005</v>
      </c>
      <c r="F352" s="80" t="s">
        <v>565</v>
      </c>
      <c r="G352" s="80" t="s">
        <v>2098</v>
      </c>
      <c r="H352" s="80" t="s">
        <v>2099</v>
      </c>
      <c r="I352" s="177"/>
      <c r="J352" s="81">
        <v>247.00474013169787</v>
      </c>
      <c r="K352" s="81">
        <v>2.0892625693510904</v>
      </c>
      <c r="L352" s="81">
        <v>3.6795540216004765</v>
      </c>
      <c r="M352" s="81">
        <v>38.924842541770751</v>
      </c>
      <c r="N352" s="81">
        <v>55.99338580020121</v>
      </c>
      <c r="O352" s="81">
        <v>43.335023166287002</v>
      </c>
      <c r="P352" s="81">
        <v>23.825807701066136</v>
      </c>
      <c r="Q352" s="81">
        <v>2.314055628053465</v>
      </c>
      <c r="R352" s="81">
        <v>0</v>
      </c>
      <c r="S352" s="81">
        <v>4.1370262276941077</v>
      </c>
      <c r="T352" s="82"/>
      <c r="U352" s="81">
        <v>14313736</v>
      </c>
      <c r="V352" s="81">
        <v>786</v>
      </c>
      <c r="W352" s="81">
        <v>31</v>
      </c>
      <c r="X352" s="81">
        <v>6934</v>
      </c>
      <c r="Y352" s="81">
        <v>14084</v>
      </c>
      <c r="Z352" s="81">
        <v>20626</v>
      </c>
      <c r="AA352" s="81">
        <v>4738</v>
      </c>
      <c r="AB352" s="81">
        <v>39278</v>
      </c>
      <c r="AC352" s="81">
        <v>0</v>
      </c>
      <c r="AD352" s="81">
        <v>4.1370262276941077</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2101</v>
      </c>
      <c r="B353" s="80">
        <v>377</v>
      </c>
      <c r="C353" s="80">
        <v>3</v>
      </c>
      <c r="D353" s="80">
        <v>23</v>
      </c>
      <c r="E353" s="80">
        <v>2006</v>
      </c>
      <c r="F353" s="80" t="s">
        <v>566</v>
      </c>
      <c r="G353" s="80" t="s">
        <v>2098</v>
      </c>
      <c r="H353" s="80" t="s">
        <v>2099</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2102</v>
      </c>
      <c r="B354" s="80">
        <v>378</v>
      </c>
      <c r="C354" s="80">
        <v>4</v>
      </c>
      <c r="D354" s="80">
        <v>23</v>
      </c>
      <c r="E354" s="80">
        <v>2007</v>
      </c>
      <c r="F354" s="80" t="s">
        <v>567</v>
      </c>
      <c r="G354" s="80" t="s">
        <v>2098</v>
      </c>
      <c r="H354" s="80" t="s">
        <v>2099</v>
      </c>
      <c r="I354" s="177"/>
      <c r="J354" s="81">
        <v>318.2346352083851</v>
      </c>
      <c r="K354" s="81">
        <v>2.0687407453747735</v>
      </c>
      <c r="L354" s="81">
        <v>2.7450835616670211</v>
      </c>
      <c r="M354" s="81">
        <v>42.669117189765032</v>
      </c>
      <c r="N354" s="81">
        <v>53.034314607296956</v>
      </c>
      <c r="O354" s="81">
        <v>42.209717202774755</v>
      </c>
      <c r="P354" s="81">
        <v>23.551184504708463</v>
      </c>
      <c r="Q354" s="81">
        <v>2.4181379914428569</v>
      </c>
      <c r="R354" s="81">
        <v>0</v>
      </c>
      <c r="S354" s="81">
        <v>3.8968170340251893</v>
      </c>
      <c r="T354" s="82"/>
      <c r="U354" s="81">
        <v>17670755</v>
      </c>
      <c r="V354" s="81">
        <v>843</v>
      </c>
      <c r="W354" s="81">
        <v>26</v>
      </c>
      <c r="X354" s="81">
        <v>9211</v>
      </c>
      <c r="Y354" s="81">
        <v>14320</v>
      </c>
      <c r="Z354" s="81">
        <v>20885</v>
      </c>
      <c r="AA354" s="81">
        <v>4612</v>
      </c>
      <c r="AB354" s="81">
        <v>38874</v>
      </c>
      <c r="AC354" s="81">
        <v>0</v>
      </c>
      <c r="AD354" s="81">
        <v>3.8968170340251893</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2103</v>
      </c>
      <c r="B355" s="80">
        <v>379</v>
      </c>
      <c r="C355" s="80">
        <v>5</v>
      </c>
      <c r="D355" s="80">
        <v>23</v>
      </c>
      <c r="E355" s="80">
        <v>2008</v>
      </c>
      <c r="F355" s="80" t="s">
        <v>84</v>
      </c>
      <c r="G355" s="80" t="s">
        <v>2098</v>
      </c>
      <c r="H355" s="80" t="s">
        <v>2099</v>
      </c>
      <c r="I355" s="177"/>
      <c r="J355" s="81">
        <v>310.57198631799338</v>
      </c>
      <c r="K355" s="81">
        <v>1.5524612398237454</v>
      </c>
      <c r="L355" s="81">
        <v>2.2994585653495814</v>
      </c>
      <c r="M355" s="81">
        <v>44.103029843347812</v>
      </c>
      <c r="N355" s="81">
        <v>47.636819110870363</v>
      </c>
      <c r="O355" s="81">
        <v>40.710126218880937</v>
      </c>
      <c r="P355" s="81">
        <v>22.718436720103746</v>
      </c>
      <c r="Q355" s="81">
        <v>2.3682741274938048</v>
      </c>
      <c r="R355" s="81">
        <v>0</v>
      </c>
      <c r="S355" s="81">
        <v>4.6496640755723746</v>
      </c>
      <c r="T355" s="82"/>
      <c r="U355" s="81">
        <v>18360098</v>
      </c>
      <c r="V355" s="81">
        <v>843</v>
      </c>
      <c r="W355" s="81">
        <v>26</v>
      </c>
      <c r="X355" s="81">
        <v>9211</v>
      </c>
      <c r="Y355" s="81">
        <v>14380</v>
      </c>
      <c r="Z355" s="81">
        <v>20850</v>
      </c>
      <c r="AA355" s="81">
        <v>4454</v>
      </c>
      <c r="AB355" s="81">
        <v>38698</v>
      </c>
      <c r="AC355" s="81">
        <v>0</v>
      </c>
      <c r="AD355" s="81">
        <v>4.6496640755723746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2104</v>
      </c>
      <c r="B356" s="80">
        <v>380</v>
      </c>
      <c r="C356" s="80">
        <v>6</v>
      </c>
      <c r="D356" s="80">
        <v>23</v>
      </c>
      <c r="E356" s="80">
        <v>2009</v>
      </c>
      <c r="F356" s="80" t="s">
        <v>85</v>
      </c>
      <c r="G356" s="80" t="s">
        <v>2098</v>
      </c>
      <c r="H356" s="80" t="s">
        <v>2099</v>
      </c>
      <c r="I356" s="177"/>
      <c r="J356" s="81">
        <v>289.57120917067812</v>
      </c>
      <c r="K356" s="81">
        <v>1.189066141963923</v>
      </c>
      <c r="L356" s="81">
        <v>1.7651841648828748</v>
      </c>
      <c r="M356" s="81">
        <v>47.027786214724195</v>
      </c>
      <c r="N356" s="81">
        <v>56.212354699244493</v>
      </c>
      <c r="O356" s="81">
        <v>41.550910300521757</v>
      </c>
      <c r="P356" s="81">
        <v>21.533292110894468</v>
      </c>
      <c r="Q356" s="81">
        <v>2.2439566958642363</v>
      </c>
      <c r="R356" s="81">
        <v>0</v>
      </c>
      <c r="S356" s="81">
        <v>3.5246857455192573</v>
      </c>
      <c r="T356" s="82"/>
      <c r="U356" s="81">
        <v>14925389</v>
      </c>
      <c r="V356" s="81">
        <v>658</v>
      </c>
      <c r="W356" s="81">
        <v>23</v>
      </c>
      <c r="X356" s="81">
        <v>9826</v>
      </c>
      <c r="Y356" s="81">
        <v>14394</v>
      </c>
      <c r="Z356" s="81">
        <v>21005</v>
      </c>
      <c r="AA356" s="81">
        <v>4334</v>
      </c>
      <c r="AB356" s="81">
        <v>38491</v>
      </c>
      <c r="AC356" s="81">
        <v>0</v>
      </c>
      <c r="AD356" s="81">
        <v>3.5246857455192573</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48.844000000000001</v>
      </c>
      <c r="BJ356" s="81">
        <v>0</v>
      </c>
      <c r="BK356" s="81">
        <v>3.65</v>
      </c>
      <c r="BL356" s="81">
        <v>0</v>
      </c>
      <c r="BM356" s="82"/>
      <c r="BN356" s="81">
        <v>0</v>
      </c>
      <c r="BO356" s="81">
        <v>0</v>
      </c>
      <c r="BP356" s="81">
        <v>6</v>
      </c>
      <c r="BQ356" s="81">
        <v>0</v>
      </c>
      <c r="BR356" s="81">
        <v>1</v>
      </c>
      <c r="BS356" s="81">
        <v>0</v>
      </c>
      <c r="BT356"/>
      <c r="BU356" s="80"/>
      <c r="BV356" s="80"/>
      <c r="BW356" s="80"/>
      <c r="BX356" s="80"/>
      <c r="BY356" s="80"/>
      <c r="BZ356" s="80"/>
      <c r="CA356" s="80"/>
      <c r="CB356" s="80"/>
      <c r="CC356" s="80"/>
    </row>
    <row r="357" spans="1:81">
      <c r="A357" s="80" t="s">
        <v>2105</v>
      </c>
      <c r="B357" s="80">
        <v>381</v>
      </c>
      <c r="C357" s="80">
        <v>7</v>
      </c>
      <c r="D357" s="80">
        <v>23</v>
      </c>
      <c r="E357" s="80">
        <v>2010</v>
      </c>
      <c r="F357" s="80" t="s">
        <v>86</v>
      </c>
      <c r="G357" s="80" t="s">
        <v>2098</v>
      </c>
      <c r="H357" s="80" t="s">
        <v>2099</v>
      </c>
      <c r="I357" s="177"/>
      <c r="J357" s="81">
        <v>260.35918779656714</v>
      </c>
      <c r="K357" s="81">
        <v>1.2059987178942542</v>
      </c>
      <c r="L357" s="81">
        <v>1.5366201363651169</v>
      </c>
      <c r="M357" s="81">
        <v>45.746548858921585</v>
      </c>
      <c r="N357" s="81">
        <v>52.21656016266018</v>
      </c>
      <c r="O357" s="81">
        <v>41.433546380556706</v>
      </c>
      <c r="P357" s="81">
        <v>21.692461735251886</v>
      </c>
      <c r="Q357" s="81">
        <v>2.3280304922843658</v>
      </c>
      <c r="R357" s="81">
        <v>0</v>
      </c>
      <c r="S357" s="81">
        <v>3.7098571591941902</v>
      </c>
      <c r="T357" s="82"/>
      <c r="U357" s="81">
        <v>17503462</v>
      </c>
      <c r="V357" s="81">
        <v>658</v>
      </c>
      <c r="W357" s="81">
        <v>23</v>
      </c>
      <c r="X357" s="81">
        <v>9826</v>
      </c>
      <c r="Y357" s="81">
        <v>14404</v>
      </c>
      <c r="Z357" s="81">
        <v>21043</v>
      </c>
      <c r="AA357" s="81">
        <v>4257</v>
      </c>
      <c r="AB357" s="81">
        <v>38264</v>
      </c>
      <c r="AC357" s="81">
        <v>0</v>
      </c>
      <c r="AD357" s="81">
        <v>3.7098571591941902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54.043999999999997</v>
      </c>
      <c r="BJ357" s="81">
        <v>0</v>
      </c>
      <c r="BK357" s="81">
        <v>3.677</v>
      </c>
      <c r="BL357" s="81">
        <v>0</v>
      </c>
      <c r="BM357" s="82"/>
      <c r="BN357" s="81">
        <v>0</v>
      </c>
      <c r="BO357" s="81">
        <v>0</v>
      </c>
      <c r="BP357" s="81">
        <v>6</v>
      </c>
      <c r="BQ357" s="81">
        <v>0</v>
      </c>
      <c r="BR357" s="81">
        <v>1</v>
      </c>
      <c r="BS357" s="81">
        <v>0</v>
      </c>
      <c r="BT357"/>
      <c r="BU357" s="80">
        <v>57.720999999999997</v>
      </c>
      <c r="BV357" s="80">
        <v>0</v>
      </c>
      <c r="BW357" s="80">
        <v>0</v>
      </c>
      <c r="BX357" s="80">
        <v>0</v>
      </c>
      <c r="BY357" s="80">
        <v>0</v>
      </c>
      <c r="BZ357" s="80">
        <v>0</v>
      </c>
      <c r="CA357" s="80">
        <v>0</v>
      </c>
      <c r="CB357" s="80">
        <v>0</v>
      </c>
      <c r="CC357" s="80">
        <v>0</v>
      </c>
    </row>
    <row r="358" spans="1:81">
      <c r="A358" s="80" t="s">
        <v>2106</v>
      </c>
      <c r="B358" s="80">
        <v>382</v>
      </c>
      <c r="C358" s="80">
        <v>8</v>
      </c>
      <c r="D358" s="80">
        <v>23</v>
      </c>
      <c r="E358" s="80">
        <v>2011</v>
      </c>
      <c r="F358" s="80" t="s">
        <v>87</v>
      </c>
      <c r="G358" s="80" t="s">
        <v>2098</v>
      </c>
      <c r="H358" s="80" t="s">
        <v>2099</v>
      </c>
      <c r="I358" s="177"/>
      <c r="J358" s="81">
        <v>203.15548935463372</v>
      </c>
      <c r="K358" s="81">
        <v>1.6750604569171206</v>
      </c>
      <c r="L358" s="81">
        <v>1.2982920933287745</v>
      </c>
      <c r="M358" s="81">
        <v>48.267166281905411</v>
      </c>
      <c r="N358" s="81">
        <v>63.768283323781482</v>
      </c>
      <c r="O358" s="81">
        <v>41.319538956451566</v>
      </c>
      <c r="P358" s="81">
        <v>21.441666275905717</v>
      </c>
      <c r="Q358" s="81">
        <v>2.6924612628737545</v>
      </c>
      <c r="R358" s="81">
        <v>0</v>
      </c>
      <c r="S358" s="81">
        <v>3.0415947568155173</v>
      </c>
      <c r="T358" s="82"/>
      <c r="U358" s="81">
        <v>15600564</v>
      </c>
      <c r="V358" s="81">
        <v>658</v>
      </c>
      <c r="W358" s="81">
        <v>23</v>
      </c>
      <c r="X358" s="81">
        <v>9826</v>
      </c>
      <c r="Y358" s="81">
        <v>14649</v>
      </c>
      <c r="Z358" s="81">
        <v>21441</v>
      </c>
      <c r="AA358" s="81">
        <v>4333</v>
      </c>
      <c r="AB358" s="81">
        <v>38366</v>
      </c>
      <c r="AC358" s="81">
        <v>0</v>
      </c>
      <c r="AD358" s="81">
        <v>3.0415947568155173</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52.597999999999999</v>
      </c>
      <c r="BJ358" s="81">
        <v>0</v>
      </c>
      <c r="BK358" s="81">
        <v>3.8530000000000002</v>
      </c>
      <c r="BL358" s="81">
        <v>0</v>
      </c>
      <c r="BM358" s="82"/>
      <c r="BN358" s="81">
        <v>0</v>
      </c>
      <c r="BO358" s="81">
        <v>0</v>
      </c>
      <c r="BP358" s="81">
        <v>6</v>
      </c>
      <c r="BQ358" s="81">
        <v>0</v>
      </c>
      <c r="BR358" s="81">
        <v>1</v>
      </c>
      <c r="BS358" s="81">
        <v>0</v>
      </c>
      <c r="BT358"/>
      <c r="BU358" s="80">
        <v>56.451000000000001</v>
      </c>
      <c r="BV358" s="80">
        <v>0</v>
      </c>
      <c r="BW358" s="80">
        <v>0</v>
      </c>
      <c r="BX358" s="80">
        <v>0</v>
      </c>
      <c r="BY358" s="80">
        <v>0</v>
      </c>
      <c r="BZ358" s="80">
        <v>0</v>
      </c>
      <c r="CA358" s="80">
        <v>0</v>
      </c>
      <c r="CB358" s="80">
        <v>0</v>
      </c>
      <c r="CC358" s="80">
        <v>0</v>
      </c>
    </row>
    <row r="359" spans="1:81">
      <c r="A359" s="80" t="s">
        <v>2107</v>
      </c>
      <c r="B359" s="80">
        <v>383</v>
      </c>
      <c r="C359" s="80">
        <v>9</v>
      </c>
      <c r="D359" s="80">
        <v>23</v>
      </c>
      <c r="E359" s="80">
        <v>2012</v>
      </c>
      <c r="F359" s="80" t="s">
        <v>88</v>
      </c>
      <c r="G359" s="80" t="s">
        <v>2098</v>
      </c>
      <c r="H359" s="80" t="s">
        <v>2099</v>
      </c>
      <c r="I359" s="177"/>
      <c r="J359" s="81">
        <v>241.7605800737993</v>
      </c>
      <c r="K359" s="81">
        <v>1.5686255213230011</v>
      </c>
      <c r="L359" s="81">
        <v>1.2948306969719914</v>
      </c>
      <c r="M359" s="81">
        <v>54.111361497929757</v>
      </c>
      <c r="N359" s="81">
        <v>68.07719330607658</v>
      </c>
      <c r="O359" s="81">
        <v>41.839474982924273</v>
      </c>
      <c r="P359" s="81">
        <v>21.359620206581862</v>
      </c>
      <c r="Q359" s="81">
        <v>2.9405442197032099</v>
      </c>
      <c r="R359" s="81">
        <v>0</v>
      </c>
      <c r="S359" s="81">
        <v>3.2186720157805633</v>
      </c>
      <c r="T359" s="82"/>
      <c r="U359" s="81">
        <v>15110932</v>
      </c>
      <c r="V359" s="81">
        <v>658</v>
      </c>
      <c r="W359" s="81">
        <v>23</v>
      </c>
      <c r="X359" s="81">
        <v>9826</v>
      </c>
      <c r="Y359" s="81">
        <v>14892</v>
      </c>
      <c r="Z359" s="81">
        <v>21883</v>
      </c>
      <c r="AA359" s="81">
        <v>4292</v>
      </c>
      <c r="AB359" s="81">
        <v>38566</v>
      </c>
      <c r="AC359" s="81">
        <v>0</v>
      </c>
      <c r="AD359" s="81">
        <v>3.2186720157805633</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42.722999999999999</v>
      </c>
      <c r="BJ359" s="81">
        <v>0</v>
      </c>
      <c r="BK359" s="81">
        <v>3.871</v>
      </c>
      <c r="BL359" s="81">
        <v>0</v>
      </c>
      <c r="BM359" s="82"/>
      <c r="BN359" s="81">
        <v>0</v>
      </c>
      <c r="BO359" s="81">
        <v>0</v>
      </c>
      <c r="BP359" s="81">
        <v>5</v>
      </c>
      <c r="BQ359" s="81">
        <v>0</v>
      </c>
      <c r="BR359" s="81">
        <v>1</v>
      </c>
      <c r="BS359" s="81">
        <v>0</v>
      </c>
      <c r="BT359"/>
      <c r="BU359" s="80">
        <v>46.594000000000001</v>
      </c>
      <c r="BV359" s="80">
        <v>0</v>
      </c>
      <c r="BW359" s="80">
        <v>0</v>
      </c>
      <c r="BX359" s="80">
        <v>0</v>
      </c>
      <c r="BY359" s="80">
        <v>0</v>
      </c>
      <c r="BZ359" s="80">
        <v>0</v>
      </c>
      <c r="CA359" s="80">
        <v>0</v>
      </c>
      <c r="CB359" s="80">
        <v>0</v>
      </c>
      <c r="CC359" s="80">
        <v>0</v>
      </c>
    </row>
    <row r="360" spans="1:81">
      <c r="A360" s="80" t="s">
        <v>2108</v>
      </c>
      <c r="B360" s="80">
        <v>384</v>
      </c>
      <c r="C360" s="80">
        <v>10</v>
      </c>
      <c r="D360" s="80">
        <v>23</v>
      </c>
      <c r="E360" s="80">
        <v>2013</v>
      </c>
      <c r="F360" s="80" t="s">
        <v>89</v>
      </c>
      <c r="G360" s="80" t="s">
        <v>2098</v>
      </c>
      <c r="H360" s="80" t="s">
        <v>2099</v>
      </c>
      <c r="I360" s="177"/>
      <c r="J360" s="81">
        <v>201.53726403862939</v>
      </c>
      <c r="K360" s="81">
        <v>1.4155649782184732</v>
      </c>
      <c r="L360" s="81">
        <v>0.915834032591476</v>
      </c>
      <c r="M360" s="81">
        <v>53.061041763568966</v>
      </c>
      <c r="N360" s="81">
        <v>67.741134392107384</v>
      </c>
      <c r="O360" s="81">
        <v>40.810811723422738</v>
      </c>
      <c r="P360" s="81">
        <v>21.39514268492356</v>
      </c>
      <c r="Q360" s="81">
        <v>2.986259348212644</v>
      </c>
      <c r="R360" s="81">
        <v>0</v>
      </c>
      <c r="S360" s="81">
        <v>3.9698609303207375</v>
      </c>
      <c r="T360" s="82"/>
      <c r="U360" s="81">
        <v>12964077</v>
      </c>
      <c r="V360" s="81">
        <v>658</v>
      </c>
      <c r="W360" s="81">
        <v>23</v>
      </c>
      <c r="X360" s="81">
        <v>9826</v>
      </c>
      <c r="Y360" s="81">
        <v>15085</v>
      </c>
      <c r="Z360" s="81">
        <v>22298</v>
      </c>
      <c r="AA360" s="81">
        <v>4283</v>
      </c>
      <c r="AB360" s="81">
        <v>38604</v>
      </c>
      <c r="AC360" s="81">
        <v>0</v>
      </c>
      <c r="AD360" s="81">
        <v>3.9698609303207375</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71.867000000000004</v>
      </c>
      <c r="BJ360" s="81">
        <v>0</v>
      </c>
      <c r="BK360" s="81">
        <v>4.1840000000000002</v>
      </c>
      <c r="BL360" s="81">
        <v>0</v>
      </c>
      <c r="BM360" s="82"/>
      <c r="BN360" s="81">
        <v>0</v>
      </c>
      <c r="BO360" s="81">
        <v>0</v>
      </c>
      <c r="BP360" s="81">
        <v>6</v>
      </c>
      <c r="BQ360" s="81">
        <v>0</v>
      </c>
      <c r="BR360" s="81">
        <v>1</v>
      </c>
      <c r="BS360" s="81">
        <v>0</v>
      </c>
      <c r="BT360"/>
      <c r="BU360" s="80">
        <v>76.051000000000002</v>
      </c>
      <c r="BV360" s="80">
        <v>0</v>
      </c>
      <c r="BW360" s="80">
        <v>0</v>
      </c>
      <c r="BX360" s="80">
        <v>0</v>
      </c>
      <c r="BY360" s="80">
        <v>0</v>
      </c>
      <c r="BZ360" s="80">
        <v>0</v>
      </c>
      <c r="CA360" s="80">
        <v>0</v>
      </c>
      <c r="CB360" s="80">
        <v>0</v>
      </c>
      <c r="CC360" s="80">
        <v>0</v>
      </c>
    </row>
    <row r="361" spans="1:81">
      <c r="A361" s="80" t="s">
        <v>2109</v>
      </c>
      <c r="B361" s="80">
        <v>385</v>
      </c>
      <c r="C361" s="80">
        <v>11</v>
      </c>
      <c r="D361" s="80">
        <v>23</v>
      </c>
      <c r="E361" s="80">
        <v>2014</v>
      </c>
      <c r="F361" s="80" t="s">
        <v>90</v>
      </c>
      <c r="G361" s="80" t="s">
        <v>2098</v>
      </c>
      <c r="H361" s="80" t="s">
        <v>2099</v>
      </c>
      <c r="I361" s="177"/>
      <c r="J361" s="81">
        <v>204.56258650417737</v>
      </c>
      <c r="K361" s="81">
        <v>1.6350983036984335</v>
      </c>
      <c r="L361" s="81">
        <v>1.142583627436538</v>
      </c>
      <c r="M361" s="81">
        <v>47.324699241729341</v>
      </c>
      <c r="N361" s="81">
        <v>58.895308704218024</v>
      </c>
      <c r="O361" s="81">
        <v>39.150359955532203</v>
      </c>
      <c r="P361" s="81">
        <v>21.175011867766468</v>
      </c>
      <c r="Q361" s="81">
        <v>2.8530089512637322</v>
      </c>
      <c r="R361" s="81">
        <v>0</v>
      </c>
      <c r="S361" s="81">
        <v>4.9089045108709648</v>
      </c>
      <c r="T361" s="82"/>
      <c r="U361" s="81">
        <v>14536995</v>
      </c>
      <c r="V361" s="81">
        <v>769</v>
      </c>
      <c r="W361" s="81">
        <v>23</v>
      </c>
      <c r="X361" s="81">
        <v>8968</v>
      </c>
      <c r="Y361" s="81">
        <v>15180</v>
      </c>
      <c r="Z361" s="81">
        <v>22529</v>
      </c>
      <c r="AA361" s="81">
        <v>4217</v>
      </c>
      <c r="AB361" s="81">
        <v>38440</v>
      </c>
      <c r="AC361" s="81">
        <v>0</v>
      </c>
      <c r="AD361" s="81">
        <v>4.9089045108709648</v>
      </c>
      <c r="AE361" s="82"/>
      <c r="AF361" s="81">
        <v>114977713.54175462</v>
      </c>
      <c r="AG361" s="81">
        <v>1350806.3028399593</v>
      </c>
      <c r="AH361" s="81">
        <v>198263.23656911287</v>
      </c>
      <c r="AI361" s="81">
        <v>52545404.228775047</v>
      </c>
      <c r="AJ361" s="81">
        <v>68964203.752399936</v>
      </c>
      <c r="AK361" s="81">
        <v>0</v>
      </c>
      <c r="AL361" s="81">
        <v>0</v>
      </c>
      <c r="AM361" s="81">
        <v>5277237.5828166483</v>
      </c>
      <c r="AN361" s="81">
        <v>0</v>
      </c>
      <c r="AO361" s="81">
        <v>0</v>
      </c>
      <c r="AP361" s="82"/>
      <c r="AQ361" s="81">
        <v>685</v>
      </c>
      <c r="AR361" s="81">
        <v>59</v>
      </c>
      <c r="AS361" s="81">
        <v>0</v>
      </c>
      <c r="AT361" s="81">
        <v>0</v>
      </c>
      <c r="AU361" s="81">
        <v>0</v>
      </c>
      <c r="AV361" s="81">
        <v>0</v>
      </c>
      <c r="AW361" s="81" t="s">
        <v>564</v>
      </c>
      <c r="AX361" s="82"/>
      <c r="AY361" s="81">
        <v>2750.4</v>
      </c>
      <c r="AZ361" s="81">
        <v>3473.2</v>
      </c>
      <c r="BA361" s="81">
        <v>0</v>
      </c>
      <c r="BB361" s="81">
        <v>0</v>
      </c>
      <c r="BC361" s="81">
        <v>0</v>
      </c>
      <c r="BD361" s="81">
        <v>0</v>
      </c>
      <c r="BE361" s="81" t="s">
        <v>564</v>
      </c>
      <c r="BF361" s="82"/>
      <c r="BG361" s="81">
        <v>0</v>
      </c>
      <c r="BH361" s="81">
        <v>0</v>
      </c>
      <c r="BI361" s="81">
        <v>75.741</v>
      </c>
      <c r="BJ361" s="81">
        <v>0</v>
      </c>
      <c r="BK361" s="81">
        <v>3.9009999999999998</v>
      </c>
      <c r="BL361" s="81">
        <v>0</v>
      </c>
      <c r="BM361" s="82"/>
      <c r="BN361" s="81">
        <v>0</v>
      </c>
      <c r="BO361" s="81">
        <v>0</v>
      </c>
      <c r="BP361" s="81">
        <v>6</v>
      </c>
      <c r="BQ361" s="81">
        <v>0</v>
      </c>
      <c r="BR361" s="81">
        <v>1</v>
      </c>
      <c r="BS361" s="81">
        <v>0</v>
      </c>
      <c r="BT361"/>
      <c r="BU361" s="80">
        <v>79.641999999999996</v>
      </c>
      <c r="BV361" s="80">
        <v>0</v>
      </c>
      <c r="BW361" s="80">
        <v>0</v>
      </c>
      <c r="BX361" s="80">
        <v>0</v>
      </c>
      <c r="BY361" s="80">
        <v>0</v>
      </c>
      <c r="BZ361" s="80">
        <v>0</v>
      </c>
      <c r="CA361" s="80">
        <v>0</v>
      </c>
      <c r="CB361" s="80">
        <v>0</v>
      </c>
      <c r="CC361" s="80">
        <v>0</v>
      </c>
    </row>
    <row r="362" spans="1:81">
      <c r="A362" s="80" t="s">
        <v>2110</v>
      </c>
      <c r="B362" s="80">
        <v>386</v>
      </c>
      <c r="C362" s="80">
        <v>12</v>
      </c>
      <c r="D362" s="80">
        <v>23</v>
      </c>
      <c r="E362" s="80">
        <v>2015</v>
      </c>
      <c r="F362" s="80" t="s">
        <v>91</v>
      </c>
      <c r="G362" s="80" t="s">
        <v>2098</v>
      </c>
      <c r="H362" s="80" t="s">
        <v>2099</v>
      </c>
      <c r="I362" s="177"/>
      <c r="J362" s="81">
        <v>199.1219515726136</v>
      </c>
      <c r="K362" s="81">
        <v>1.8288223313150036</v>
      </c>
      <c r="L362" s="81">
        <v>1.4775894291965133</v>
      </c>
      <c r="M362" s="81">
        <v>45.299711456293146</v>
      </c>
      <c r="N362" s="81">
        <v>51.292674427616561</v>
      </c>
      <c r="O362" s="81">
        <v>39.07968515078182</v>
      </c>
      <c r="P362" s="81">
        <v>21.141419763669724</v>
      </c>
      <c r="Q362" s="81">
        <v>2.7912830076663213</v>
      </c>
      <c r="R362" s="81">
        <v>0</v>
      </c>
      <c r="S362" s="81">
        <v>5.397641919160229</v>
      </c>
      <c r="T362" s="82"/>
      <c r="U362" s="81">
        <v>15357088</v>
      </c>
      <c r="V362" s="81">
        <v>769</v>
      </c>
      <c r="W362" s="81">
        <v>23</v>
      </c>
      <c r="X362" s="81">
        <v>8968</v>
      </c>
      <c r="Y362" s="81">
        <v>15380</v>
      </c>
      <c r="Z362" s="81">
        <v>22705</v>
      </c>
      <c r="AA362" s="81">
        <v>4207</v>
      </c>
      <c r="AB362" s="81">
        <v>38417</v>
      </c>
      <c r="AC362" s="81">
        <v>0</v>
      </c>
      <c r="AD362" s="81">
        <v>5.397641919160229</v>
      </c>
      <c r="AE362" s="82"/>
      <c r="AF362" s="81">
        <v>112366681.46026808</v>
      </c>
      <c r="AG362" s="81">
        <v>1387058.8514757373</v>
      </c>
      <c r="AH362" s="81">
        <v>219743.7184130555</v>
      </c>
      <c r="AI362" s="81">
        <v>55364539.627086036</v>
      </c>
      <c r="AJ362" s="81">
        <v>65803829.152753018</v>
      </c>
      <c r="AK362" s="81">
        <v>0</v>
      </c>
      <c r="AL362" s="81">
        <v>0</v>
      </c>
      <c r="AM362" s="81">
        <v>5264888.6967460895</v>
      </c>
      <c r="AN362" s="81">
        <v>0</v>
      </c>
      <c r="AO362" s="81">
        <v>0</v>
      </c>
      <c r="AP362" s="82"/>
      <c r="AQ362" s="81">
        <v>752</v>
      </c>
      <c r="AR362" s="81">
        <v>96</v>
      </c>
      <c r="AS362" s="81">
        <v>0</v>
      </c>
      <c r="AT362" s="81">
        <v>0</v>
      </c>
      <c r="AU362" s="81">
        <v>0</v>
      </c>
      <c r="AV362" s="81">
        <v>0</v>
      </c>
      <c r="AW362" s="81" t="s">
        <v>564</v>
      </c>
      <c r="AX362" s="82"/>
      <c r="AY362" s="81">
        <v>3072.6</v>
      </c>
      <c r="AZ362" s="81">
        <v>6660.1</v>
      </c>
      <c r="BA362" s="81">
        <v>0</v>
      </c>
      <c r="BB362" s="81">
        <v>0</v>
      </c>
      <c r="BC362" s="81">
        <v>0</v>
      </c>
      <c r="BD362" s="81">
        <v>0</v>
      </c>
      <c r="BE362" s="81" t="s">
        <v>564</v>
      </c>
      <c r="BF362" s="82"/>
      <c r="BG362" s="81">
        <v>0</v>
      </c>
      <c r="BH362" s="81">
        <v>0</v>
      </c>
      <c r="BI362" s="81">
        <v>74.573999999999998</v>
      </c>
      <c r="BJ362" s="81">
        <v>0</v>
      </c>
      <c r="BK362" s="81">
        <v>3.8010000000000002</v>
      </c>
      <c r="BL362" s="81">
        <v>0</v>
      </c>
      <c r="BM362" s="82"/>
      <c r="BN362" s="81">
        <v>0</v>
      </c>
      <c r="BO362" s="81">
        <v>0</v>
      </c>
      <c r="BP362" s="81">
        <v>6</v>
      </c>
      <c r="BQ362" s="81">
        <v>0</v>
      </c>
      <c r="BR362" s="81">
        <v>1</v>
      </c>
      <c r="BS362" s="81">
        <v>0</v>
      </c>
      <c r="BT362"/>
      <c r="BU362" s="80">
        <v>78.375</v>
      </c>
      <c r="BV362" s="80">
        <v>0</v>
      </c>
      <c r="BW362" s="80">
        <v>0</v>
      </c>
      <c r="BX362" s="80">
        <v>0</v>
      </c>
      <c r="BY362" s="80">
        <v>0</v>
      </c>
      <c r="BZ362" s="80">
        <v>0</v>
      </c>
      <c r="CA362" s="80">
        <v>0</v>
      </c>
      <c r="CB362" s="80">
        <v>0</v>
      </c>
      <c r="CC362" s="80">
        <v>0</v>
      </c>
    </row>
    <row r="363" spans="1:81">
      <c r="A363" s="80" t="s">
        <v>2111</v>
      </c>
      <c r="B363" s="80">
        <v>387</v>
      </c>
      <c r="C363" s="80">
        <v>13</v>
      </c>
      <c r="D363" s="80">
        <v>23</v>
      </c>
      <c r="E363" s="80">
        <v>2016</v>
      </c>
      <c r="F363" s="80" t="s">
        <v>92</v>
      </c>
      <c r="G363" s="80" t="s">
        <v>2098</v>
      </c>
      <c r="H363" s="80" t="s">
        <v>2099</v>
      </c>
      <c r="I363" s="177"/>
      <c r="J363" s="81">
        <v>196.6652490590744</v>
      </c>
      <c r="K363" s="81">
        <v>1.8482890538371914</v>
      </c>
      <c r="L363" s="81">
        <v>1.2898177332530214</v>
      </c>
      <c r="M363" s="81">
        <v>37.292619940218017</v>
      </c>
      <c r="N363" s="81">
        <v>51.526113403237716</v>
      </c>
      <c r="O363" s="81">
        <v>38.979187248132142</v>
      </c>
      <c r="P363" s="81">
        <v>20.362903625648471</v>
      </c>
      <c r="Q363" s="81">
        <v>2.7051360346771713</v>
      </c>
      <c r="R363" s="81">
        <v>0</v>
      </c>
      <c r="S363" s="81">
        <v>4.6823943337272214</v>
      </c>
      <c r="T363" s="82"/>
      <c r="U363" s="81">
        <v>14972254</v>
      </c>
      <c r="V363" s="81">
        <v>769</v>
      </c>
      <c r="W363" s="81">
        <v>23</v>
      </c>
      <c r="X363" s="81">
        <v>8968</v>
      </c>
      <c r="Y363" s="81">
        <v>15530</v>
      </c>
      <c r="Z363" s="81">
        <v>22925</v>
      </c>
      <c r="AA363" s="81">
        <v>4191</v>
      </c>
      <c r="AB363" s="81">
        <v>38299</v>
      </c>
      <c r="AC363" s="81">
        <v>0</v>
      </c>
      <c r="AD363" s="81">
        <v>4.6823943337272214</v>
      </c>
      <c r="AE363" s="82"/>
      <c r="AF363" s="81">
        <v>110477483.40341809</v>
      </c>
      <c r="AG363" s="81">
        <v>1341914.0501451539</v>
      </c>
      <c r="AH363" s="81">
        <v>149275.72183311469</v>
      </c>
      <c r="AI363" s="81">
        <v>52079803.129835263</v>
      </c>
      <c r="AJ363" s="81">
        <v>62002526.294574939</v>
      </c>
      <c r="AK363" s="81">
        <v>0</v>
      </c>
      <c r="AL363" s="81">
        <v>0</v>
      </c>
      <c r="AM363" s="81">
        <v>5252795.0300736288</v>
      </c>
      <c r="AN363" s="81">
        <v>0</v>
      </c>
      <c r="AO363" s="81">
        <v>0</v>
      </c>
      <c r="AP363" s="82"/>
      <c r="AQ363" s="81">
        <v>823</v>
      </c>
      <c r="AR363" s="81">
        <v>114</v>
      </c>
      <c r="AS363" s="81">
        <v>0</v>
      </c>
      <c r="AT363" s="81">
        <v>0</v>
      </c>
      <c r="AU363" s="81">
        <v>0</v>
      </c>
      <c r="AV363" s="81">
        <v>0</v>
      </c>
      <c r="AW363" s="81" t="s">
        <v>564</v>
      </c>
      <c r="AX363" s="82"/>
      <c r="AY363" s="81">
        <v>3410.3</v>
      </c>
      <c r="AZ363" s="81">
        <v>6976.9</v>
      </c>
      <c r="BA363" s="81">
        <v>0</v>
      </c>
      <c r="BB363" s="81">
        <v>0</v>
      </c>
      <c r="BC363" s="81">
        <v>0</v>
      </c>
      <c r="BD363" s="81">
        <v>0</v>
      </c>
      <c r="BE363" s="81" t="s">
        <v>564</v>
      </c>
      <c r="BF363" s="82"/>
      <c r="BG363" s="81">
        <v>0</v>
      </c>
      <c r="BH363" s="81">
        <v>0</v>
      </c>
      <c r="BI363" s="81">
        <v>71.932000000000002</v>
      </c>
      <c r="BJ363" s="81">
        <v>0</v>
      </c>
      <c r="BK363" s="81">
        <v>3.6640000000000001</v>
      </c>
      <c r="BL363" s="81">
        <v>0</v>
      </c>
      <c r="BM363" s="82"/>
      <c r="BN363" s="81">
        <v>0</v>
      </c>
      <c r="BO363" s="81">
        <v>0</v>
      </c>
      <c r="BP363" s="81">
        <v>6</v>
      </c>
      <c r="BQ363" s="81">
        <v>0</v>
      </c>
      <c r="BR363" s="81">
        <v>1</v>
      </c>
      <c r="BS363" s="81">
        <v>0</v>
      </c>
      <c r="BT363"/>
      <c r="BU363" s="80">
        <v>75.596000000000004</v>
      </c>
      <c r="BV363" s="80">
        <v>0</v>
      </c>
      <c r="BW363" s="80">
        <v>0</v>
      </c>
      <c r="BX363" s="80">
        <v>0</v>
      </c>
      <c r="BY363" s="80">
        <v>0</v>
      </c>
      <c r="BZ363" s="80">
        <v>0</v>
      </c>
      <c r="CA363" s="80">
        <v>0</v>
      </c>
      <c r="CB363" s="80">
        <v>0</v>
      </c>
      <c r="CC363" s="80">
        <v>0</v>
      </c>
    </row>
    <row r="364" spans="1:81">
      <c r="A364" s="80" t="s">
        <v>2112</v>
      </c>
      <c r="B364" s="80">
        <v>388</v>
      </c>
      <c r="C364" s="80">
        <v>14</v>
      </c>
      <c r="D364" s="80">
        <v>23</v>
      </c>
      <c r="E364" s="80">
        <v>2017</v>
      </c>
      <c r="F364" s="80" t="s">
        <v>71</v>
      </c>
      <c r="G364" s="80" t="s">
        <v>2098</v>
      </c>
      <c r="H364" s="80" t="s">
        <v>2099</v>
      </c>
      <c r="I364" s="177"/>
      <c r="J364" s="81">
        <v>172.50008821977022</v>
      </c>
      <c r="K364" s="81">
        <v>1.8907211069489605</v>
      </c>
      <c r="L364" s="81">
        <v>1.3736920991834876</v>
      </c>
      <c r="M364" s="81">
        <v>36.212574019913681</v>
      </c>
      <c r="N364" s="81">
        <v>55.971981585145819</v>
      </c>
      <c r="O364" s="81">
        <v>38.4568729851105</v>
      </c>
      <c r="P364" s="81">
        <v>20.045622099551878</v>
      </c>
      <c r="Q364" s="81">
        <v>2.5962446447934737</v>
      </c>
      <c r="R364" s="81">
        <v>0</v>
      </c>
      <c r="S364" s="81">
        <v>3.8748680808086005</v>
      </c>
      <c r="T364" s="82"/>
      <c r="U364" s="81">
        <v>14301832</v>
      </c>
      <c r="V364" s="81">
        <v>769</v>
      </c>
      <c r="W364" s="81">
        <v>23</v>
      </c>
      <c r="X364" s="81">
        <v>8968</v>
      </c>
      <c r="Y364" s="81">
        <v>15597</v>
      </c>
      <c r="Z364" s="81">
        <v>22993</v>
      </c>
      <c r="AA364" s="81">
        <v>4152</v>
      </c>
      <c r="AB364" s="81">
        <v>38012</v>
      </c>
      <c r="AC364" s="81">
        <v>0</v>
      </c>
      <c r="AD364" s="81">
        <v>3.8748680808086</v>
      </c>
      <c r="AE364" s="82"/>
      <c r="AF364" s="81">
        <v>102245172.7472087</v>
      </c>
      <c r="AG364" s="81">
        <v>1362216.6256279759</v>
      </c>
      <c r="AH364" s="81">
        <v>222804.26767727101</v>
      </c>
      <c r="AI364" s="81">
        <v>53206919.014146499</v>
      </c>
      <c r="AJ364" s="81">
        <v>68761366.557889819</v>
      </c>
      <c r="AK364" s="81">
        <v>0</v>
      </c>
      <c r="AL364" s="81">
        <v>0</v>
      </c>
      <c r="AM364" s="81">
        <v>5221589.9252524106</v>
      </c>
      <c r="AN364" s="81">
        <v>0</v>
      </c>
      <c r="AO364" s="81">
        <v>0</v>
      </c>
      <c r="AP364" s="82"/>
      <c r="AQ364" s="81">
        <v>889</v>
      </c>
      <c r="AR364" s="81">
        <v>120</v>
      </c>
      <c r="AS364" s="81">
        <v>0</v>
      </c>
      <c r="AT364" s="81">
        <v>0</v>
      </c>
      <c r="AU364" s="81">
        <v>0</v>
      </c>
      <c r="AV364" s="81">
        <v>0</v>
      </c>
      <c r="AW364" s="81" t="s">
        <v>564</v>
      </c>
      <c r="AX364" s="82"/>
      <c r="AY364" s="81">
        <v>3732.8</v>
      </c>
      <c r="AZ364" s="81">
        <v>7173.7</v>
      </c>
      <c r="BA364" s="81">
        <v>0</v>
      </c>
      <c r="BB364" s="81">
        <v>0</v>
      </c>
      <c r="BC364" s="81">
        <v>0</v>
      </c>
      <c r="BD364" s="81">
        <v>0</v>
      </c>
      <c r="BE364" s="81" t="s">
        <v>564</v>
      </c>
      <c r="BF364" s="82"/>
      <c r="BG364" s="81">
        <v>0</v>
      </c>
      <c r="BH364" s="81">
        <v>0</v>
      </c>
      <c r="BI364" s="81">
        <v>69.820999999999998</v>
      </c>
      <c r="BJ364" s="81">
        <v>0</v>
      </c>
      <c r="BK364" s="81">
        <v>3.58</v>
      </c>
      <c r="BL364" s="81">
        <v>0</v>
      </c>
      <c r="BM364" s="82"/>
      <c r="BN364" s="81">
        <v>0</v>
      </c>
      <c r="BO364" s="81">
        <v>0</v>
      </c>
      <c r="BP364" s="81">
        <v>6</v>
      </c>
      <c r="BQ364" s="81">
        <v>0</v>
      </c>
      <c r="BR364" s="81">
        <v>1</v>
      </c>
      <c r="BS364" s="81">
        <v>0</v>
      </c>
      <c r="BT364"/>
      <c r="BU364" s="80">
        <v>73.400999999999996</v>
      </c>
      <c r="BV364" s="80">
        <v>0</v>
      </c>
      <c r="BW364" s="80">
        <v>0</v>
      </c>
      <c r="BX364" s="80">
        <v>0</v>
      </c>
      <c r="BY364" s="80">
        <v>0</v>
      </c>
      <c r="BZ364" s="80">
        <v>0</v>
      </c>
      <c r="CA364" s="80">
        <v>0</v>
      </c>
      <c r="CB364" s="80">
        <v>0</v>
      </c>
      <c r="CC364" s="80">
        <v>0</v>
      </c>
    </row>
    <row r="365" spans="1:81">
      <c r="A365" s="80" t="s">
        <v>2113</v>
      </c>
      <c r="B365" s="80">
        <v>389</v>
      </c>
      <c r="C365" s="80">
        <v>15</v>
      </c>
      <c r="D365" s="80">
        <v>23</v>
      </c>
      <c r="E365" s="80">
        <v>2018</v>
      </c>
      <c r="F365" s="80" t="s">
        <v>93</v>
      </c>
      <c r="G365" s="80" t="s">
        <v>2098</v>
      </c>
      <c r="H365" s="80" t="s">
        <v>2099</v>
      </c>
      <c r="I365" s="177"/>
      <c r="J365" s="81">
        <v>179.66175436783388</v>
      </c>
      <c r="K365" s="81">
        <v>1.7541335852968574</v>
      </c>
      <c r="L365" s="81">
        <v>1.2724687444205156</v>
      </c>
      <c r="M365" s="81">
        <v>38.61345633601475</v>
      </c>
      <c r="N365" s="81">
        <v>52.806597071807197</v>
      </c>
      <c r="O365" s="81">
        <v>37.770456988323303</v>
      </c>
      <c r="P365" s="81">
        <v>19.779164826848643</v>
      </c>
      <c r="Q365" s="81">
        <v>2.4056347529797759</v>
      </c>
      <c r="R365" s="81">
        <v>0</v>
      </c>
      <c r="S365" s="81">
        <v>2.6620472274000759</v>
      </c>
      <c r="T365" s="82"/>
      <c r="U365" s="81">
        <v>15852204</v>
      </c>
      <c r="V365" s="81">
        <v>769</v>
      </c>
      <c r="W365" s="81">
        <v>23</v>
      </c>
      <c r="X365" s="81">
        <v>8968</v>
      </c>
      <c r="Y365" s="81">
        <v>15768</v>
      </c>
      <c r="Z365" s="81">
        <v>23015</v>
      </c>
      <c r="AA365" s="81">
        <v>4138</v>
      </c>
      <c r="AB365" s="81">
        <v>37956</v>
      </c>
      <c r="AC365" s="81">
        <v>0</v>
      </c>
      <c r="AD365" s="81">
        <v>2.6620472274000759</v>
      </c>
      <c r="AE365" s="82"/>
      <c r="AF365" s="81">
        <v>101988697.7704809</v>
      </c>
      <c r="AG365" s="81">
        <v>1202366.849715306</v>
      </c>
      <c r="AH365" s="81">
        <v>209293.45277479131</v>
      </c>
      <c r="AI365" s="81">
        <v>50633372.569951668</v>
      </c>
      <c r="AJ365" s="81">
        <v>69242028.855088502</v>
      </c>
      <c r="AK365" s="81">
        <v>0</v>
      </c>
      <c r="AL365" s="81">
        <v>0</v>
      </c>
      <c r="AM365" s="81">
        <v>5224685.5581713449</v>
      </c>
      <c r="AN365" s="81">
        <v>0</v>
      </c>
      <c r="AO365" s="81">
        <v>0</v>
      </c>
      <c r="AP365" s="82"/>
      <c r="AQ365" s="81">
        <v>989</v>
      </c>
      <c r="AR365" s="81">
        <v>132</v>
      </c>
      <c r="AS365" s="81">
        <v>0</v>
      </c>
      <c r="AT365" s="81">
        <v>0</v>
      </c>
      <c r="AU365" s="81">
        <v>0</v>
      </c>
      <c r="AV365" s="81">
        <v>0</v>
      </c>
      <c r="AW365" s="81" t="s">
        <v>564</v>
      </c>
      <c r="AX365" s="82"/>
      <c r="AY365" s="81">
        <v>4215.4999999999991</v>
      </c>
      <c r="AZ365" s="81">
        <v>7487.5</v>
      </c>
      <c r="BA365" s="81">
        <v>0</v>
      </c>
      <c r="BB365" s="81">
        <v>0</v>
      </c>
      <c r="BC365" s="81">
        <v>0</v>
      </c>
      <c r="BD365" s="81">
        <v>0</v>
      </c>
      <c r="BE365" s="81" t="s">
        <v>564</v>
      </c>
      <c r="BF365" s="82"/>
      <c r="BG365" s="81">
        <v>0</v>
      </c>
      <c r="BH365" s="81">
        <v>0</v>
      </c>
      <c r="BI365" s="81">
        <v>67.599000000000004</v>
      </c>
      <c r="BJ365" s="81">
        <v>0</v>
      </c>
      <c r="BK365" s="81">
        <v>3.282</v>
      </c>
      <c r="BL365" s="81">
        <v>0</v>
      </c>
      <c r="BM365" s="82"/>
      <c r="BN365" s="81">
        <v>0</v>
      </c>
      <c r="BO365" s="81">
        <v>0</v>
      </c>
      <c r="BP365" s="81">
        <v>6</v>
      </c>
      <c r="BQ365" s="81">
        <v>0</v>
      </c>
      <c r="BR365" s="81">
        <v>1</v>
      </c>
      <c r="BS365" s="81">
        <v>0</v>
      </c>
      <c r="BT365"/>
      <c r="BU365" s="80">
        <v>70.881</v>
      </c>
      <c r="BV365" s="80">
        <v>0</v>
      </c>
      <c r="BW365" s="80">
        <v>0</v>
      </c>
      <c r="BX365" s="80">
        <v>0</v>
      </c>
      <c r="BY365" s="80">
        <v>0</v>
      </c>
      <c r="BZ365" s="80">
        <v>0</v>
      </c>
      <c r="CA365" s="80">
        <v>0</v>
      </c>
      <c r="CB365" s="80">
        <v>0</v>
      </c>
      <c r="CC365" s="80">
        <v>0</v>
      </c>
    </row>
    <row r="366" spans="1:81">
      <c r="A366" s="80" t="s">
        <v>2114</v>
      </c>
      <c r="B366" s="80">
        <v>390</v>
      </c>
      <c r="C366" s="80">
        <v>16</v>
      </c>
      <c r="D366" s="80">
        <v>23</v>
      </c>
      <c r="E366" s="80">
        <v>2019</v>
      </c>
      <c r="F366" s="80" t="s">
        <v>73</v>
      </c>
      <c r="G366" s="80" t="s">
        <v>2098</v>
      </c>
      <c r="H366" s="80" t="s">
        <v>2099</v>
      </c>
      <c r="I366" s="177"/>
      <c r="J366" s="81">
        <v>173.21582107088523</v>
      </c>
      <c r="K366" s="81">
        <v>1.6334268095524489</v>
      </c>
      <c r="L366" s="81">
        <v>1.2862994866509825</v>
      </c>
      <c r="M366" s="81">
        <v>36.920076799776275</v>
      </c>
      <c r="N366" s="81">
        <v>46.306057436738335</v>
      </c>
      <c r="O366" s="81">
        <v>36.829834408419622</v>
      </c>
      <c r="P366" s="81">
        <v>19.480435822747005</v>
      </c>
      <c r="Q366" s="81">
        <v>2.3200653746520037</v>
      </c>
      <c r="R366" s="81">
        <v>0</v>
      </c>
      <c r="S366" s="81">
        <v>2.8875730667192347</v>
      </c>
      <c r="T366" s="82"/>
      <c r="U366" s="81">
        <v>15722482</v>
      </c>
      <c r="V366" s="81">
        <v>769</v>
      </c>
      <c r="W366" s="81">
        <v>23</v>
      </c>
      <c r="X366" s="81">
        <v>8968</v>
      </c>
      <c r="Y366" s="81">
        <v>15836</v>
      </c>
      <c r="Z366" s="81">
        <v>23058</v>
      </c>
      <c r="AA366" s="81">
        <v>4045</v>
      </c>
      <c r="AB366" s="81">
        <v>37597</v>
      </c>
      <c r="AC366" s="81">
        <v>0</v>
      </c>
      <c r="AD366" s="81">
        <v>2.8875730667192352</v>
      </c>
      <c r="AE366" s="82"/>
      <c r="AF366" s="81">
        <v>102364274.1818205</v>
      </c>
      <c r="AG366" s="81">
        <v>1172779.699796461</v>
      </c>
      <c r="AH366" s="81">
        <v>227075.63283320429</v>
      </c>
      <c r="AI366" s="81">
        <v>50553767.076978251</v>
      </c>
      <c r="AJ366" s="81">
        <v>60383597.391405538</v>
      </c>
      <c r="AK366" s="81">
        <v>0</v>
      </c>
      <c r="AL366" s="81">
        <v>0</v>
      </c>
      <c r="AM366" s="81">
        <v>5120428.369935533</v>
      </c>
      <c r="AN366" s="81">
        <v>0</v>
      </c>
      <c r="AO366" s="81">
        <v>0</v>
      </c>
      <c r="AP366" s="82"/>
      <c r="AQ366" s="81">
        <v>1061</v>
      </c>
      <c r="AR366" s="81">
        <v>138</v>
      </c>
      <c r="AS366" s="81">
        <v>0</v>
      </c>
      <c r="AT366" s="81">
        <v>0</v>
      </c>
      <c r="AU366" s="81">
        <v>0</v>
      </c>
      <c r="AV366" s="81">
        <v>1</v>
      </c>
      <c r="AW366" s="81" t="s">
        <v>564</v>
      </c>
      <c r="AX366" s="82"/>
      <c r="AY366" s="81">
        <v>4608.3000000000038</v>
      </c>
      <c r="AZ366" s="81">
        <v>7730.9000000000005</v>
      </c>
      <c r="BA366" s="81">
        <v>0</v>
      </c>
      <c r="BB366" s="81">
        <v>0</v>
      </c>
      <c r="BC366" s="81">
        <v>0</v>
      </c>
      <c r="BD366" s="81">
        <v>80</v>
      </c>
      <c r="BE366" s="81" t="s">
        <v>564</v>
      </c>
      <c r="BF366" s="82"/>
      <c r="BG366" s="81">
        <v>0</v>
      </c>
      <c r="BH366" s="81">
        <v>0</v>
      </c>
      <c r="BI366" s="81">
        <v>62.52</v>
      </c>
      <c r="BJ366" s="81">
        <v>0</v>
      </c>
      <c r="BK366" s="81">
        <v>3.5230000000000001</v>
      </c>
      <c r="BL366" s="81">
        <v>0</v>
      </c>
      <c r="BM366" s="82"/>
      <c r="BN366" s="81">
        <v>0</v>
      </c>
      <c r="BO366" s="81">
        <v>0</v>
      </c>
      <c r="BP366" s="81">
        <v>6</v>
      </c>
      <c r="BQ366" s="81">
        <v>0</v>
      </c>
      <c r="BR366" s="81">
        <v>1</v>
      </c>
      <c r="BS366" s="81">
        <v>0</v>
      </c>
      <c r="BT366"/>
      <c r="BU366" s="80">
        <v>66.043000000000006</v>
      </c>
      <c r="BV366" s="80">
        <v>0</v>
      </c>
      <c r="BW366" s="80">
        <v>0</v>
      </c>
      <c r="BX366" s="80">
        <v>0</v>
      </c>
      <c r="BY366" s="80">
        <v>0</v>
      </c>
      <c r="BZ366" s="80">
        <v>0</v>
      </c>
      <c r="CA366" s="80">
        <v>0</v>
      </c>
      <c r="CB366" s="80">
        <v>0</v>
      </c>
      <c r="CC366" s="80">
        <v>0</v>
      </c>
    </row>
    <row r="367" spans="1:81">
      <c r="A367" s="80" t="s">
        <v>2115</v>
      </c>
      <c r="B367" s="80">
        <v>391</v>
      </c>
      <c r="C367" s="80">
        <v>17</v>
      </c>
      <c r="D367" s="80">
        <v>23</v>
      </c>
      <c r="E367" s="80">
        <v>2020</v>
      </c>
      <c r="F367" s="80" t="s">
        <v>218</v>
      </c>
      <c r="G367" s="80" t="s">
        <v>2098</v>
      </c>
      <c r="H367" s="80" t="s">
        <v>2099</v>
      </c>
      <c r="I367" s="177"/>
      <c r="J367" s="81">
        <v>154.80306854565671</v>
      </c>
      <c r="K367" s="81">
        <v>1.6944282426549946</v>
      </c>
      <c r="L367" s="81">
        <v>3.9444311407295727</v>
      </c>
      <c r="M367" s="81">
        <v>31.267278665383902</v>
      </c>
      <c r="N367" s="81">
        <v>48.196905825173566</v>
      </c>
      <c r="O367" s="81">
        <v>32.392696034524022</v>
      </c>
      <c r="P367" s="81">
        <v>18.222361158055847</v>
      </c>
      <c r="Q367" s="81">
        <v>2.2168973052205421</v>
      </c>
      <c r="R367" s="81">
        <v>0</v>
      </c>
      <c r="S367" s="81">
        <v>4.0372014538324974</v>
      </c>
      <c r="T367" s="82"/>
      <c r="U367" s="81">
        <v>15102521</v>
      </c>
      <c r="V367" s="81">
        <v>766</v>
      </c>
      <c r="W367" s="81">
        <v>97</v>
      </c>
      <c r="X367" s="81">
        <v>8914</v>
      </c>
      <c r="Y367" s="81">
        <v>16018</v>
      </c>
      <c r="Z367" s="81">
        <v>23147</v>
      </c>
      <c r="AA367" s="81">
        <v>4111</v>
      </c>
      <c r="AB367" s="81">
        <v>37598</v>
      </c>
      <c r="AC367" s="81">
        <v>0</v>
      </c>
      <c r="AD367" s="81">
        <v>4.0372014538324974</v>
      </c>
      <c r="AE367" s="82"/>
      <c r="AF367" s="81">
        <v>94927591.467461035</v>
      </c>
      <c r="AG367" s="81">
        <v>1184361.72779962</v>
      </c>
      <c r="AH367" s="81">
        <v>750840.53795071447</v>
      </c>
      <c r="AI367" s="81">
        <v>45210170.824737042</v>
      </c>
      <c r="AJ367" s="81">
        <v>62979859.047778159</v>
      </c>
      <c r="AK367" s="81"/>
      <c r="AL367" s="81"/>
      <c r="AM367" s="81">
        <v>4906956.7224924574</v>
      </c>
      <c r="AN367" s="81"/>
      <c r="AO367" s="81"/>
      <c r="AP367" s="82"/>
      <c r="AQ367" s="81">
        <v>1131</v>
      </c>
      <c r="AR367" s="81">
        <v>142</v>
      </c>
      <c r="AS367" s="81">
        <v>0</v>
      </c>
      <c r="AT367" s="81">
        <v>0</v>
      </c>
      <c r="AU367" s="81">
        <v>0</v>
      </c>
      <c r="AV367" s="81">
        <v>1</v>
      </c>
      <c r="AW367" s="81">
        <v>0</v>
      </c>
      <c r="AX367" s="82"/>
      <c r="AY367" s="81">
        <v>4975.0000000000073</v>
      </c>
      <c r="AZ367" s="81">
        <v>8263.4000000000015</v>
      </c>
      <c r="BA367" s="81">
        <v>0</v>
      </c>
      <c r="BB367" s="81">
        <v>0</v>
      </c>
      <c r="BC367" s="81">
        <v>0</v>
      </c>
      <c r="BD367" s="81">
        <v>80</v>
      </c>
      <c r="BE367" s="81">
        <v>0</v>
      </c>
      <c r="BF367" s="82"/>
      <c r="BG367" s="81">
        <v>0</v>
      </c>
      <c r="BH367" s="81">
        <v>0</v>
      </c>
      <c r="BI367" s="81">
        <v>59.116</v>
      </c>
      <c r="BJ367" s="81">
        <v>0</v>
      </c>
      <c r="BK367" s="81">
        <v>3.444</v>
      </c>
      <c r="BL367" s="81">
        <v>0</v>
      </c>
      <c r="BM367" s="82"/>
      <c r="BN367" s="81">
        <v>0</v>
      </c>
      <c r="BO367" s="81">
        <v>0</v>
      </c>
      <c r="BP367" s="81">
        <v>6</v>
      </c>
      <c r="BQ367" s="81">
        <v>0</v>
      </c>
      <c r="BR367" s="81">
        <v>1</v>
      </c>
      <c r="BS367" s="81">
        <v>0</v>
      </c>
      <c r="BT367"/>
      <c r="BU367" s="80">
        <v>62.56</v>
      </c>
      <c r="BV367" s="80">
        <v>0</v>
      </c>
      <c r="BW367" s="80">
        <v>0</v>
      </c>
      <c r="BX367" s="80">
        <v>0</v>
      </c>
      <c r="BY367" s="80">
        <v>0</v>
      </c>
      <c r="BZ367" s="80">
        <v>0</v>
      </c>
      <c r="CA367" s="80">
        <v>0</v>
      </c>
      <c r="CB367" s="80">
        <v>0</v>
      </c>
      <c r="CC367" s="80">
        <v>0</v>
      </c>
    </row>
    <row r="368" spans="1:81">
      <c r="A368" s="80" t="s">
        <v>2116</v>
      </c>
      <c r="B368" s="80">
        <v>391</v>
      </c>
      <c r="C368" s="80">
        <v>18</v>
      </c>
      <c r="D368" s="80">
        <v>23</v>
      </c>
      <c r="E368" s="80">
        <v>2021</v>
      </c>
      <c r="F368" s="80" t="s">
        <v>75</v>
      </c>
      <c r="G368" s="174" t="s">
        <v>2098</v>
      </c>
      <c r="H368" s="80" t="s">
        <v>2099</v>
      </c>
      <c r="I368" s="177"/>
      <c r="J368" s="81">
        <v>143.5452276560317</v>
      </c>
      <c r="K368" s="81">
        <v>1.8128598115221795</v>
      </c>
      <c r="L368" s="81">
        <v>3.9338327334310672</v>
      </c>
      <c r="M368" s="81">
        <v>35.271187829309824</v>
      </c>
      <c r="N368" s="81">
        <v>44.000069165760991</v>
      </c>
      <c r="O368" s="81">
        <v>31.616485599159549</v>
      </c>
      <c r="P368" s="81">
        <v>18.681149757418329</v>
      </c>
      <c r="Q368" s="81">
        <v>2.2237508434003246</v>
      </c>
      <c r="R368" s="81">
        <v>0</v>
      </c>
      <c r="S368" s="81">
        <v>3.0259969998025822</v>
      </c>
      <c r="T368" s="82"/>
      <c r="U368" s="81">
        <v>14761784</v>
      </c>
      <c r="V368" s="81">
        <v>766</v>
      </c>
      <c r="W368" s="81">
        <v>97</v>
      </c>
      <c r="X368" s="81">
        <v>8914</v>
      </c>
      <c r="Y368" s="81">
        <v>16113</v>
      </c>
      <c r="Z368" s="81">
        <v>23263</v>
      </c>
      <c r="AA368" s="81">
        <v>4110</v>
      </c>
      <c r="AB368" s="81">
        <v>37267</v>
      </c>
      <c r="AC368" s="81">
        <v>0</v>
      </c>
      <c r="AD368" s="81">
        <v>3.0259969998025822</v>
      </c>
      <c r="AE368" s="82"/>
      <c r="AF368" s="81">
        <v>92280149.517410427</v>
      </c>
      <c r="AG368" s="81">
        <v>1259726.5920645539</v>
      </c>
      <c r="AH368" s="81">
        <v>629333.3754866668</v>
      </c>
      <c r="AI368" s="81">
        <v>51883281.551986247</v>
      </c>
      <c r="AJ368" s="81">
        <v>57108820.036647663</v>
      </c>
      <c r="AK368" s="81">
        <v>0</v>
      </c>
      <c r="AL368" s="81">
        <v>0</v>
      </c>
      <c r="AM368" s="81">
        <v>4891811.3069333909</v>
      </c>
      <c r="AN368" s="81">
        <v>0</v>
      </c>
      <c r="AO368" s="81">
        <v>0</v>
      </c>
      <c r="AP368" s="82"/>
      <c r="AQ368" s="81">
        <v>1213</v>
      </c>
      <c r="AR368" s="81">
        <v>145</v>
      </c>
      <c r="AS368" s="81">
        <v>0</v>
      </c>
      <c r="AT368" s="81">
        <v>0</v>
      </c>
      <c r="AU368" s="81">
        <v>0</v>
      </c>
      <c r="AV368" s="81">
        <v>1</v>
      </c>
      <c r="AW368" s="81"/>
      <c r="AX368" s="82"/>
      <c r="AY368" s="81">
        <v>5437.7000000000098</v>
      </c>
      <c r="AZ368" s="81">
        <v>8523.2999999999993</v>
      </c>
      <c r="BA368" s="81">
        <v>0</v>
      </c>
      <c r="BB368" s="81">
        <v>0</v>
      </c>
      <c r="BC368" s="81">
        <v>0</v>
      </c>
      <c r="BD368" s="81">
        <v>80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2117</v>
      </c>
      <c r="B369" s="80">
        <v>391</v>
      </c>
      <c r="C369" s="80">
        <v>19</v>
      </c>
      <c r="D369" s="80">
        <v>23</v>
      </c>
      <c r="E369" s="80">
        <v>2022</v>
      </c>
      <c r="F369" s="80" t="s">
        <v>568</v>
      </c>
      <c r="G369" s="174" t="s">
        <v>2098</v>
      </c>
      <c r="H369" s="80" t="s">
        <v>2099</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1318</v>
      </c>
      <c r="AR369" s="81">
        <v>146</v>
      </c>
      <c r="AS369" s="81">
        <v>0</v>
      </c>
      <c r="AT369" s="81">
        <v>0</v>
      </c>
      <c r="AU369" s="81">
        <v>0</v>
      </c>
      <c r="AV369" s="81">
        <v>1</v>
      </c>
      <c r="AW369" s="81"/>
      <c r="AX369" s="82"/>
      <c r="AY369" s="81">
        <v>6066.6000000000013</v>
      </c>
      <c r="AZ369" s="81">
        <v>8572.7999999999993</v>
      </c>
      <c r="BA369" s="81">
        <v>0</v>
      </c>
      <c r="BB369" s="81">
        <v>0</v>
      </c>
      <c r="BC369" s="81">
        <v>0</v>
      </c>
      <c r="BD369" s="81">
        <v>80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2118</v>
      </c>
      <c r="B370" s="80">
        <v>18</v>
      </c>
      <c r="C370" s="80">
        <v>1</v>
      </c>
      <c r="D370" s="80">
        <v>2</v>
      </c>
      <c r="E370" s="80">
        <v>1990</v>
      </c>
      <c r="F370" s="80" t="s">
        <v>562</v>
      </c>
      <c r="G370" s="80" t="s">
        <v>2119</v>
      </c>
      <c r="H370" s="80" t="s">
        <v>2120</v>
      </c>
      <c r="I370" s="177"/>
      <c r="J370" s="81">
        <v>6.3395069422057091</v>
      </c>
      <c r="K370" s="81">
        <v>1.1083093138944577</v>
      </c>
      <c r="L370" s="81">
        <v>3.8853989567861471</v>
      </c>
      <c r="M370" s="81">
        <v>8.311565303652813</v>
      </c>
      <c r="N370" s="81">
        <v>10.842801239536939</v>
      </c>
      <c r="O370" s="81">
        <v>12.231599724846747</v>
      </c>
      <c r="P370" s="81">
        <v>11.832243574956612</v>
      </c>
      <c r="Q370" s="81">
        <v>1.0789818402862272</v>
      </c>
      <c r="R370" s="81">
        <v>0</v>
      </c>
      <c r="S370" s="81">
        <v>1.4387417659752695</v>
      </c>
      <c r="T370" s="82"/>
      <c r="U370" s="81">
        <v>1084984</v>
      </c>
      <c r="V370" s="81">
        <v>437</v>
      </c>
      <c r="W370" s="81">
        <v>41</v>
      </c>
      <c r="X370" s="81">
        <v>3439</v>
      </c>
      <c r="Y370" s="81">
        <v>4831</v>
      </c>
      <c r="Z370" s="81">
        <v>5031</v>
      </c>
      <c r="AA370" s="81">
        <v>2873</v>
      </c>
      <c r="AB370" s="81">
        <v>17519</v>
      </c>
      <c r="AC370" s="81">
        <v>0</v>
      </c>
      <c r="AD370" s="81">
        <v>1.4387417659752695</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2121</v>
      </c>
      <c r="B371" s="80">
        <v>19</v>
      </c>
      <c r="C371" s="80">
        <v>2</v>
      </c>
      <c r="D371" s="80">
        <v>2</v>
      </c>
      <c r="E371" s="80">
        <v>2005</v>
      </c>
      <c r="F371" s="80" t="s">
        <v>565</v>
      </c>
      <c r="G371" s="80" t="s">
        <v>2119</v>
      </c>
      <c r="H371" s="80" t="s">
        <v>2120</v>
      </c>
      <c r="I371" s="177"/>
      <c r="J371" s="81">
        <v>2.9427268189708187</v>
      </c>
      <c r="K371" s="81">
        <v>1.257087220024633</v>
      </c>
      <c r="L371" s="81">
        <v>0.8837779177569236</v>
      </c>
      <c r="M371" s="81">
        <v>22.194113954109046</v>
      </c>
      <c r="N371" s="81">
        <v>35.597255670071412</v>
      </c>
      <c r="O371" s="81">
        <v>29.865575211324046</v>
      </c>
      <c r="P371" s="81">
        <v>14.120487130560093</v>
      </c>
      <c r="Q371" s="81">
        <v>2.0647870970107891</v>
      </c>
      <c r="R371" s="81">
        <v>0</v>
      </c>
      <c r="S371" s="81">
        <v>1.7682838800187344</v>
      </c>
      <c r="T371" s="82"/>
      <c r="U371" s="81">
        <v>398951</v>
      </c>
      <c r="V371" s="81">
        <v>556</v>
      </c>
      <c r="W371" s="81">
        <v>8</v>
      </c>
      <c r="X371" s="81">
        <v>4723</v>
      </c>
      <c r="Y371" s="81">
        <v>11948</v>
      </c>
      <c r="Z371" s="81">
        <v>14215</v>
      </c>
      <c r="AA371" s="81">
        <v>2808</v>
      </c>
      <c r="AB371" s="81">
        <v>35047</v>
      </c>
      <c r="AC371" s="81">
        <v>0</v>
      </c>
      <c r="AD371" s="81">
        <v>1.7682838800187344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2122</v>
      </c>
      <c r="B372" s="80">
        <v>20</v>
      </c>
      <c r="C372" s="80">
        <v>3</v>
      </c>
      <c r="D372" s="80">
        <v>2</v>
      </c>
      <c r="E372" s="80">
        <v>2006</v>
      </c>
      <c r="F372" s="80" t="s">
        <v>566</v>
      </c>
      <c r="G372" s="80" t="s">
        <v>2119</v>
      </c>
      <c r="H372" s="80" t="s">
        <v>2120</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2123</v>
      </c>
      <c r="B373" s="80">
        <v>21</v>
      </c>
      <c r="C373" s="80">
        <v>4</v>
      </c>
      <c r="D373" s="80">
        <v>2</v>
      </c>
      <c r="E373" s="80">
        <v>2007</v>
      </c>
      <c r="F373" s="80" t="s">
        <v>567</v>
      </c>
      <c r="G373" s="80" t="s">
        <v>2119</v>
      </c>
      <c r="H373" s="80" t="s">
        <v>2120</v>
      </c>
      <c r="I373" s="177"/>
      <c r="J373" s="81">
        <v>1.7172922615048969</v>
      </c>
      <c r="K373" s="81">
        <v>1.2450737102478262</v>
      </c>
      <c r="L373" s="81">
        <v>1.2928285663661434</v>
      </c>
      <c r="M373" s="81">
        <v>30.008231964297824</v>
      </c>
      <c r="N373" s="81">
        <v>36.563637432092989</v>
      </c>
      <c r="O373" s="81">
        <v>30.459308018339396</v>
      </c>
      <c r="P373" s="81">
        <v>13.833512320740509</v>
      </c>
      <c r="Q373" s="81">
        <v>2.2134851645702169</v>
      </c>
      <c r="R373" s="81">
        <v>0</v>
      </c>
      <c r="S373" s="81">
        <v>2.6698149049054831</v>
      </c>
      <c r="T373" s="82"/>
      <c r="U373" s="81">
        <v>304218</v>
      </c>
      <c r="V373" s="81">
        <v>569</v>
      </c>
      <c r="W373" s="81">
        <v>17</v>
      </c>
      <c r="X373" s="81">
        <v>7797</v>
      </c>
      <c r="Y373" s="81">
        <v>12497</v>
      </c>
      <c r="Z373" s="81">
        <v>15071</v>
      </c>
      <c r="AA373" s="81">
        <v>2709</v>
      </c>
      <c r="AB373" s="81">
        <v>35584</v>
      </c>
      <c r="AC373" s="81">
        <v>0</v>
      </c>
      <c r="AD373" s="81">
        <v>2.6698149049054831</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2124</v>
      </c>
      <c r="B374" s="80">
        <v>22</v>
      </c>
      <c r="C374" s="80">
        <v>5</v>
      </c>
      <c r="D374" s="80">
        <v>2</v>
      </c>
      <c r="E374" s="80">
        <v>2008</v>
      </c>
      <c r="F374" s="80" t="s">
        <v>84</v>
      </c>
      <c r="G374" s="80" t="s">
        <v>2119</v>
      </c>
      <c r="H374" s="80" t="s">
        <v>2120</v>
      </c>
      <c r="I374" s="177"/>
      <c r="J374" s="81">
        <v>6.4066776030112056</v>
      </c>
      <c r="K374" s="81">
        <v>0.94028748295973419</v>
      </c>
      <c r="L374" s="81">
        <v>1.1119274964315966</v>
      </c>
      <c r="M374" s="81">
        <v>31.563208848749991</v>
      </c>
      <c r="N374" s="81">
        <v>34.976336945711623</v>
      </c>
      <c r="O374" s="81">
        <v>29.852140036473411</v>
      </c>
      <c r="P374" s="81">
        <v>13.205665170262369</v>
      </c>
      <c r="Q374" s="81">
        <v>2.1876762425841401</v>
      </c>
      <c r="R374" s="81">
        <v>0</v>
      </c>
      <c r="S374" s="81">
        <v>2.9664239543775035</v>
      </c>
      <c r="T374" s="82"/>
      <c r="U374" s="81">
        <v>1310976</v>
      </c>
      <c r="V374" s="81">
        <v>569</v>
      </c>
      <c r="W374" s="81">
        <v>17</v>
      </c>
      <c r="X374" s="81">
        <v>7797</v>
      </c>
      <c r="Y374" s="81">
        <v>12760</v>
      </c>
      <c r="Z374" s="81">
        <v>15289</v>
      </c>
      <c r="AA374" s="81">
        <v>2589</v>
      </c>
      <c r="AB374" s="81">
        <v>35747</v>
      </c>
      <c r="AC374" s="81">
        <v>0</v>
      </c>
      <c r="AD374" s="81">
        <v>2.9664239543775035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2125</v>
      </c>
      <c r="B375" s="80">
        <v>23</v>
      </c>
      <c r="C375" s="80">
        <v>6</v>
      </c>
      <c r="D375" s="80">
        <v>2</v>
      </c>
      <c r="E375" s="80">
        <v>2009</v>
      </c>
      <c r="F375" s="80" t="s">
        <v>85</v>
      </c>
      <c r="G375" s="80" t="s">
        <v>2119</v>
      </c>
      <c r="H375" s="80" t="s">
        <v>2120</v>
      </c>
      <c r="I375" s="177"/>
      <c r="J375" s="81">
        <v>5.4675315937997189</v>
      </c>
      <c r="K375" s="81">
        <v>0.70108922062759116</v>
      </c>
      <c r="L375" s="81">
        <v>0.4536694705105766</v>
      </c>
      <c r="M375" s="81">
        <v>26.832792275326838</v>
      </c>
      <c r="N375" s="81">
        <v>34.674172673594995</v>
      </c>
      <c r="O375" s="81">
        <v>30.918387431428471</v>
      </c>
      <c r="P375" s="81">
        <v>12.768934177433959</v>
      </c>
      <c r="Q375" s="81">
        <v>2.1092295148571893</v>
      </c>
      <c r="R375" s="81">
        <v>0</v>
      </c>
      <c r="S375" s="81">
        <v>2.1708635795587421</v>
      </c>
      <c r="T375" s="82"/>
      <c r="U375" s="81">
        <v>1013411</v>
      </c>
      <c r="V375" s="81">
        <v>458</v>
      </c>
      <c r="W375" s="81">
        <v>10</v>
      </c>
      <c r="X375" s="81">
        <v>8411</v>
      </c>
      <c r="Y375" s="81">
        <v>13089</v>
      </c>
      <c r="Z375" s="81">
        <v>15630</v>
      </c>
      <c r="AA375" s="81">
        <v>2570</v>
      </c>
      <c r="AB375" s="81">
        <v>36180</v>
      </c>
      <c r="AC375" s="81">
        <v>0</v>
      </c>
      <c r="AD375" s="81">
        <v>2.1708635795587421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2.27</v>
      </c>
      <c r="BJ375" s="81">
        <v>0</v>
      </c>
      <c r="BK375" s="81">
        <v>6.5129999999999999</v>
      </c>
      <c r="BL375" s="81">
        <v>0</v>
      </c>
      <c r="BM375" s="82"/>
      <c r="BN375" s="81">
        <v>0</v>
      </c>
      <c r="BO375" s="81">
        <v>0</v>
      </c>
      <c r="BP375" s="81">
        <v>1</v>
      </c>
      <c r="BQ375" s="81">
        <v>0</v>
      </c>
      <c r="BR375" s="81">
        <v>2</v>
      </c>
      <c r="BS375" s="81">
        <v>0</v>
      </c>
      <c r="BT375"/>
      <c r="BU375" s="80"/>
      <c r="BV375" s="80"/>
      <c r="BW375" s="80"/>
      <c r="BX375" s="80"/>
      <c r="BY375" s="80"/>
      <c r="BZ375" s="80"/>
      <c r="CA375" s="80"/>
      <c r="CB375" s="80"/>
      <c r="CC375" s="80"/>
    </row>
    <row r="376" spans="1:81">
      <c r="A376" s="80" t="s">
        <v>2126</v>
      </c>
      <c r="B376" s="80">
        <v>24</v>
      </c>
      <c r="C376" s="80">
        <v>7</v>
      </c>
      <c r="D376" s="80">
        <v>2</v>
      </c>
      <c r="E376" s="80">
        <v>2010</v>
      </c>
      <c r="F376" s="80" t="s">
        <v>86</v>
      </c>
      <c r="G376" s="80" t="s">
        <v>2119</v>
      </c>
      <c r="H376" s="80" t="s">
        <v>2120</v>
      </c>
      <c r="I376" s="177"/>
      <c r="J376" s="81">
        <v>6.0685644418763722</v>
      </c>
      <c r="K376" s="81">
        <v>0.7586302416475631</v>
      </c>
      <c r="L376" s="81">
        <v>0.41745962147955396</v>
      </c>
      <c r="M376" s="81">
        <v>29.476745039938741</v>
      </c>
      <c r="N376" s="81">
        <v>35.796731770672494</v>
      </c>
      <c r="O376" s="81">
        <v>31.263690986574126</v>
      </c>
      <c r="P376" s="81">
        <v>12.943117878209957</v>
      </c>
      <c r="Q376" s="81">
        <v>2.2228967715372567</v>
      </c>
      <c r="R376" s="81">
        <v>0</v>
      </c>
      <c r="S376" s="81">
        <v>2.4579578759825886</v>
      </c>
      <c r="T376" s="82"/>
      <c r="U376" s="81">
        <v>978526</v>
      </c>
      <c r="V376" s="81">
        <v>458</v>
      </c>
      <c r="W376" s="81">
        <v>10</v>
      </c>
      <c r="X376" s="81">
        <v>8411</v>
      </c>
      <c r="Y376" s="81">
        <v>13352</v>
      </c>
      <c r="Z376" s="81">
        <v>15878</v>
      </c>
      <c r="AA376" s="81">
        <v>2540</v>
      </c>
      <c r="AB376" s="81">
        <v>36536</v>
      </c>
      <c r="AC376" s="81">
        <v>0</v>
      </c>
      <c r="AD376" s="81">
        <v>2.4579578759825886</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1.982</v>
      </c>
      <c r="BJ376" s="81">
        <v>0</v>
      </c>
      <c r="BK376" s="81">
        <v>6.1210000000000004</v>
      </c>
      <c r="BL376" s="81">
        <v>0</v>
      </c>
      <c r="BM376" s="82"/>
      <c r="BN376" s="81">
        <v>0</v>
      </c>
      <c r="BO376" s="81">
        <v>0</v>
      </c>
      <c r="BP376" s="81">
        <v>1</v>
      </c>
      <c r="BQ376" s="81">
        <v>0</v>
      </c>
      <c r="BR376" s="81">
        <v>2</v>
      </c>
      <c r="BS376" s="81">
        <v>0</v>
      </c>
      <c r="BT376"/>
      <c r="BU376" s="80">
        <v>8.1029999999999998</v>
      </c>
      <c r="BV376" s="80">
        <v>0</v>
      </c>
      <c r="BW376" s="80">
        <v>0</v>
      </c>
      <c r="BX376" s="80">
        <v>0</v>
      </c>
      <c r="BY376" s="80">
        <v>0</v>
      </c>
      <c r="BZ376" s="80">
        <v>0</v>
      </c>
      <c r="CA376" s="80">
        <v>0</v>
      </c>
      <c r="CB376" s="80">
        <v>0</v>
      </c>
      <c r="CC376" s="80">
        <v>0</v>
      </c>
    </row>
    <row r="377" spans="1:81">
      <c r="A377" s="80" t="s">
        <v>2127</v>
      </c>
      <c r="B377" s="80">
        <v>25</v>
      </c>
      <c r="C377" s="80">
        <v>8</v>
      </c>
      <c r="D377" s="80">
        <v>2</v>
      </c>
      <c r="E377" s="80">
        <v>2011</v>
      </c>
      <c r="F377" s="80" t="s">
        <v>87</v>
      </c>
      <c r="G377" s="80" t="s">
        <v>2119</v>
      </c>
      <c r="H377" s="80" t="s">
        <v>2120</v>
      </c>
      <c r="I377" s="177"/>
      <c r="J377" s="81">
        <v>4.8820081618648379</v>
      </c>
      <c r="K377" s="81">
        <v>1.0649440730627402</v>
      </c>
      <c r="L377" s="81">
        <v>0.43072874351092977</v>
      </c>
      <c r="M377" s="81">
        <v>38.906366525130657</v>
      </c>
      <c r="N377" s="81">
        <v>42.913447532509998</v>
      </c>
      <c r="O377" s="81">
        <v>31.096128007149971</v>
      </c>
      <c r="P377" s="81">
        <v>12.66310270021757</v>
      </c>
      <c r="Q377" s="81">
        <v>2.5732984826944381</v>
      </c>
      <c r="R377" s="81">
        <v>0</v>
      </c>
      <c r="S377" s="81">
        <v>1.3874454691285536</v>
      </c>
      <c r="T377" s="82"/>
      <c r="U377" s="81">
        <v>753537</v>
      </c>
      <c r="V377" s="81">
        <v>458</v>
      </c>
      <c r="W377" s="81">
        <v>10</v>
      </c>
      <c r="X377" s="81">
        <v>8411</v>
      </c>
      <c r="Y377" s="81">
        <v>13549</v>
      </c>
      <c r="Z377" s="81">
        <v>16136</v>
      </c>
      <c r="AA377" s="81">
        <v>2559</v>
      </c>
      <c r="AB377" s="81">
        <v>36668</v>
      </c>
      <c r="AC377" s="81">
        <v>0</v>
      </c>
      <c r="AD377" s="81">
        <v>1.3874454691285536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2.0379999999999998</v>
      </c>
      <c r="BJ377" s="81">
        <v>0</v>
      </c>
      <c r="BK377" s="81">
        <v>10.042000000000002</v>
      </c>
      <c r="BL377" s="81">
        <v>0</v>
      </c>
      <c r="BM377" s="82"/>
      <c r="BN377" s="81">
        <v>0</v>
      </c>
      <c r="BO377" s="81">
        <v>0</v>
      </c>
      <c r="BP377" s="81">
        <v>1</v>
      </c>
      <c r="BQ377" s="81">
        <v>0</v>
      </c>
      <c r="BR377" s="81">
        <v>4</v>
      </c>
      <c r="BS377" s="81">
        <v>0</v>
      </c>
      <c r="BT377"/>
      <c r="BU377" s="80">
        <v>12.08</v>
      </c>
      <c r="BV377" s="80">
        <v>0</v>
      </c>
      <c r="BW377" s="80">
        <v>0</v>
      </c>
      <c r="BX377" s="80">
        <v>0</v>
      </c>
      <c r="BY377" s="80">
        <v>0</v>
      </c>
      <c r="BZ377" s="80">
        <v>0</v>
      </c>
      <c r="CA377" s="80">
        <v>0</v>
      </c>
      <c r="CB377" s="80">
        <v>0</v>
      </c>
      <c r="CC377" s="80">
        <v>0</v>
      </c>
    </row>
    <row r="378" spans="1:81">
      <c r="A378" s="80" t="s">
        <v>2128</v>
      </c>
      <c r="B378" s="80">
        <v>26</v>
      </c>
      <c r="C378" s="80">
        <v>9</v>
      </c>
      <c r="D378" s="80">
        <v>2</v>
      </c>
      <c r="E378" s="80">
        <v>2012</v>
      </c>
      <c r="F378" s="80" t="s">
        <v>88</v>
      </c>
      <c r="G378" s="80" t="s">
        <v>2119</v>
      </c>
      <c r="H378" s="80" t="s">
        <v>2120</v>
      </c>
      <c r="I378" s="177"/>
      <c r="J378" s="81">
        <v>8.5205568461125569</v>
      </c>
      <c r="K378" s="81">
        <v>1.0245271241866352</v>
      </c>
      <c r="L378" s="81">
        <v>0.42240382721889502</v>
      </c>
      <c r="M378" s="81">
        <v>43.061092139021504</v>
      </c>
      <c r="N378" s="81">
        <v>50.398212450826122</v>
      </c>
      <c r="O378" s="81">
        <v>31.396335908906437</v>
      </c>
      <c r="P378" s="81">
        <v>12.720221166827409</v>
      </c>
      <c r="Q378" s="81">
        <v>2.8184726723364921</v>
      </c>
      <c r="R378" s="81">
        <v>0</v>
      </c>
      <c r="S378" s="81">
        <v>1.7204261748638134</v>
      </c>
      <c r="T378" s="82"/>
      <c r="U378" s="81">
        <v>1201634</v>
      </c>
      <c r="V378" s="81">
        <v>458</v>
      </c>
      <c r="W378" s="81">
        <v>10</v>
      </c>
      <c r="X378" s="81">
        <v>8411</v>
      </c>
      <c r="Y378" s="81">
        <v>13820</v>
      </c>
      <c r="Z378" s="81">
        <v>16421</v>
      </c>
      <c r="AA378" s="81">
        <v>2556</v>
      </c>
      <c r="AB378" s="81">
        <v>36965</v>
      </c>
      <c r="AC378" s="81">
        <v>0</v>
      </c>
      <c r="AD378" s="81">
        <v>1.7204261748638134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2.86</v>
      </c>
      <c r="BJ378" s="81">
        <v>0</v>
      </c>
      <c r="BK378" s="81">
        <v>7.26</v>
      </c>
      <c r="BL378" s="81">
        <v>0</v>
      </c>
      <c r="BM378" s="82"/>
      <c r="BN378" s="81">
        <v>0</v>
      </c>
      <c r="BO378" s="81">
        <v>0</v>
      </c>
      <c r="BP378" s="81">
        <v>1</v>
      </c>
      <c r="BQ378" s="81">
        <v>0</v>
      </c>
      <c r="BR378" s="81">
        <v>3</v>
      </c>
      <c r="BS378" s="81">
        <v>0</v>
      </c>
      <c r="BT378"/>
      <c r="BU378" s="80">
        <v>10.119999999999999</v>
      </c>
      <c r="BV378" s="80">
        <v>0</v>
      </c>
      <c r="BW378" s="80">
        <v>0</v>
      </c>
      <c r="BX378" s="80">
        <v>0</v>
      </c>
      <c r="BY378" s="80">
        <v>0</v>
      </c>
      <c r="BZ378" s="80">
        <v>0</v>
      </c>
      <c r="CA378" s="80">
        <v>0</v>
      </c>
      <c r="CB378" s="80">
        <v>0</v>
      </c>
      <c r="CC378" s="80">
        <v>0</v>
      </c>
    </row>
    <row r="379" spans="1:81">
      <c r="A379" s="80" t="s">
        <v>2129</v>
      </c>
      <c r="B379" s="80">
        <v>27</v>
      </c>
      <c r="C379" s="80">
        <v>10</v>
      </c>
      <c r="D379" s="80">
        <v>2</v>
      </c>
      <c r="E379" s="80">
        <v>2013</v>
      </c>
      <c r="F379" s="80" t="s">
        <v>89</v>
      </c>
      <c r="G379" s="80" t="s">
        <v>2119</v>
      </c>
      <c r="H379" s="80" t="s">
        <v>2120</v>
      </c>
      <c r="I379" s="177"/>
      <c r="J379" s="81">
        <v>12.613650336921975</v>
      </c>
      <c r="K379" s="81">
        <v>0.92647431014758641</v>
      </c>
      <c r="L379" s="81">
        <v>0.41546412168648333</v>
      </c>
      <c r="M379" s="81">
        <v>41.037638899134869</v>
      </c>
      <c r="N379" s="81">
        <v>49.492483778608452</v>
      </c>
      <c r="O379" s="81">
        <v>30.499209191816146</v>
      </c>
      <c r="P379" s="81">
        <v>12.808112501551253</v>
      </c>
      <c r="Q379" s="81">
        <v>2.8843812122268382</v>
      </c>
      <c r="R379" s="81">
        <v>0</v>
      </c>
      <c r="S379" s="81">
        <v>3.4008408661438572</v>
      </c>
      <c r="T379" s="82"/>
      <c r="U379" s="81">
        <v>1661514</v>
      </c>
      <c r="V379" s="81">
        <v>458</v>
      </c>
      <c r="W379" s="81">
        <v>10</v>
      </c>
      <c r="X379" s="81">
        <v>8411</v>
      </c>
      <c r="Y379" s="81">
        <v>14011</v>
      </c>
      <c r="Z379" s="81">
        <v>16664</v>
      </c>
      <c r="AA379" s="81">
        <v>2564</v>
      </c>
      <c r="AB379" s="81">
        <v>37287</v>
      </c>
      <c r="AC379" s="81">
        <v>0</v>
      </c>
      <c r="AD379" s="81">
        <v>3.4008408661438572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2.85</v>
      </c>
      <c r="BJ379" s="81">
        <v>0</v>
      </c>
      <c r="BK379" s="81">
        <v>7.9420000000000002</v>
      </c>
      <c r="BL379" s="81">
        <v>0</v>
      </c>
      <c r="BM379" s="82"/>
      <c r="BN379" s="81">
        <v>0</v>
      </c>
      <c r="BO379" s="81">
        <v>0</v>
      </c>
      <c r="BP379" s="81">
        <v>1</v>
      </c>
      <c r="BQ379" s="81">
        <v>0</v>
      </c>
      <c r="BR379" s="81">
        <v>3</v>
      </c>
      <c r="BS379" s="81">
        <v>0</v>
      </c>
      <c r="BT379"/>
      <c r="BU379" s="80">
        <v>10.792</v>
      </c>
      <c r="BV379" s="80">
        <v>0</v>
      </c>
      <c r="BW379" s="80">
        <v>0</v>
      </c>
      <c r="BX379" s="80">
        <v>0</v>
      </c>
      <c r="BY379" s="80">
        <v>0</v>
      </c>
      <c r="BZ379" s="80">
        <v>0</v>
      </c>
      <c r="CA379" s="80">
        <v>0</v>
      </c>
      <c r="CB379" s="80">
        <v>0</v>
      </c>
      <c r="CC379" s="80">
        <v>0</v>
      </c>
    </row>
    <row r="380" spans="1:81">
      <c r="A380" s="80" t="s">
        <v>2130</v>
      </c>
      <c r="B380" s="80">
        <v>28</v>
      </c>
      <c r="C380" s="80">
        <v>11</v>
      </c>
      <c r="D380" s="80">
        <v>2</v>
      </c>
      <c r="E380" s="80">
        <v>2014</v>
      </c>
      <c r="F380" s="80" t="s">
        <v>90</v>
      </c>
      <c r="G380" s="80" t="s">
        <v>2119</v>
      </c>
      <c r="H380" s="80" t="s">
        <v>2120</v>
      </c>
      <c r="I380" s="177"/>
      <c r="J380" s="81">
        <v>12.327328305954978</v>
      </c>
      <c r="K380" s="81">
        <v>1.0223856281082504</v>
      </c>
      <c r="L380" s="81">
        <v>0.87901860843252377</v>
      </c>
      <c r="M380" s="81">
        <v>45.960480272611221</v>
      </c>
      <c r="N380" s="81">
        <v>47.753203129158862</v>
      </c>
      <c r="O380" s="81">
        <v>29.424026577614239</v>
      </c>
      <c r="P380" s="81">
        <v>12.914899341687303</v>
      </c>
      <c r="Q380" s="81">
        <v>2.7790118148326726</v>
      </c>
      <c r="R380" s="81">
        <v>0</v>
      </c>
      <c r="S380" s="81">
        <v>2.1373161883615093</v>
      </c>
      <c r="T380" s="82"/>
      <c r="U380" s="81">
        <v>1768728</v>
      </c>
      <c r="V380" s="81">
        <v>404</v>
      </c>
      <c r="W380" s="81">
        <v>27</v>
      </c>
      <c r="X380" s="81">
        <v>9407</v>
      </c>
      <c r="Y380" s="81">
        <v>14269</v>
      </c>
      <c r="Z380" s="81">
        <v>16932</v>
      </c>
      <c r="AA380" s="81">
        <v>2572</v>
      </c>
      <c r="AB380" s="81">
        <v>37443</v>
      </c>
      <c r="AC380" s="81">
        <v>0</v>
      </c>
      <c r="AD380" s="81">
        <v>2.1373161883615093</v>
      </c>
      <c r="AE380" s="82"/>
      <c r="AF380" s="81">
        <v>12988155.657400619</v>
      </c>
      <c r="AG380" s="81">
        <v>864326.93559716805</v>
      </c>
      <c r="AH380" s="81">
        <v>171683.08341105093</v>
      </c>
      <c r="AI380" s="81">
        <v>61727053.0358072</v>
      </c>
      <c r="AJ380" s="81">
        <v>66713724.582412735</v>
      </c>
      <c r="AK380" s="81">
        <v>0</v>
      </c>
      <c r="AL380" s="81">
        <v>0</v>
      </c>
      <c r="AM380" s="81">
        <v>5140364.3812019704</v>
      </c>
      <c r="AN380" s="81">
        <v>0</v>
      </c>
      <c r="AO380" s="81">
        <v>0</v>
      </c>
      <c r="AP380" s="82"/>
      <c r="AQ380" s="81">
        <v>1245</v>
      </c>
      <c r="AR380" s="81">
        <v>63</v>
      </c>
      <c r="AS380" s="81">
        <v>0</v>
      </c>
      <c r="AT380" s="81">
        <v>0</v>
      </c>
      <c r="AU380" s="81">
        <v>0</v>
      </c>
      <c r="AV380" s="81">
        <v>0</v>
      </c>
      <c r="AW380" s="81" t="s">
        <v>564</v>
      </c>
      <c r="AX380" s="82"/>
      <c r="AY380" s="81">
        <v>4693.3</v>
      </c>
      <c r="AZ380" s="81">
        <v>4356.4000000000005</v>
      </c>
      <c r="BA380" s="81">
        <v>0</v>
      </c>
      <c r="BB380" s="81">
        <v>0</v>
      </c>
      <c r="BC380" s="81">
        <v>0</v>
      </c>
      <c r="BD380" s="81">
        <v>0</v>
      </c>
      <c r="BE380" s="81" t="s">
        <v>564</v>
      </c>
      <c r="BF380" s="82"/>
      <c r="BG380" s="81">
        <v>0</v>
      </c>
      <c r="BH380" s="81">
        <v>0</v>
      </c>
      <c r="BI380" s="81">
        <v>2.9769999999999999</v>
      </c>
      <c r="BJ380" s="81">
        <v>0</v>
      </c>
      <c r="BK380" s="81">
        <v>13.326000000000001</v>
      </c>
      <c r="BL380" s="81">
        <v>0</v>
      </c>
      <c r="BM380" s="82"/>
      <c r="BN380" s="81">
        <v>0</v>
      </c>
      <c r="BO380" s="81">
        <v>0</v>
      </c>
      <c r="BP380" s="81">
        <v>1</v>
      </c>
      <c r="BQ380" s="81">
        <v>0</v>
      </c>
      <c r="BR380" s="81">
        <v>4</v>
      </c>
      <c r="BS380" s="81">
        <v>0</v>
      </c>
      <c r="BT380"/>
      <c r="BU380" s="80">
        <v>16.303000000000001</v>
      </c>
      <c r="BV380" s="80">
        <v>0</v>
      </c>
      <c r="BW380" s="80">
        <v>0</v>
      </c>
      <c r="BX380" s="80">
        <v>0</v>
      </c>
      <c r="BY380" s="80">
        <v>0</v>
      </c>
      <c r="BZ380" s="80">
        <v>0</v>
      </c>
      <c r="CA380" s="80">
        <v>0</v>
      </c>
      <c r="CB380" s="80">
        <v>0</v>
      </c>
      <c r="CC380" s="80">
        <v>0</v>
      </c>
    </row>
    <row r="381" spans="1:81">
      <c r="A381" s="80" t="s">
        <v>2131</v>
      </c>
      <c r="B381" s="80">
        <v>29</v>
      </c>
      <c r="C381" s="80">
        <v>12</v>
      </c>
      <c r="D381" s="80">
        <v>2</v>
      </c>
      <c r="E381" s="80">
        <v>2015</v>
      </c>
      <c r="F381" s="80" t="s">
        <v>91</v>
      </c>
      <c r="G381" s="80" t="s">
        <v>2119</v>
      </c>
      <c r="H381" s="80" t="s">
        <v>2120</v>
      </c>
      <c r="I381" s="177"/>
      <c r="J381" s="81">
        <v>16.227480100732638</v>
      </c>
      <c r="K381" s="81">
        <v>0.97182765390967585</v>
      </c>
      <c r="L381" s="81">
        <v>1.0148310422774094</v>
      </c>
      <c r="M381" s="81">
        <v>41.853080065022034</v>
      </c>
      <c r="N381" s="81">
        <v>45.86694444456181</v>
      </c>
      <c r="O381" s="81">
        <v>29.520179697029686</v>
      </c>
      <c r="P381" s="81">
        <v>12.879833338313643</v>
      </c>
      <c r="Q381" s="81">
        <v>2.7317038612913733</v>
      </c>
      <c r="R381" s="81">
        <v>0</v>
      </c>
      <c r="S381" s="81">
        <v>2.0604001272277883</v>
      </c>
      <c r="T381" s="82"/>
      <c r="U381" s="81">
        <v>2817114</v>
      </c>
      <c r="V381" s="81">
        <v>404</v>
      </c>
      <c r="W381" s="81">
        <v>27</v>
      </c>
      <c r="X381" s="81">
        <v>9407</v>
      </c>
      <c r="Y381" s="81">
        <v>14492</v>
      </c>
      <c r="Z381" s="81">
        <v>17151</v>
      </c>
      <c r="AA381" s="81">
        <v>2563</v>
      </c>
      <c r="AB381" s="81">
        <v>37597</v>
      </c>
      <c r="AC381" s="81">
        <v>0</v>
      </c>
      <c r="AD381" s="81">
        <v>2.0604001272277883</v>
      </c>
      <c r="AE381" s="82"/>
      <c r="AF381" s="81">
        <v>18032521.185576294</v>
      </c>
      <c r="AG381" s="81">
        <v>752792.92267829878</v>
      </c>
      <c r="AH381" s="81">
        <v>160842.85704050073</v>
      </c>
      <c r="AI381" s="81">
        <v>58149998.799088061</v>
      </c>
      <c r="AJ381" s="81">
        <v>65975772.704173334</v>
      </c>
      <c r="AK381" s="81">
        <v>0</v>
      </c>
      <c r="AL381" s="81">
        <v>0</v>
      </c>
      <c r="AM381" s="81">
        <v>5152511.1365167182</v>
      </c>
      <c r="AN381" s="81">
        <v>0</v>
      </c>
      <c r="AO381" s="81">
        <v>0</v>
      </c>
      <c r="AP381" s="82"/>
      <c r="AQ381" s="81">
        <v>1400</v>
      </c>
      <c r="AR381" s="81">
        <v>83</v>
      </c>
      <c r="AS381" s="81">
        <v>0</v>
      </c>
      <c r="AT381" s="81">
        <v>0</v>
      </c>
      <c r="AU381" s="81">
        <v>0</v>
      </c>
      <c r="AV381" s="81">
        <v>0</v>
      </c>
      <c r="AW381" s="81" t="s">
        <v>564</v>
      </c>
      <c r="AX381" s="82"/>
      <c r="AY381" s="81">
        <v>5296.7000000000007</v>
      </c>
      <c r="AZ381" s="81">
        <v>5975.8</v>
      </c>
      <c r="BA381" s="81">
        <v>0</v>
      </c>
      <c r="BB381" s="81">
        <v>0</v>
      </c>
      <c r="BC381" s="81">
        <v>0</v>
      </c>
      <c r="BD381" s="81">
        <v>0</v>
      </c>
      <c r="BE381" s="81" t="s">
        <v>564</v>
      </c>
      <c r="BF381" s="82"/>
      <c r="BG381" s="81">
        <v>0</v>
      </c>
      <c r="BH381" s="81">
        <v>0</v>
      </c>
      <c r="BI381" s="81">
        <v>6.7759999999999998</v>
      </c>
      <c r="BJ381" s="81">
        <v>0</v>
      </c>
      <c r="BK381" s="81">
        <v>12.929</v>
      </c>
      <c r="BL381" s="81">
        <v>0</v>
      </c>
      <c r="BM381" s="82"/>
      <c r="BN381" s="81">
        <v>0</v>
      </c>
      <c r="BO381" s="81">
        <v>0</v>
      </c>
      <c r="BP381" s="81">
        <v>2</v>
      </c>
      <c r="BQ381" s="81">
        <v>0</v>
      </c>
      <c r="BR381" s="81">
        <v>4</v>
      </c>
      <c r="BS381" s="81">
        <v>0</v>
      </c>
      <c r="BT381"/>
      <c r="BU381" s="80">
        <v>19.704999999999998</v>
      </c>
      <c r="BV381" s="80">
        <v>0</v>
      </c>
      <c r="BW381" s="80">
        <v>0</v>
      </c>
      <c r="BX381" s="80">
        <v>0</v>
      </c>
      <c r="BY381" s="80">
        <v>0</v>
      </c>
      <c r="BZ381" s="80">
        <v>0</v>
      </c>
      <c r="CA381" s="80">
        <v>0</v>
      </c>
      <c r="CB381" s="80">
        <v>0</v>
      </c>
      <c r="CC381" s="80">
        <v>0</v>
      </c>
    </row>
    <row r="382" spans="1:81">
      <c r="A382" s="80" t="s">
        <v>2132</v>
      </c>
      <c r="B382" s="80">
        <v>30</v>
      </c>
      <c r="C382" s="80">
        <v>13</v>
      </c>
      <c r="D382" s="80">
        <v>2</v>
      </c>
      <c r="E382" s="80">
        <v>2016</v>
      </c>
      <c r="F382" s="80" t="s">
        <v>92</v>
      </c>
      <c r="G382" s="80" t="s">
        <v>2119</v>
      </c>
      <c r="H382" s="80" t="s">
        <v>2120</v>
      </c>
      <c r="I382" s="177"/>
      <c r="J382" s="81">
        <v>20.288202065072138</v>
      </c>
      <c r="K382" s="81">
        <v>0.89480061429165703</v>
      </c>
      <c r="L382" s="81">
        <v>1.2237268118510356</v>
      </c>
      <c r="M382" s="81">
        <v>40.902967835277344</v>
      </c>
      <c r="N382" s="81">
        <v>45.619418285916304</v>
      </c>
      <c r="O382" s="81">
        <v>29.603778808167014</v>
      </c>
      <c r="P382" s="81">
        <v>12.598665975019442</v>
      </c>
      <c r="Q382" s="81">
        <v>2.652656437983651</v>
      </c>
      <c r="R382" s="81">
        <v>0</v>
      </c>
      <c r="S382" s="81">
        <v>1.5937475917045529</v>
      </c>
      <c r="T382" s="82"/>
      <c r="U382" s="81">
        <v>3759298</v>
      </c>
      <c r="V382" s="81">
        <v>404</v>
      </c>
      <c r="W382" s="81">
        <v>27</v>
      </c>
      <c r="X382" s="81">
        <v>9407</v>
      </c>
      <c r="Y382" s="81">
        <v>14626</v>
      </c>
      <c r="Z382" s="81">
        <v>17411</v>
      </c>
      <c r="AA382" s="81">
        <v>2593</v>
      </c>
      <c r="AB382" s="81">
        <v>37556</v>
      </c>
      <c r="AC382" s="81">
        <v>0</v>
      </c>
      <c r="AD382" s="81">
        <v>1.5937475917045529</v>
      </c>
      <c r="AE382" s="82"/>
      <c r="AF382" s="81">
        <v>22395144.652497929</v>
      </c>
      <c r="AG382" s="81">
        <v>668925.85947285907</v>
      </c>
      <c r="AH382" s="81">
        <v>151040.23224389259</v>
      </c>
      <c r="AI382" s="81">
        <v>61486740.857440203</v>
      </c>
      <c r="AJ382" s="81">
        <v>63523174.757622547</v>
      </c>
      <c r="AK382" s="81">
        <v>0</v>
      </c>
      <c r="AL382" s="81">
        <v>0</v>
      </c>
      <c r="AM382" s="81">
        <v>5150890.8887815652</v>
      </c>
      <c r="AN382" s="81">
        <v>0</v>
      </c>
      <c r="AO382" s="81">
        <v>0</v>
      </c>
      <c r="AP382" s="82"/>
      <c r="AQ382" s="81">
        <v>1527</v>
      </c>
      <c r="AR382" s="81">
        <v>101</v>
      </c>
      <c r="AS382" s="81">
        <v>0</v>
      </c>
      <c r="AT382" s="81">
        <v>0</v>
      </c>
      <c r="AU382" s="81">
        <v>0</v>
      </c>
      <c r="AV382" s="81">
        <v>0</v>
      </c>
      <c r="AW382" s="81" t="s">
        <v>564</v>
      </c>
      <c r="AX382" s="82"/>
      <c r="AY382" s="81">
        <v>5803.7</v>
      </c>
      <c r="AZ382" s="81">
        <v>6225.7</v>
      </c>
      <c r="BA382" s="81">
        <v>0</v>
      </c>
      <c r="BB382" s="81">
        <v>0</v>
      </c>
      <c r="BC382" s="81">
        <v>0</v>
      </c>
      <c r="BD382" s="81">
        <v>0</v>
      </c>
      <c r="BE382" s="81" t="s">
        <v>564</v>
      </c>
      <c r="BF382" s="82"/>
      <c r="BG382" s="81">
        <v>0</v>
      </c>
      <c r="BH382" s="81">
        <v>0</v>
      </c>
      <c r="BI382" s="81">
        <v>9.6959999999999997</v>
      </c>
      <c r="BJ382" s="81">
        <v>0</v>
      </c>
      <c r="BK382" s="81">
        <v>9.7309999999999999</v>
      </c>
      <c r="BL382" s="81">
        <v>0</v>
      </c>
      <c r="BM382" s="82"/>
      <c r="BN382" s="81">
        <v>0</v>
      </c>
      <c r="BO382" s="81">
        <v>0</v>
      </c>
      <c r="BP382" s="81">
        <v>3</v>
      </c>
      <c r="BQ382" s="81">
        <v>0</v>
      </c>
      <c r="BR382" s="81">
        <v>3</v>
      </c>
      <c r="BS382" s="81">
        <v>0</v>
      </c>
      <c r="BT382"/>
      <c r="BU382" s="80">
        <v>19.427</v>
      </c>
      <c r="BV382" s="80">
        <v>0</v>
      </c>
      <c r="BW382" s="80">
        <v>0</v>
      </c>
      <c r="BX382" s="80">
        <v>0</v>
      </c>
      <c r="BY382" s="80">
        <v>0</v>
      </c>
      <c r="BZ382" s="80">
        <v>0</v>
      </c>
      <c r="CA382" s="80">
        <v>0</v>
      </c>
      <c r="CB382" s="80">
        <v>0</v>
      </c>
      <c r="CC382" s="80">
        <v>0</v>
      </c>
    </row>
    <row r="383" spans="1:81">
      <c r="A383" s="80" t="s">
        <v>2133</v>
      </c>
      <c r="B383" s="80">
        <v>31</v>
      </c>
      <c r="C383" s="80">
        <v>14</v>
      </c>
      <c r="D383" s="80">
        <v>2</v>
      </c>
      <c r="E383" s="80">
        <v>2017</v>
      </c>
      <c r="F383" s="80" t="s">
        <v>71</v>
      </c>
      <c r="G383" s="80" t="s">
        <v>2119</v>
      </c>
      <c r="H383" s="80" t="s">
        <v>2120</v>
      </c>
      <c r="I383" s="177"/>
      <c r="J383" s="81">
        <v>18.607659732870665</v>
      </c>
      <c r="K383" s="81">
        <v>0.9122905458248447</v>
      </c>
      <c r="L383" s="81">
        <v>1.0821109513296421</v>
      </c>
      <c r="M383" s="81">
        <v>35.739109205254529</v>
      </c>
      <c r="N383" s="81">
        <v>41.718755700791959</v>
      </c>
      <c r="O383" s="81">
        <v>29.425119228767414</v>
      </c>
      <c r="P383" s="81">
        <v>12.47057848823278</v>
      </c>
      <c r="Q383" s="81">
        <v>2.5651678450096944</v>
      </c>
      <c r="R383" s="81">
        <v>0</v>
      </c>
      <c r="S383" s="81">
        <v>2.7062373874757957</v>
      </c>
      <c r="T383" s="82"/>
      <c r="U383" s="81">
        <v>3732148</v>
      </c>
      <c r="V383" s="81">
        <v>404</v>
      </c>
      <c r="W383" s="81">
        <v>27</v>
      </c>
      <c r="X383" s="81">
        <v>9407</v>
      </c>
      <c r="Y383" s="81">
        <v>14765</v>
      </c>
      <c r="Z383" s="81">
        <v>17593</v>
      </c>
      <c r="AA383" s="81">
        <v>2583</v>
      </c>
      <c r="AB383" s="81">
        <v>37557</v>
      </c>
      <c r="AC383" s="81">
        <v>0</v>
      </c>
      <c r="AD383" s="81">
        <v>2.7062373874757961</v>
      </c>
      <c r="AE383" s="82"/>
      <c r="AF383" s="81">
        <v>22461857.525227498</v>
      </c>
      <c r="AG383" s="81">
        <v>733956.20620122354</v>
      </c>
      <c r="AH383" s="81">
        <v>182158.1662781976</v>
      </c>
      <c r="AI383" s="81">
        <v>61836083.439190269</v>
      </c>
      <c r="AJ383" s="81">
        <v>64834490.44737535</v>
      </c>
      <c r="AK383" s="81">
        <v>0</v>
      </c>
      <c r="AL383" s="81">
        <v>0</v>
      </c>
      <c r="AM383" s="81">
        <v>5159087.9938625908</v>
      </c>
      <c r="AN383" s="81">
        <v>0</v>
      </c>
      <c r="AO383" s="81">
        <v>0</v>
      </c>
      <c r="AP383" s="82"/>
      <c r="AQ383" s="81">
        <v>1596</v>
      </c>
      <c r="AR383" s="81">
        <v>111</v>
      </c>
      <c r="AS383" s="81">
        <v>0</v>
      </c>
      <c r="AT383" s="81">
        <v>0</v>
      </c>
      <c r="AU383" s="81">
        <v>0</v>
      </c>
      <c r="AV383" s="81">
        <v>0</v>
      </c>
      <c r="AW383" s="81" t="s">
        <v>564</v>
      </c>
      <c r="AX383" s="82"/>
      <c r="AY383" s="81">
        <v>6070.8</v>
      </c>
      <c r="AZ383" s="81">
        <v>6445.7</v>
      </c>
      <c r="BA383" s="81">
        <v>0</v>
      </c>
      <c r="BB383" s="81">
        <v>0</v>
      </c>
      <c r="BC383" s="81">
        <v>0</v>
      </c>
      <c r="BD383" s="81">
        <v>0</v>
      </c>
      <c r="BE383" s="81" t="s">
        <v>564</v>
      </c>
      <c r="BF383" s="82"/>
      <c r="BG383" s="81">
        <v>0</v>
      </c>
      <c r="BH383" s="81">
        <v>0</v>
      </c>
      <c r="BI383" s="81">
        <v>8.9420000000000002</v>
      </c>
      <c r="BJ383" s="81">
        <v>0</v>
      </c>
      <c r="BK383" s="81">
        <v>10.367999999999999</v>
      </c>
      <c r="BL383" s="81">
        <v>0</v>
      </c>
      <c r="BM383" s="82"/>
      <c r="BN383" s="81">
        <v>0</v>
      </c>
      <c r="BO383" s="81">
        <v>0</v>
      </c>
      <c r="BP383" s="81">
        <v>4</v>
      </c>
      <c r="BQ383" s="81">
        <v>0</v>
      </c>
      <c r="BR383" s="81">
        <v>3</v>
      </c>
      <c r="BS383" s="81">
        <v>0</v>
      </c>
      <c r="BT383"/>
      <c r="BU383" s="80">
        <v>19.265000000000001</v>
      </c>
      <c r="BV383" s="80">
        <v>0</v>
      </c>
      <c r="BW383" s="80">
        <v>0</v>
      </c>
      <c r="BX383" s="80">
        <v>0</v>
      </c>
      <c r="BY383" s="80">
        <v>0</v>
      </c>
      <c r="BZ383" s="80">
        <v>0</v>
      </c>
      <c r="CA383" s="80">
        <v>0</v>
      </c>
      <c r="CB383" s="80">
        <v>4.4999999999999998E-2</v>
      </c>
      <c r="CC383" s="80">
        <v>0</v>
      </c>
    </row>
    <row r="384" spans="1:81">
      <c r="A384" s="80" t="s">
        <v>2134</v>
      </c>
      <c r="B384" s="80">
        <v>32</v>
      </c>
      <c r="C384" s="80">
        <v>15</v>
      </c>
      <c r="D384" s="80">
        <v>2</v>
      </c>
      <c r="E384" s="80">
        <v>2018</v>
      </c>
      <c r="F384" s="80" t="s">
        <v>93</v>
      </c>
      <c r="G384" s="80" t="s">
        <v>2119</v>
      </c>
      <c r="H384" s="80" t="s">
        <v>2120</v>
      </c>
      <c r="I384" s="177"/>
      <c r="J384" s="81">
        <v>16.878564338613575</v>
      </c>
      <c r="K384" s="81">
        <v>0.77545094177412099</v>
      </c>
      <c r="L384" s="81">
        <v>0.97232451723458402</v>
      </c>
      <c r="M384" s="81">
        <v>31.822951348216744</v>
      </c>
      <c r="N384" s="81">
        <v>32.9398542527004</v>
      </c>
      <c r="O384" s="81">
        <v>29.098760497934411</v>
      </c>
      <c r="P384" s="81">
        <v>12.499399715371965</v>
      </c>
      <c r="Q384" s="81">
        <v>2.3745787663383995</v>
      </c>
      <c r="R384" s="81">
        <v>0</v>
      </c>
      <c r="S384" s="81">
        <v>4.6723032335932242</v>
      </c>
      <c r="T384" s="82"/>
      <c r="U384" s="81">
        <v>3940549</v>
      </c>
      <c r="V384" s="81">
        <v>404</v>
      </c>
      <c r="W384" s="81">
        <v>27</v>
      </c>
      <c r="X384" s="81">
        <v>9407</v>
      </c>
      <c r="Y384" s="81">
        <v>14913</v>
      </c>
      <c r="Z384" s="81">
        <v>17731</v>
      </c>
      <c r="AA384" s="81">
        <v>2615</v>
      </c>
      <c r="AB384" s="81">
        <v>37466</v>
      </c>
      <c r="AC384" s="81">
        <v>0</v>
      </c>
      <c r="AD384" s="81">
        <v>4.6723032335932242</v>
      </c>
      <c r="AE384" s="82"/>
      <c r="AF384" s="81">
        <v>23298546.01323346</v>
      </c>
      <c r="AG384" s="81">
        <v>613779.48587013467</v>
      </c>
      <c r="AH384" s="81">
        <v>172227.5630089223</v>
      </c>
      <c r="AI384" s="81">
        <v>61709451.066294879</v>
      </c>
      <c r="AJ384" s="81">
        <v>60535588.249679238</v>
      </c>
      <c r="AK384" s="81">
        <v>0</v>
      </c>
      <c r="AL384" s="81">
        <v>0</v>
      </c>
      <c r="AM384" s="81">
        <v>5157236.5139226345</v>
      </c>
      <c r="AN384" s="81">
        <v>0</v>
      </c>
      <c r="AO384" s="81">
        <v>0</v>
      </c>
      <c r="AP384" s="82"/>
      <c r="AQ384" s="81">
        <v>1661</v>
      </c>
      <c r="AR384" s="81">
        <v>121</v>
      </c>
      <c r="AS384" s="81">
        <v>0</v>
      </c>
      <c r="AT384" s="81">
        <v>0</v>
      </c>
      <c r="AU384" s="81">
        <v>0</v>
      </c>
      <c r="AV384" s="81">
        <v>0</v>
      </c>
      <c r="AW384" s="81" t="s">
        <v>564</v>
      </c>
      <c r="AX384" s="82"/>
      <c r="AY384" s="81">
        <v>6385</v>
      </c>
      <c r="AZ384" s="81">
        <v>7967.8</v>
      </c>
      <c r="BA384" s="81">
        <v>0</v>
      </c>
      <c r="BB384" s="81">
        <v>0</v>
      </c>
      <c r="BC384" s="81">
        <v>0</v>
      </c>
      <c r="BD384" s="81">
        <v>0</v>
      </c>
      <c r="BE384" s="81" t="s">
        <v>564</v>
      </c>
      <c r="BF384" s="82"/>
      <c r="BG384" s="81">
        <v>0</v>
      </c>
      <c r="BH384" s="81">
        <v>0</v>
      </c>
      <c r="BI384" s="81">
        <v>8.2840000000000007</v>
      </c>
      <c r="BJ384" s="81">
        <v>0</v>
      </c>
      <c r="BK384" s="81">
        <v>6.6390000000000002</v>
      </c>
      <c r="BL384" s="81">
        <v>0</v>
      </c>
      <c r="BM384" s="82"/>
      <c r="BN384" s="81">
        <v>0</v>
      </c>
      <c r="BO384" s="81">
        <v>0</v>
      </c>
      <c r="BP384" s="81">
        <v>3</v>
      </c>
      <c r="BQ384" s="81">
        <v>0</v>
      </c>
      <c r="BR384" s="81">
        <v>2</v>
      </c>
      <c r="BS384" s="81">
        <v>0</v>
      </c>
      <c r="BT384"/>
      <c r="BU384" s="80">
        <v>14.923</v>
      </c>
      <c r="BV384" s="80">
        <v>0</v>
      </c>
      <c r="BW384" s="80">
        <v>0</v>
      </c>
      <c r="BX384" s="80">
        <v>0</v>
      </c>
      <c r="BY384" s="80">
        <v>0</v>
      </c>
      <c r="BZ384" s="80">
        <v>0</v>
      </c>
      <c r="CA384" s="80">
        <v>0</v>
      </c>
      <c r="CB384" s="80">
        <v>0</v>
      </c>
      <c r="CC384" s="80">
        <v>0</v>
      </c>
    </row>
    <row r="385" spans="1:81">
      <c r="A385" s="80" t="s">
        <v>2135</v>
      </c>
      <c r="B385" s="80">
        <v>33</v>
      </c>
      <c r="C385" s="80">
        <v>16</v>
      </c>
      <c r="D385" s="80">
        <v>2</v>
      </c>
      <c r="E385" s="80">
        <v>2019</v>
      </c>
      <c r="F385" s="80" t="s">
        <v>73</v>
      </c>
      <c r="G385" s="80" t="s">
        <v>2119</v>
      </c>
      <c r="H385" s="80" t="s">
        <v>2120</v>
      </c>
      <c r="I385" s="177"/>
      <c r="J385" s="81">
        <v>18.885914281364766</v>
      </c>
      <c r="K385" s="81">
        <v>0.74162451359477444</v>
      </c>
      <c r="L385" s="81">
        <v>0.98096219940991469</v>
      </c>
      <c r="M385" s="81">
        <v>29.437826308200304</v>
      </c>
      <c r="N385" s="81">
        <v>32.582875185926582</v>
      </c>
      <c r="O385" s="81">
        <v>28.541604260735983</v>
      </c>
      <c r="P385" s="81">
        <v>12.805557194730357</v>
      </c>
      <c r="Q385" s="81">
        <v>2.3029103310540235</v>
      </c>
      <c r="R385" s="81">
        <v>0</v>
      </c>
      <c r="S385" s="81">
        <v>6.7452993155136838</v>
      </c>
      <c r="T385" s="82"/>
      <c r="U385" s="81">
        <v>4558892</v>
      </c>
      <c r="V385" s="81">
        <v>404</v>
      </c>
      <c r="W385" s="81">
        <v>27</v>
      </c>
      <c r="X385" s="81">
        <v>9407</v>
      </c>
      <c r="Y385" s="81">
        <v>15070</v>
      </c>
      <c r="Z385" s="81">
        <v>17869</v>
      </c>
      <c r="AA385" s="81">
        <v>2659</v>
      </c>
      <c r="AB385" s="81">
        <v>37319</v>
      </c>
      <c r="AC385" s="81">
        <v>0</v>
      </c>
      <c r="AD385" s="81">
        <v>6.7452993155136838</v>
      </c>
      <c r="AE385" s="82"/>
      <c r="AF385" s="81">
        <v>26446289.893697921</v>
      </c>
      <c r="AG385" s="81">
        <v>644983.61289423949</v>
      </c>
      <c r="AH385" s="81">
        <v>182531.97630545159</v>
      </c>
      <c r="AI385" s="81">
        <v>59601789.001815438</v>
      </c>
      <c r="AJ385" s="81">
        <v>58306091.983242422</v>
      </c>
      <c r="AK385" s="81">
        <v>0</v>
      </c>
      <c r="AL385" s="81">
        <v>0</v>
      </c>
      <c r="AM385" s="81">
        <v>5082566.8627184127</v>
      </c>
      <c r="AN385" s="81">
        <v>0</v>
      </c>
      <c r="AO385" s="81">
        <v>0</v>
      </c>
      <c r="AP385" s="82"/>
      <c r="AQ385" s="81">
        <v>1700</v>
      </c>
      <c r="AR385" s="81">
        <v>129</v>
      </c>
      <c r="AS385" s="81">
        <v>0</v>
      </c>
      <c r="AT385" s="81">
        <v>0</v>
      </c>
      <c r="AU385" s="81">
        <v>0</v>
      </c>
      <c r="AV385" s="81">
        <v>0</v>
      </c>
      <c r="AW385" s="81" t="s">
        <v>564</v>
      </c>
      <c r="AX385" s="82"/>
      <c r="AY385" s="81">
        <v>6555.5000000000018</v>
      </c>
      <c r="AZ385" s="81">
        <v>8183.8</v>
      </c>
      <c r="BA385" s="81">
        <v>0</v>
      </c>
      <c r="BB385" s="81">
        <v>0</v>
      </c>
      <c r="BC385" s="81">
        <v>0</v>
      </c>
      <c r="BD385" s="81">
        <v>0</v>
      </c>
      <c r="BE385" s="81" t="s">
        <v>564</v>
      </c>
      <c r="BF385" s="82"/>
      <c r="BG385" s="81">
        <v>0</v>
      </c>
      <c r="BH385" s="81">
        <v>0</v>
      </c>
      <c r="BI385" s="81">
        <v>6.6340000000000003</v>
      </c>
      <c r="BJ385" s="81">
        <v>0</v>
      </c>
      <c r="BK385" s="81">
        <v>13.17</v>
      </c>
      <c r="BL385" s="81">
        <v>0</v>
      </c>
      <c r="BM385" s="82"/>
      <c r="BN385" s="81">
        <v>0</v>
      </c>
      <c r="BO385" s="81">
        <v>0</v>
      </c>
      <c r="BP385" s="81">
        <v>3</v>
      </c>
      <c r="BQ385" s="81">
        <v>0</v>
      </c>
      <c r="BR385" s="81">
        <v>3</v>
      </c>
      <c r="BS385" s="81">
        <v>0</v>
      </c>
      <c r="BT385"/>
      <c r="BU385" s="80">
        <v>19.803999999999998</v>
      </c>
      <c r="BV385" s="80">
        <v>0</v>
      </c>
      <c r="BW385" s="80">
        <v>0</v>
      </c>
      <c r="BX385" s="80">
        <v>0</v>
      </c>
      <c r="BY385" s="80">
        <v>0</v>
      </c>
      <c r="BZ385" s="80">
        <v>0</v>
      </c>
      <c r="CA385" s="80">
        <v>0</v>
      </c>
      <c r="CB385" s="80">
        <v>0</v>
      </c>
      <c r="CC385" s="80">
        <v>0</v>
      </c>
    </row>
    <row r="386" spans="1:81">
      <c r="A386" s="80" t="s">
        <v>2136</v>
      </c>
      <c r="B386" s="80">
        <v>34</v>
      </c>
      <c r="C386" s="80">
        <v>17</v>
      </c>
      <c r="D386" s="80">
        <v>2</v>
      </c>
      <c r="E386" s="80">
        <v>2020</v>
      </c>
      <c r="F386" s="80" t="s">
        <v>218</v>
      </c>
      <c r="G386" s="174" t="s">
        <v>2119</v>
      </c>
      <c r="H386" s="80" t="s">
        <v>2120</v>
      </c>
      <c r="I386" s="177"/>
      <c r="J386" s="81">
        <v>19.050387476395152</v>
      </c>
      <c r="K386" s="81">
        <v>0.84270715336810387</v>
      </c>
      <c r="L386" s="81">
        <v>0.54007220303104553</v>
      </c>
      <c r="M386" s="81">
        <v>33.34077915550774</v>
      </c>
      <c r="N386" s="81">
        <v>37.26162936881078</v>
      </c>
      <c r="O386" s="81">
        <v>25.213600226984891</v>
      </c>
      <c r="P386" s="81">
        <v>11.941386757431877</v>
      </c>
      <c r="Q386" s="81">
        <v>2.1893615043391654</v>
      </c>
      <c r="R386" s="81">
        <v>0</v>
      </c>
      <c r="S386" s="81">
        <v>4.8205109095366847</v>
      </c>
      <c r="T386" s="82"/>
      <c r="U386" s="81">
        <v>4510240</v>
      </c>
      <c r="V386" s="81">
        <v>435</v>
      </c>
      <c r="W386" s="81">
        <v>18</v>
      </c>
      <c r="X386" s="81">
        <v>10096</v>
      </c>
      <c r="Y386" s="81">
        <v>15158</v>
      </c>
      <c r="Z386" s="81">
        <v>18017</v>
      </c>
      <c r="AA386" s="81">
        <v>2694</v>
      </c>
      <c r="AB386" s="81">
        <v>37131</v>
      </c>
      <c r="AC386" s="81">
        <v>0</v>
      </c>
      <c r="AD386" s="81">
        <v>4.8205109095366847</v>
      </c>
      <c r="AE386" s="82"/>
      <c r="AF386" s="81">
        <v>26581729.70180162</v>
      </c>
      <c r="AG386" s="81">
        <v>648835.32847647241</v>
      </c>
      <c r="AH386" s="81">
        <v>98043.324175296686</v>
      </c>
      <c r="AI386" s="81">
        <v>65355534.085871153</v>
      </c>
      <c r="AJ386" s="81">
        <v>69543186.184657753</v>
      </c>
      <c r="AK386" s="81"/>
      <c r="AL386" s="81"/>
      <c r="AM386" s="81">
        <v>4846008.0340142408</v>
      </c>
      <c r="AN386" s="81"/>
      <c r="AO386" s="81"/>
      <c r="AP386" s="82"/>
      <c r="AQ386" s="81">
        <v>1764</v>
      </c>
      <c r="AR386" s="81">
        <v>133</v>
      </c>
      <c r="AS386" s="81">
        <v>0</v>
      </c>
      <c r="AT386" s="81">
        <v>0</v>
      </c>
      <c r="AU386" s="81">
        <v>0</v>
      </c>
      <c r="AV386" s="81">
        <v>0</v>
      </c>
      <c r="AW386" s="81">
        <v>0</v>
      </c>
      <c r="AX386" s="82"/>
      <c r="AY386" s="81">
        <v>6861.1999999999907</v>
      </c>
      <c r="AZ386" s="81">
        <v>8359.8000000000011</v>
      </c>
      <c r="BA386" s="81">
        <v>0</v>
      </c>
      <c r="BB386" s="81">
        <v>0</v>
      </c>
      <c r="BC386" s="81">
        <v>0</v>
      </c>
      <c r="BD386" s="81">
        <v>0</v>
      </c>
      <c r="BE386" s="81">
        <v>0</v>
      </c>
      <c r="BF386" s="82"/>
      <c r="BG386" s="81">
        <v>0</v>
      </c>
      <c r="BH386" s="81">
        <v>0</v>
      </c>
      <c r="BI386" s="81">
        <v>5.9589999999999996</v>
      </c>
      <c r="BJ386" s="81">
        <v>0</v>
      </c>
      <c r="BK386" s="81">
        <v>14.248999999999999</v>
      </c>
      <c r="BL386" s="81">
        <v>0</v>
      </c>
      <c r="BM386" s="82"/>
      <c r="BN386" s="81">
        <v>0</v>
      </c>
      <c r="BO386" s="81">
        <v>0</v>
      </c>
      <c r="BP386" s="81">
        <v>3</v>
      </c>
      <c r="BQ386" s="81">
        <v>0</v>
      </c>
      <c r="BR386" s="81">
        <v>3</v>
      </c>
      <c r="BS386" s="81">
        <v>0</v>
      </c>
      <c r="BT386"/>
      <c r="BU386" s="80">
        <v>20.207999999999998</v>
      </c>
      <c r="BV386" s="80">
        <v>0</v>
      </c>
      <c r="BW386" s="80">
        <v>0</v>
      </c>
      <c r="BX386" s="80">
        <v>0</v>
      </c>
      <c r="BY386" s="80">
        <v>0</v>
      </c>
      <c r="BZ386" s="80">
        <v>0</v>
      </c>
      <c r="CA386" s="80">
        <v>0</v>
      </c>
      <c r="CB386" s="80">
        <v>0</v>
      </c>
      <c r="CC386" s="80">
        <v>0</v>
      </c>
    </row>
    <row r="387" spans="1:81">
      <c r="A387" s="80" t="s">
        <v>2137</v>
      </c>
      <c r="B387" s="80">
        <v>34</v>
      </c>
      <c r="C387" s="80">
        <v>18</v>
      </c>
      <c r="D387" s="80">
        <v>2</v>
      </c>
      <c r="E387" s="80">
        <v>2021</v>
      </c>
      <c r="F387" s="80" t="s">
        <v>75</v>
      </c>
      <c r="G387" s="174" t="s">
        <v>2119</v>
      </c>
      <c r="H387" s="80" t="s">
        <v>2120</v>
      </c>
      <c r="I387" s="177"/>
      <c r="J387" s="81">
        <v>15.049826230102614</v>
      </c>
      <c r="K387" s="81">
        <v>0.94963839462279886</v>
      </c>
      <c r="L387" s="81">
        <v>0.54587782740610358</v>
      </c>
      <c r="M387" s="81">
        <v>31.175838980454898</v>
      </c>
      <c r="N387" s="81">
        <v>31.544356287367208</v>
      </c>
      <c r="O387" s="81">
        <v>24.551941381112382</v>
      </c>
      <c r="P387" s="81">
        <v>12.449554546367105</v>
      </c>
      <c r="Q387" s="81">
        <v>2.2061479642095367</v>
      </c>
      <c r="R387" s="81">
        <v>0</v>
      </c>
      <c r="S387" s="81">
        <v>3.853319293936381</v>
      </c>
      <c r="T387" s="82"/>
      <c r="U387" s="81">
        <v>4415825</v>
      </c>
      <c r="V387" s="81">
        <v>435</v>
      </c>
      <c r="W387" s="81">
        <v>18</v>
      </c>
      <c r="X387" s="81">
        <v>10096</v>
      </c>
      <c r="Y387" s="81">
        <v>15282</v>
      </c>
      <c r="Z387" s="81">
        <v>18065</v>
      </c>
      <c r="AA387" s="81">
        <v>2739</v>
      </c>
      <c r="AB387" s="81">
        <v>36972</v>
      </c>
      <c r="AC387" s="81">
        <v>0</v>
      </c>
      <c r="AD387" s="81">
        <v>3.853319293936381</v>
      </c>
      <c r="AE387" s="82"/>
      <c r="AF387" s="81">
        <v>23123787.458545014</v>
      </c>
      <c r="AG387" s="81">
        <v>734024.30183966458</v>
      </c>
      <c r="AH387" s="81">
        <v>100674.24162839448</v>
      </c>
      <c r="AI387" s="81">
        <v>69796748.127032727</v>
      </c>
      <c r="AJ387" s="81">
        <v>61003374.899871975</v>
      </c>
      <c r="AK387" s="81">
        <v>0</v>
      </c>
      <c r="AL387" s="81">
        <v>0</v>
      </c>
      <c r="AM387" s="81">
        <v>4853088.4600300891</v>
      </c>
      <c r="AN387" s="81">
        <v>0</v>
      </c>
      <c r="AO387" s="81">
        <v>0</v>
      </c>
      <c r="AP387" s="82"/>
      <c r="AQ387" s="81">
        <v>1831</v>
      </c>
      <c r="AR387" s="81">
        <v>136</v>
      </c>
      <c r="AS387" s="81">
        <v>0</v>
      </c>
      <c r="AT387" s="81">
        <v>0</v>
      </c>
      <c r="AU387" s="81">
        <v>0</v>
      </c>
      <c r="AV387" s="81">
        <v>0</v>
      </c>
      <c r="AW387" s="81"/>
      <c r="AX387" s="82"/>
      <c r="AY387" s="81">
        <v>7225.5999999999858</v>
      </c>
      <c r="AZ387" s="81">
        <v>8935.1999999999989</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2138</v>
      </c>
      <c r="B388" s="80">
        <v>34</v>
      </c>
      <c r="C388" s="80">
        <v>19</v>
      </c>
      <c r="D388" s="80">
        <v>2</v>
      </c>
      <c r="E388" s="80">
        <v>2022</v>
      </c>
      <c r="F388" s="80" t="s">
        <v>568</v>
      </c>
      <c r="G388" s="80" t="s">
        <v>2119</v>
      </c>
      <c r="H388" s="80" t="s">
        <v>2120</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1906</v>
      </c>
      <c r="AR388" s="81">
        <v>137</v>
      </c>
      <c r="AS388" s="81">
        <v>0</v>
      </c>
      <c r="AT388" s="81">
        <v>0</v>
      </c>
      <c r="AU388" s="81">
        <v>0</v>
      </c>
      <c r="AV388" s="81">
        <v>0</v>
      </c>
      <c r="AW388" s="81"/>
      <c r="AX388" s="82"/>
      <c r="AY388" s="81">
        <v>7600</v>
      </c>
      <c r="AZ388" s="81">
        <v>9015.1999999999989</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2139</v>
      </c>
      <c r="B389" s="80">
        <v>120</v>
      </c>
      <c r="C389" s="80">
        <v>1</v>
      </c>
      <c r="D389" s="80">
        <v>8</v>
      </c>
      <c r="E389" s="80">
        <v>1990</v>
      </c>
      <c r="F389" s="80" t="s">
        <v>562</v>
      </c>
      <c r="G389" s="80" t="s">
        <v>2140</v>
      </c>
      <c r="H389" s="80" t="s">
        <v>1637</v>
      </c>
      <c r="I389" s="177"/>
      <c r="J389" s="81">
        <v>1633.8083784630883</v>
      </c>
      <c r="K389" s="81">
        <v>4.9472058468888056</v>
      </c>
      <c r="L389" s="81">
        <v>8.6373952544151944</v>
      </c>
      <c r="M389" s="81">
        <v>44.732719198469574</v>
      </c>
      <c r="N389" s="81">
        <v>50.348708815681029</v>
      </c>
      <c r="O389" s="81">
        <v>38.955858157666349</v>
      </c>
      <c r="P389" s="81">
        <v>58.020413325439876</v>
      </c>
      <c r="Q389" s="81">
        <v>3.2452600678327466</v>
      </c>
      <c r="R389" s="81">
        <v>0</v>
      </c>
      <c r="S389" s="81">
        <v>3.0901689829664538</v>
      </c>
      <c r="T389" s="82"/>
      <c r="U389" s="81">
        <v>38856802</v>
      </c>
      <c r="V389" s="81">
        <v>1522</v>
      </c>
      <c r="W389" s="81">
        <v>94</v>
      </c>
      <c r="X389" s="81">
        <v>13981</v>
      </c>
      <c r="Y389" s="81">
        <v>15525</v>
      </c>
      <c r="Z389" s="81">
        <v>16023</v>
      </c>
      <c r="AA389" s="81">
        <v>14088</v>
      </c>
      <c r="AB389" s="81">
        <v>52692</v>
      </c>
      <c r="AC389" s="81">
        <v>0</v>
      </c>
      <c r="AD389" s="81">
        <v>3.0901689829664538</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2141</v>
      </c>
      <c r="B390" s="80">
        <v>121</v>
      </c>
      <c r="C390" s="80">
        <v>2</v>
      </c>
      <c r="D390" s="80">
        <v>8</v>
      </c>
      <c r="E390" s="80">
        <v>2005</v>
      </c>
      <c r="F390" s="80" t="s">
        <v>565</v>
      </c>
      <c r="G390" s="80" t="s">
        <v>2140</v>
      </c>
      <c r="H390" s="80" t="s">
        <v>1637</v>
      </c>
      <c r="I390" s="177"/>
      <c r="J390" s="81">
        <v>943.73166907760515</v>
      </c>
      <c r="K390" s="81">
        <v>3.1581829592526094</v>
      </c>
      <c r="L390" s="81">
        <v>4.7576973797997262</v>
      </c>
      <c r="M390" s="81">
        <v>78.785796822914648</v>
      </c>
      <c r="N390" s="81">
        <v>70.224570051957997</v>
      </c>
      <c r="O390" s="81">
        <v>52.528956133206037</v>
      </c>
      <c r="P390" s="81">
        <v>46.293876254963038</v>
      </c>
      <c r="Q390" s="81">
        <v>2.7264592483084233</v>
      </c>
      <c r="R390" s="81">
        <v>0</v>
      </c>
      <c r="S390" s="81">
        <v>0</v>
      </c>
      <c r="T390" s="82"/>
      <c r="U390" s="81">
        <v>21927776</v>
      </c>
      <c r="V390" s="81">
        <v>1059</v>
      </c>
      <c r="W390" s="81">
        <v>44</v>
      </c>
      <c r="X390" s="81">
        <v>11003</v>
      </c>
      <c r="Y390" s="81">
        <v>16908</v>
      </c>
      <c r="Z390" s="81">
        <v>25002</v>
      </c>
      <c r="AA390" s="81">
        <v>9206</v>
      </c>
      <c r="AB390" s="81">
        <v>46278</v>
      </c>
      <c r="AC390" s="81">
        <v>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2142</v>
      </c>
      <c r="B391" s="80">
        <v>122</v>
      </c>
      <c r="C391" s="80">
        <v>3</v>
      </c>
      <c r="D391" s="80">
        <v>8</v>
      </c>
      <c r="E391" s="80">
        <v>2006</v>
      </c>
      <c r="F391" s="80" t="s">
        <v>566</v>
      </c>
      <c r="G391" s="80" t="s">
        <v>2140</v>
      </c>
      <c r="H391" s="80" t="s">
        <v>1637</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2143</v>
      </c>
      <c r="B392" s="80">
        <v>123</v>
      </c>
      <c r="C392" s="80">
        <v>4</v>
      </c>
      <c r="D392" s="80">
        <v>8</v>
      </c>
      <c r="E392" s="80">
        <v>2007</v>
      </c>
      <c r="F392" s="80" t="s">
        <v>567</v>
      </c>
      <c r="G392" s="80" t="s">
        <v>2140</v>
      </c>
      <c r="H392" s="80" t="s">
        <v>1637</v>
      </c>
      <c r="I392" s="177"/>
      <c r="J392" s="81">
        <v>937.61320485685565</v>
      </c>
      <c r="K392" s="81">
        <v>3.210979482764396</v>
      </c>
      <c r="L392" s="81">
        <v>2.0153999697659435</v>
      </c>
      <c r="M392" s="81">
        <v>80.298767686860202</v>
      </c>
      <c r="N392" s="81">
        <v>67.793883277057375</v>
      </c>
      <c r="O392" s="81">
        <v>50.435407842721759</v>
      </c>
      <c r="P392" s="81">
        <v>44.477627284477606</v>
      </c>
      <c r="Q392" s="81">
        <v>2.80847127066043</v>
      </c>
      <c r="R392" s="81">
        <v>0</v>
      </c>
      <c r="S392" s="81">
        <v>0</v>
      </c>
      <c r="T392" s="82"/>
      <c r="U392" s="81">
        <v>26474353</v>
      </c>
      <c r="V392" s="81">
        <v>1084</v>
      </c>
      <c r="W392" s="81">
        <v>35</v>
      </c>
      <c r="X392" s="81">
        <v>12862</v>
      </c>
      <c r="Y392" s="81">
        <v>17184</v>
      </c>
      <c r="Z392" s="81">
        <v>24955</v>
      </c>
      <c r="AA392" s="81">
        <v>8710</v>
      </c>
      <c r="AB392" s="81">
        <v>45149</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2144</v>
      </c>
      <c r="B393" s="80">
        <v>124</v>
      </c>
      <c r="C393" s="80">
        <v>5</v>
      </c>
      <c r="D393" s="80">
        <v>8</v>
      </c>
      <c r="E393" s="80">
        <v>2008</v>
      </c>
      <c r="F393" s="80" t="s">
        <v>84</v>
      </c>
      <c r="G393" s="80" t="s">
        <v>2140</v>
      </c>
      <c r="H393" s="80" t="s">
        <v>1637</v>
      </c>
      <c r="I393" s="177"/>
      <c r="J393" s="81">
        <v>803.84171607316887</v>
      </c>
      <c r="K393" s="81">
        <v>2.4185223395872248</v>
      </c>
      <c r="L393" s="81">
        <v>1.7841605249815125</v>
      </c>
      <c r="M393" s="81">
        <v>81.038021306720978</v>
      </c>
      <c r="N393" s="81">
        <v>73.851506813057782</v>
      </c>
      <c r="O393" s="81">
        <v>48.36011540475986</v>
      </c>
      <c r="P393" s="81">
        <v>43.116063222953962</v>
      </c>
      <c r="Q393" s="81">
        <v>2.73369261980001</v>
      </c>
      <c r="R393" s="81">
        <v>0</v>
      </c>
      <c r="S393" s="81">
        <v>0</v>
      </c>
      <c r="T393" s="82"/>
      <c r="U393" s="81">
        <v>25791639</v>
      </c>
      <c r="V393" s="81">
        <v>1084</v>
      </c>
      <c r="W393" s="81">
        <v>35</v>
      </c>
      <c r="X393" s="81">
        <v>12862</v>
      </c>
      <c r="Y393" s="81">
        <v>17291</v>
      </c>
      <c r="Z393" s="81">
        <v>24768</v>
      </c>
      <c r="AA393" s="81">
        <v>8453</v>
      </c>
      <c r="AB393" s="81">
        <v>44669</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2145</v>
      </c>
      <c r="B394" s="80">
        <v>125</v>
      </c>
      <c r="C394" s="80">
        <v>6</v>
      </c>
      <c r="D394" s="80">
        <v>8</v>
      </c>
      <c r="E394" s="80">
        <v>2009</v>
      </c>
      <c r="F394" s="80" t="s">
        <v>85</v>
      </c>
      <c r="G394" s="80" t="s">
        <v>2140</v>
      </c>
      <c r="H394" s="80" t="s">
        <v>1637</v>
      </c>
      <c r="I394" s="177"/>
      <c r="J394" s="81">
        <v>553.74050877118259</v>
      </c>
      <c r="K394" s="81">
        <v>2.6369013957985663</v>
      </c>
      <c r="L394" s="81">
        <v>7.4399611529253944</v>
      </c>
      <c r="M394" s="81">
        <v>73.35347195961576</v>
      </c>
      <c r="N394" s="81">
        <v>67.61378346302493</v>
      </c>
      <c r="O394" s="81">
        <v>48.97884023046506</v>
      </c>
      <c r="P394" s="81">
        <v>40.781094057734613</v>
      </c>
      <c r="Q394" s="81">
        <v>2.5701352236593165</v>
      </c>
      <c r="R394" s="81">
        <v>0</v>
      </c>
      <c r="S394" s="81">
        <v>0</v>
      </c>
      <c r="T394" s="82"/>
      <c r="U394" s="81">
        <v>14698934</v>
      </c>
      <c r="V394" s="81">
        <v>962</v>
      </c>
      <c r="W394" s="81">
        <v>199</v>
      </c>
      <c r="X394" s="81">
        <v>13386</v>
      </c>
      <c r="Y394" s="81">
        <v>17325</v>
      </c>
      <c r="Z394" s="81">
        <v>24760</v>
      </c>
      <c r="AA394" s="81">
        <v>8208</v>
      </c>
      <c r="AB394" s="81">
        <v>44086</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57.848999999999997</v>
      </c>
      <c r="BJ394" s="81">
        <v>0</v>
      </c>
      <c r="BK394" s="81">
        <v>8.423</v>
      </c>
      <c r="BL394" s="81">
        <v>0</v>
      </c>
      <c r="BM394" s="82"/>
      <c r="BN394" s="81">
        <v>0</v>
      </c>
      <c r="BO394" s="81">
        <v>0</v>
      </c>
      <c r="BP394" s="81">
        <v>4</v>
      </c>
      <c r="BQ394" s="81">
        <v>0</v>
      </c>
      <c r="BR394" s="81">
        <v>2</v>
      </c>
      <c r="BS394" s="81">
        <v>0</v>
      </c>
      <c r="BT394"/>
      <c r="BU394" s="80"/>
      <c r="BV394" s="80"/>
      <c r="BW394" s="80"/>
      <c r="BX394" s="80"/>
      <c r="BY394" s="80"/>
      <c r="BZ394" s="80"/>
      <c r="CA394" s="80"/>
      <c r="CB394" s="80"/>
      <c r="CC394" s="80"/>
    </row>
    <row r="395" spans="1:81">
      <c r="A395" s="80" t="s">
        <v>2146</v>
      </c>
      <c r="B395" s="80">
        <v>126</v>
      </c>
      <c r="C395" s="80">
        <v>7</v>
      </c>
      <c r="D395" s="80">
        <v>8</v>
      </c>
      <c r="E395" s="80">
        <v>2010</v>
      </c>
      <c r="F395" s="80" t="s">
        <v>86</v>
      </c>
      <c r="G395" s="80" t="s">
        <v>2140</v>
      </c>
      <c r="H395" s="80" t="s">
        <v>1637</v>
      </c>
      <c r="I395" s="177"/>
      <c r="J395" s="81">
        <v>631.57900173165751</v>
      </c>
      <c r="K395" s="81">
        <v>2.2949062900699397</v>
      </c>
      <c r="L395" s="81">
        <v>7.344903499463836</v>
      </c>
      <c r="M395" s="81">
        <v>83.731838762873352</v>
      </c>
      <c r="N395" s="81">
        <v>85.875147789816282</v>
      </c>
      <c r="O395" s="81">
        <v>48.872406724887036</v>
      </c>
      <c r="P395" s="81">
        <v>40.94917136586426</v>
      </c>
      <c r="Q395" s="81">
        <v>2.6561474807040186</v>
      </c>
      <c r="R395" s="81">
        <v>0</v>
      </c>
      <c r="S395" s="81">
        <v>0</v>
      </c>
      <c r="T395" s="82"/>
      <c r="U395" s="81">
        <v>16877505</v>
      </c>
      <c r="V395" s="81">
        <v>962</v>
      </c>
      <c r="W395" s="81">
        <v>199</v>
      </c>
      <c r="X395" s="81">
        <v>13386</v>
      </c>
      <c r="Y395" s="81">
        <v>17345</v>
      </c>
      <c r="Z395" s="81">
        <v>24821</v>
      </c>
      <c r="AA395" s="81">
        <v>8036</v>
      </c>
      <c r="AB395" s="81">
        <v>43657</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58.777999999999999</v>
      </c>
      <c r="BJ395" s="81">
        <v>0</v>
      </c>
      <c r="BK395" s="81">
        <v>8.3449999999999989</v>
      </c>
      <c r="BL395" s="81">
        <v>0</v>
      </c>
      <c r="BM395" s="82"/>
      <c r="BN395" s="81">
        <v>0</v>
      </c>
      <c r="BO395" s="81">
        <v>0</v>
      </c>
      <c r="BP395" s="81">
        <v>4</v>
      </c>
      <c r="BQ395" s="81">
        <v>0</v>
      </c>
      <c r="BR395" s="81">
        <v>2</v>
      </c>
      <c r="BS395" s="81">
        <v>0</v>
      </c>
      <c r="BT395"/>
      <c r="BU395" s="80">
        <v>67.123000000000005</v>
      </c>
      <c r="BV395" s="80">
        <v>0</v>
      </c>
      <c r="BW395" s="80">
        <v>0</v>
      </c>
      <c r="BX395" s="80">
        <v>0</v>
      </c>
      <c r="BY395" s="80">
        <v>0</v>
      </c>
      <c r="BZ395" s="80">
        <v>0</v>
      </c>
      <c r="CA395" s="80">
        <v>0</v>
      </c>
      <c r="CB395" s="80">
        <v>0</v>
      </c>
      <c r="CC395" s="80">
        <v>0</v>
      </c>
    </row>
    <row r="396" spans="1:81">
      <c r="A396" s="80" t="s">
        <v>2147</v>
      </c>
      <c r="B396" s="80">
        <v>127</v>
      </c>
      <c r="C396" s="80">
        <v>8</v>
      </c>
      <c r="D396" s="80">
        <v>8</v>
      </c>
      <c r="E396" s="80">
        <v>2011</v>
      </c>
      <c r="F396" s="80" t="s">
        <v>87</v>
      </c>
      <c r="G396" s="80" t="s">
        <v>2140</v>
      </c>
      <c r="H396" s="80" t="s">
        <v>1637</v>
      </c>
      <c r="I396" s="177"/>
      <c r="J396" s="81">
        <v>640.1155926969758</v>
      </c>
      <c r="K396" s="81">
        <v>2.594368926117363</v>
      </c>
      <c r="L396" s="81">
        <v>8.0017175913881022</v>
      </c>
      <c r="M396" s="81">
        <v>78.441961797380117</v>
      </c>
      <c r="N396" s="81">
        <v>78.431620121996716</v>
      </c>
      <c r="O396" s="81">
        <v>48.128080122122164</v>
      </c>
      <c r="P396" s="81">
        <v>39.310546248741055</v>
      </c>
      <c r="Q396" s="81">
        <v>3.0148604455261556</v>
      </c>
      <c r="R396" s="81">
        <v>0</v>
      </c>
      <c r="S396" s="81">
        <v>0</v>
      </c>
      <c r="T396" s="82"/>
      <c r="U396" s="81">
        <v>17648236</v>
      </c>
      <c r="V396" s="81">
        <v>962</v>
      </c>
      <c r="W396" s="81">
        <v>199</v>
      </c>
      <c r="X396" s="81">
        <v>13386</v>
      </c>
      <c r="Y396" s="81">
        <v>17295</v>
      </c>
      <c r="Z396" s="81">
        <v>24974</v>
      </c>
      <c r="AA396" s="81">
        <v>7944</v>
      </c>
      <c r="AB396" s="81">
        <v>42960</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70.289000000000001</v>
      </c>
      <c r="BJ396" s="81">
        <v>0</v>
      </c>
      <c r="BK396" s="81">
        <v>9.4699999999999989</v>
      </c>
      <c r="BL396" s="81">
        <v>0</v>
      </c>
      <c r="BM396" s="82"/>
      <c r="BN396" s="81">
        <v>0</v>
      </c>
      <c r="BO396" s="81">
        <v>0</v>
      </c>
      <c r="BP396" s="81">
        <v>4</v>
      </c>
      <c r="BQ396" s="81">
        <v>0</v>
      </c>
      <c r="BR396" s="81">
        <v>2</v>
      </c>
      <c r="BS396" s="81">
        <v>0</v>
      </c>
      <c r="BT396"/>
      <c r="BU396" s="80">
        <v>79.759</v>
      </c>
      <c r="BV396" s="80">
        <v>0</v>
      </c>
      <c r="BW396" s="80">
        <v>0</v>
      </c>
      <c r="BX396" s="80">
        <v>0</v>
      </c>
      <c r="BY396" s="80">
        <v>0</v>
      </c>
      <c r="BZ396" s="80">
        <v>0</v>
      </c>
      <c r="CA396" s="80">
        <v>0</v>
      </c>
      <c r="CB396" s="80">
        <v>0</v>
      </c>
      <c r="CC396" s="80">
        <v>0</v>
      </c>
    </row>
    <row r="397" spans="1:81">
      <c r="A397" s="80" t="s">
        <v>2148</v>
      </c>
      <c r="B397" s="80">
        <v>128</v>
      </c>
      <c r="C397" s="80">
        <v>9</v>
      </c>
      <c r="D397" s="80">
        <v>8</v>
      </c>
      <c r="E397" s="80">
        <v>2012</v>
      </c>
      <c r="F397" s="80" t="s">
        <v>88</v>
      </c>
      <c r="G397" s="80" t="s">
        <v>2140</v>
      </c>
      <c r="H397" s="80" t="s">
        <v>1637</v>
      </c>
      <c r="I397" s="177"/>
      <c r="J397" s="81">
        <v>1015.7945353516535</v>
      </c>
      <c r="K397" s="81">
        <v>2.4040160589376729</v>
      </c>
      <c r="L397" s="81">
        <v>8.2766598658989281</v>
      </c>
      <c r="M397" s="81">
        <v>86.010845008118253</v>
      </c>
      <c r="N397" s="81">
        <v>76.304720493463194</v>
      </c>
      <c r="O397" s="81">
        <v>47.835389324945496</v>
      </c>
      <c r="P397" s="81">
        <v>38.703114246641924</v>
      </c>
      <c r="Q397" s="81">
        <v>3.2511747531023407</v>
      </c>
      <c r="R397" s="81">
        <v>0</v>
      </c>
      <c r="S397" s="81">
        <v>0</v>
      </c>
      <c r="T397" s="82"/>
      <c r="U397" s="81">
        <v>26445349</v>
      </c>
      <c r="V397" s="81">
        <v>962</v>
      </c>
      <c r="W397" s="81">
        <v>199</v>
      </c>
      <c r="X397" s="81">
        <v>13386</v>
      </c>
      <c r="Y397" s="81">
        <v>17499</v>
      </c>
      <c r="Z397" s="81">
        <v>25019</v>
      </c>
      <c r="AA397" s="81">
        <v>7777</v>
      </c>
      <c r="AB397" s="81">
        <v>42640</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70.950999999999993</v>
      </c>
      <c r="BJ397" s="81">
        <v>0</v>
      </c>
      <c r="BK397" s="81">
        <v>8.1509999999999998</v>
      </c>
      <c r="BL397" s="81">
        <v>0</v>
      </c>
      <c r="BM397" s="82"/>
      <c r="BN397" s="81">
        <v>0</v>
      </c>
      <c r="BO397" s="81">
        <v>0</v>
      </c>
      <c r="BP397" s="81">
        <v>4</v>
      </c>
      <c r="BQ397" s="81">
        <v>0</v>
      </c>
      <c r="BR397" s="81">
        <v>2</v>
      </c>
      <c r="BS397" s="81">
        <v>0</v>
      </c>
      <c r="BT397"/>
      <c r="BU397" s="80">
        <v>79.102000000000004</v>
      </c>
      <c r="BV397" s="80">
        <v>0</v>
      </c>
      <c r="BW397" s="80">
        <v>0</v>
      </c>
      <c r="BX397" s="80">
        <v>0</v>
      </c>
      <c r="BY397" s="80">
        <v>0</v>
      </c>
      <c r="BZ397" s="80">
        <v>0</v>
      </c>
      <c r="CA397" s="80">
        <v>0</v>
      </c>
      <c r="CB397" s="80">
        <v>0</v>
      </c>
      <c r="CC397" s="80">
        <v>0</v>
      </c>
    </row>
    <row r="398" spans="1:81">
      <c r="A398" s="80" t="s">
        <v>2149</v>
      </c>
      <c r="B398" s="80">
        <v>129</v>
      </c>
      <c r="C398" s="80">
        <v>10</v>
      </c>
      <c r="D398" s="80">
        <v>8</v>
      </c>
      <c r="E398" s="80">
        <v>2013</v>
      </c>
      <c r="F398" s="80" t="s">
        <v>89</v>
      </c>
      <c r="G398" s="80" t="s">
        <v>2140</v>
      </c>
      <c r="H398" s="80" t="s">
        <v>1637</v>
      </c>
      <c r="I398" s="177"/>
      <c r="J398" s="81">
        <v>563.27334303137229</v>
      </c>
      <c r="K398" s="81">
        <v>1.9503431723877727</v>
      </c>
      <c r="L398" s="81">
        <v>7.4666875879228511</v>
      </c>
      <c r="M398" s="81">
        <v>84.046591604038511</v>
      </c>
      <c r="N398" s="81">
        <v>73.628721641969193</v>
      </c>
      <c r="O398" s="81">
        <v>45.909875382112112</v>
      </c>
      <c r="P398" s="81">
        <v>38.034699136821857</v>
      </c>
      <c r="Q398" s="81">
        <v>3.2707755093028448</v>
      </c>
      <c r="R398" s="81">
        <v>0</v>
      </c>
      <c r="S398" s="81">
        <v>0</v>
      </c>
      <c r="T398" s="82"/>
      <c r="U398" s="81">
        <v>14672844</v>
      </c>
      <c r="V398" s="81">
        <v>962</v>
      </c>
      <c r="W398" s="81">
        <v>199</v>
      </c>
      <c r="X398" s="81">
        <v>13386</v>
      </c>
      <c r="Y398" s="81">
        <v>17498</v>
      </c>
      <c r="Z398" s="81">
        <v>25084</v>
      </c>
      <c r="AA398" s="81">
        <v>7614</v>
      </c>
      <c r="AB398" s="81">
        <v>42282</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83.456999999999994</v>
      </c>
      <c r="BJ398" s="81">
        <v>0</v>
      </c>
      <c r="BK398" s="81">
        <v>4.2480000000000002</v>
      </c>
      <c r="BL398" s="81">
        <v>0</v>
      </c>
      <c r="BM398" s="82"/>
      <c r="BN398" s="81">
        <v>0</v>
      </c>
      <c r="BO398" s="81">
        <v>0</v>
      </c>
      <c r="BP398" s="81">
        <v>4</v>
      </c>
      <c r="BQ398" s="81">
        <v>0</v>
      </c>
      <c r="BR398" s="81">
        <v>1</v>
      </c>
      <c r="BS398" s="81">
        <v>0</v>
      </c>
      <c r="BT398"/>
      <c r="BU398" s="80">
        <v>87.704999999999998</v>
      </c>
      <c r="BV398" s="80">
        <v>0</v>
      </c>
      <c r="BW398" s="80">
        <v>0</v>
      </c>
      <c r="BX398" s="80">
        <v>0</v>
      </c>
      <c r="BY398" s="80">
        <v>0</v>
      </c>
      <c r="BZ398" s="80">
        <v>0</v>
      </c>
      <c r="CA398" s="80">
        <v>0</v>
      </c>
      <c r="CB398" s="80">
        <v>0</v>
      </c>
      <c r="CC398" s="80">
        <v>0</v>
      </c>
    </row>
    <row r="399" spans="1:81">
      <c r="A399" s="80" t="s">
        <v>2150</v>
      </c>
      <c r="B399" s="80">
        <v>130</v>
      </c>
      <c r="C399" s="80">
        <v>11</v>
      </c>
      <c r="D399" s="80">
        <v>8</v>
      </c>
      <c r="E399" s="80">
        <v>2014</v>
      </c>
      <c r="F399" s="80" t="s">
        <v>90</v>
      </c>
      <c r="G399" s="80" t="s">
        <v>2140</v>
      </c>
      <c r="H399" s="80" t="s">
        <v>1637</v>
      </c>
      <c r="I399" s="177"/>
      <c r="J399" s="81">
        <v>595.16760725617416</v>
      </c>
      <c r="K399" s="81">
        <v>1.8849131044168241</v>
      </c>
      <c r="L399" s="81">
        <v>3.0740454920367837</v>
      </c>
      <c r="M399" s="81">
        <v>72.112184236342998</v>
      </c>
      <c r="N399" s="81">
        <v>70.247811766180533</v>
      </c>
      <c r="O399" s="81">
        <v>43.491324897115021</v>
      </c>
      <c r="P399" s="81">
        <v>37.378892184883469</v>
      </c>
      <c r="Q399" s="81">
        <v>3.0984538160355628</v>
      </c>
      <c r="R399" s="81">
        <v>0</v>
      </c>
      <c r="S399" s="81">
        <v>0</v>
      </c>
      <c r="T399" s="82"/>
      <c r="U399" s="81">
        <v>17409321</v>
      </c>
      <c r="V399" s="81">
        <v>769</v>
      </c>
      <c r="W399" s="81">
        <v>118</v>
      </c>
      <c r="X399" s="81">
        <v>11952</v>
      </c>
      <c r="Y399" s="81">
        <v>17527</v>
      </c>
      <c r="Z399" s="81">
        <v>25027</v>
      </c>
      <c r="AA399" s="81">
        <v>7444</v>
      </c>
      <c r="AB399" s="81">
        <v>41747</v>
      </c>
      <c r="AC399" s="81">
        <v>0</v>
      </c>
      <c r="AD399" s="81">
        <v>0</v>
      </c>
      <c r="AE399" s="82"/>
      <c r="AF399" s="81">
        <v>166845043.05836967</v>
      </c>
      <c r="AG399" s="81">
        <v>1443034.747833608</v>
      </c>
      <c r="AH399" s="81">
        <v>834273.31406915211</v>
      </c>
      <c r="AI399" s="81">
        <v>72164750.671957746</v>
      </c>
      <c r="AJ399" s="81">
        <v>79311623.701243788</v>
      </c>
      <c r="AK399" s="81">
        <v>0</v>
      </c>
      <c r="AL399" s="81">
        <v>0</v>
      </c>
      <c r="AM399" s="81">
        <v>5731239.2656047512</v>
      </c>
      <c r="AN399" s="81">
        <v>0</v>
      </c>
      <c r="AO399" s="81">
        <v>0</v>
      </c>
      <c r="AP399" s="82"/>
      <c r="AQ399" s="81">
        <v>1061</v>
      </c>
      <c r="AR399" s="81">
        <v>257</v>
      </c>
      <c r="AS399" s="81">
        <v>0</v>
      </c>
      <c r="AT399" s="81">
        <v>1</v>
      </c>
      <c r="AU399" s="81">
        <v>0</v>
      </c>
      <c r="AV399" s="81">
        <v>0</v>
      </c>
      <c r="AW399" s="81" t="s">
        <v>564</v>
      </c>
      <c r="AX399" s="82"/>
      <c r="AY399" s="81">
        <v>4612.9639999999999</v>
      </c>
      <c r="AZ399" s="81">
        <v>8508.2090000000007</v>
      </c>
      <c r="BA399" s="81">
        <v>0</v>
      </c>
      <c r="BB399" s="81">
        <v>620</v>
      </c>
      <c r="BC399" s="81">
        <v>0</v>
      </c>
      <c r="BD399" s="81">
        <v>0</v>
      </c>
      <c r="BE399" s="81" t="s">
        <v>564</v>
      </c>
      <c r="BF399" s="82"/>
      <c r="BG399" s="81">
        <v>0</v>
      </c>
      <c r="BH399" s="81">
        <v>0</v>
      </c>
      <c r="BI399" s="81">
        <v>82.102999999999994</v>
      </c>
      <c r="BJ399" s="81">
        <v>0</v>
      </c>
      <c r="BK399" s="81">
        <v>8.4830000000000005</v>
      </c>
      <c r="BL399" s="81">
        <v>0</v>
      </c>
      <c r="BM399" s="82"/>
      <c r="BN399" s="81">
        <v>0</v>
      </c>
      <c r="BO399" s="81">
        <v>0</v>
      </c>
      <c r="BP399" s="81">
        <v>4</v>
      </c>
      <c r="BQ399" s="81">
        <v>0</v>
      </c>
      <c r="BR399" s="81">
        <v>2</v>
      </c>
      <c r="BS399" s="81">
        <v>0</v>
      </c>
      <c r="BT399"/>
      <c r="BU399" s="80">
        <v>90.585999999999999</v>
      </c>
      <c r="BV399" s="80">
        <v>0</v>
      </c>
      <c r="BW399" s="80">
        <v>0</v>
      </c>
      <c r="BX399" s="80">
        <v>0</v>
      </c>
      <c r="BY399" s="80">
        <v>0</v>
      </c>
      <c r="BZ399" s="80">
        <v>0</v>
      </c>
      <c r="CA399" s="80">
        <v>0</v>
      </c>
      <c r="CB399" s="80">
        <v>0</v>
      </c>
      <c r="CC399" s="80">
        <v>0</v>
      </c>
    </row>
    <row r="400" spans="1:81">
      <c r="A400" s="80" t="s">
        <v>2151</v>
      </c>
      <c r="B400" s="80">
        <v>131</v>
      </c>
      <c r="C400" s="80">
        <v>12</v>
      </c>
      <c r="D400" s="80">
        <v>8</v>
      </c>
      <c r="E400" s="80">
        <v>2015</v>
      </c>
      <c r="F400" s="80" t="s">
        <v>91</v>
      </c>
      <c r="G400" s="80" t="s">
        <v>2140</v>
      </c>
      <c r="H400" s="80" t="s">
        <v>1637</v>
      </c>
      <c r="I400" s="177"/>
      <c r="J400" s="81">
        <v>465.81938986027586</v>
      </c>
      <c r="K400" s="81">
        <v>1.8141719952226691</v>
      </c>
      <c r="L400" s="81">
        <v>3.2857580069771046</v>
      </c>
      <c r="M400" s="81">
        <v>69.751644602267618</v>
      </c>
      <c r="N400" s="81">
        <v>64.582912363427667</v>
      </c>
      <c r="O400" s="81">
        <v>42.997120226896314</v>
      </c>
      <c r="P400" s="81">
        <v>37.021354741848079</v>
      </c>
      <c r="Q400" s="81">
        <v>3.0054773046338177</v>
      </c>
      <c r="R400" s="81">
        <v>0</v>
      </c>
      <c r="S400" s="81">
        <v>0</v>
      </c>
      <c r="T400" s="82"/>
      <c r="U400" s="81">
        <v>14899273</v>
      </c>
      <c r="V400" s="81">
        <v>769</v>
      </c>
      <c r="W400" s="81">
        <v>118</v>
      </c>
      <c r="X400" s="81">
        <v>11952</v>
      </c>
      <c r="Y400" s="81">
        <v>17565</v>
      </c>
      <c r="Z400" s="81">
        <v>24981</v>
      </c>
      <c r="AA400" s="81">
        <v>7367</v>
      </c>
      <c r="AB400" s="81">
        <v>41365</v>
      </c>
      <c r="AC400" s="81">
        <v>0</v>
      </c>
      <c r="AD400" s="81">
        <v>0</v>
      </c>
      <c r="AE400" s="82"/>
      <c r="AF400" s="81">
        <v>131367253.99366912</v>
      </c>
      <c r="AG400" s="81">
        <v>1272459.0675036358</v>
      </c>
      <c r="AH400" s="81">
        <v>719410.45660133287</v>
      </c>
      <c r="AI400" s="81">
        <v>76773254.287504226</v>
      </c>
      <c r="AJ400" s="81">
        <v>76667949.3997273</v>
      </c>
      <c r="AK400" s="81">
        <v>0</v>
      </c>
      <c r="AL400" s="81">
        <v>0</v>
      </c>
      <c r="AM400" s="81">
        <v>5668899.7303511985</v>
      </c>
      <c r="AN400" s="81">
        <v>0</v>
      </c>
      <c r="AO400" s="81">
        <v>0</v>
      </c>
      <c r="AP400" s="82"/>
      <c r="AQ400" s="81">
        <v>1124</v>
      </c>
      <c r="AR400" s="81">
        <v>357</v>
      </c>
      <c r="AS400" s="81">
        <v>0</v>
      </c>
      <c r="AT400" s="81">
        <v>1</v>
      </c>
      <c r="AU400" s="81">
        <v>0</v>
      </c>
      <c r="AV400" s="81">
        <v>0</v>
      </c>
      <c r="AW400" s="81" t="s">
        <v>564</v>
      </c>
      <c r="AX400" s="82"/>
      <c r="AY400" s="81">
        <v>4944.4740000000002</v>
      </c>
      <c r="AZ400" s="81">
        <v>11771.809000000001</v>
      </c>
      <c r="BA400" s="81">
        <v>0</v>
      </c>
      <c r="BB400" s="81">
        <v>620</v>
      </c>
      <c r="BC400" s="81">
        <v>0</v>
      </c>
      <c r="BD400" s="81">
        <v>0</v>
      </c>
      <c r="BE400" s="81" t="s">
        <v>564</v>
      </c>
      <c r="BF400" s="82"/>
      <c r="BG400" s="81">
        <v>0</v>
      </c>
      <c r="BH400" s="81">
        <v>0</v>
      </c>
      <c r="BI400" s="81">
        <v>84.83</v>
      </c>
      <c r="BJ400" s="81">
        <v>0</v>
      </c>
      <c r="BK400" s="81">
        <v>9.3810000000000002</v>
      </c>
      <c r="BL400" s="81">
        <v>0</v>
      </c>
      <c r="BM400" s="82"/>
      <c r="BN400" s="81">
        <v>0</v>
      </c>
      <c r="BO400" s="81">
        <v>0</v>
      </c>
      <c r="BP400" s="81">
        <v>5</v>
      </c>
      <c r="BQ400" s="81">
        <v>0</v>
      </c>
      <c r="BR400" s="81">
        <v>2</v>
      </c>
      <c r="BS400" s="81">
        <v>0</v>
      </c>
      <c r="BT400"/>
      <c r="BU400" s="80">
        <v>94.210999999999999</v>
      </c>
      <c r="BV400" s="80">
        <v>0</v>
      </c>
      <c r="BW400" s="80">
        <v>0</v>
      </c>
      <c r="BX400" s="80">
        <v>0</v>
      </c>
      <c r="BY400" s="80">
        <v>0</v>
      </c>
      <c r="BZ400" s="80">
        <v>0</v>
      </c>
      <c r="CA400" s="80">
        <v>0</v>
      </c>
      <c r="CB400" s="80">
        <v>0</v>
      </c>
      <c r="CC400" s="80">
        <v>0</v>
      </c>
    </row>
    <row r="401" spans="1:81">
      <c r="A401" s="80" t="s">
        <v>2152</v>
      </c>
      <c r="B401" s="80">
        <v>132</v>
      </c>
      <c r="C401" s="80">
        <v>13</v>
      </c>
      <c r="D401" s="80">
        <v>8</v>
      </c>
      <c r="E401" s="80">
        <v>2016</v>
      </c>
      <c r="F401" s="80" t="s">
        <v>92</v>
      </c>
      <c r="G401" s="80" t="s">
        <v>2140</v>
      </c>
      <c r="H401" s="80" t="s">
        <v>1637</v>
      </c>
      <c r="I401" s="177"/>
      <c r="J401" s="81">
        <v>614.01936975121214</v>
      </c>
      <c r="K401" s="81">
        <v>1.7757069770434624</v>
      </c>
      <c r="L401" s="81">
        <v>3.3928500806430062</v>
      </c>
      <c r="M401" s="81">
        <v>61.303935256923232</v>
      </c>
      <c r="N401" s="81">
        <v>62.054725994916033</v>
      </c>
      <c r="O401" s="81">
        <v>42.386571817172793</v>
      </c>
      <c r="P401" s="81">
        <v>36.280076681631378</v>
      </c>
      <c r="Q401" s="81">
        <v>2.8786789271078304</v>
      </c>
      <c r="R401" s="81">
        <v>0</v>
      </c>
      <c r="S401" s="81">
        <v>0</v>
      </c>
      <c r="T401" s="82"/>
      <c r="U401" s="81">
        <v>18525074</v>
      </c>
      <c r="V401" s="81">
        <v>769</v>
      </c>
      <c r="W401" s="81">
        <v>118</v>
      </c>
      <c r="X401" s="81">
        <v>11952</v>
      </c>
      <c r="Y401" s="81">
        <v>17498</v>
      </c>
      <c r="Z401" s="81">
        <v>24929</v>
      </c>
      <c r="AA401" s="81">
        <v>7467</v>
      </c>
      <c r="AB401" s="81">
        <v>40756</v>
      </c>
      <c r="AC401" s="81">
        <v>0</v>
      </c>
      <c r="AD401" s="81">
        <v>0</v>
      </c>
      <c r="AE401" s="82"/>
      <c r="AF401" s="81">
        <v>170292444.30289769</v>
      </c>
      <c r="AG401" s="81">
        <v>1186141.761284027</v>
      </c>
      <c r="AH401" s="81">
        <v>677570.562142318</v>
      </c>
      <c r="AI401" s="81">
        <v>71665341.771822438</v>
      </c>
      <c r="AJ401" s="81">
        <v>75127162.217963472</v>
      </c>
      <c r="AK401" s="81">
        <v>0</v>
      </c>
      <c r="AL401" s="81">
        <v>0</v>
      </c>
      <c r="AM401" s="81">
        <v>5589778.1729465732</v>
      </c>
      <c r="AN401" s="81">
        <v>0</v>
      </c>
      <c r="AO401" s="81">
        <v>0</v>
      </c>
      <c r="AP401" s="82"/>
      <c r="AQ401" s="81">
        <v>1189</v>
      </c>
      <c r="AR401" s="81">
        <v>397</v>
      </c>
      <c r="AS401" s="81">
        <v>0</v>
      </c>
      <c r="AT401" s="81">
        <v>1</v>
      </c>
      <c r="AU401" s="81">
        <v>0</v>
      </c>
      <c r="AV401" s="81">
        <v>0</v>
      </c>
      <c r="AW401" s="81" t="s">
        <v>564</v>
      </c>
      <c r="AX401" s="82"/>
      <c r="AY401" s="81">
        <v>5290.875</v>
      </c>
      <c r="AZ401" s="81">
        <v>12797.808999999999</v>
      </c>
      <c r="BA401" s="81">
        <v>0</v>
      </c>
      <c r="BB401" s="81">
        <v>620</v>
      </c>
      <c r="BC401" s="81">
        <v>0</v>
      </c>
      <c r="BD401" s="81">
        <v>0</v>
      </c>
      <c r="BE401" s="81" t="s">
        <v>564</v>
      </c>
      <c r="BF401" s="82"/>
      <c r="BG401" s="81">
        <v>0</v>
      </c>
      <c r="BH401" s="81">
        <v>0</v>
      </c>
      <c r="BI401" s="81">
        <v>84.74</v>
      </c>
      <c r="BJ401" s="81">
        <v>0</v>
      </c>
      <c r="BK401" s="81">
        <v>15.029</v>
      </c>
      <c r="BL401" s="81">
        <v>0</v>
      </c>
      <c r="BM401" s="82"/>
      <c r="BN401" s="81">
        <v>0</v>
      </c>
      <c r="BO401" s="81">
        <v>0</v>
      </c>
      <c r="BP401" s="81">
        <v>5</v>
      </c>
      <c r="BQ401" s="81">
        <v>0</v>
      </c>
      <c r="BR401" s="81">
        <v>3</v>
      </c>
      <c r="BS401" s="81">
        <v>0</v>
      </c>
      <c r="BT401"/>
      <c r="BU401" s="80">
        <v>93.614999999999995</v>
      </c>
      <c r="BV401" s="80">
        <v>6.1539999999999999</v>
      </c>
      <c r="BW401" s="80">
        <v>0</v>
      </c>
      <c r="BX401" s="80">
        <v>0</v>
      </c>
      <c r="BY401" s="80">
        <v>0</v>
      </c>
      <c r="BZ401" s="80">
        <v>0</v>
      </c>
      <c r="CA401" s="80">
        <v>0</v>
      </c>
      <c r="CB401" s="80">
        <v>0</v>
      </c>
      <c r="CC401" s="80">
        <v>0</v>
      </c>
    </row>
    <row r="402" spans="1:81">
      <c r="A402" s="80" t="s">
        <v>2153</v>
      </c>
      <c r="B402" s="80">
        <v>133</v>
      </c>
      <c r="C402" s="80">
        <v>14</v>
      </c>
      <c r="D402" s="80">
        <v>8</v>
      </c>
      <c r="E402" s="80">
        <v>2017</v>
      </c>
      <c r="F402" s="80" t="s">
        <v>71</v>
      </c>
      <c r="G402" s="80" t="s">
        <v>2140</v>
      </c>
      <c r="H402" s="80" t="s">
        <v>1637</v>
      </c>
      <c r="I402" s="177"/>
      <c r="J402" s="81">
        <v>599.14974266879233</v>
      </c>
      <c r="K402" s="81">
        <v>1.797182389152856</v>
      </c>
      <c r="L402" s="81">
        <v>3.2217718559635631</v>
      </c>
      <c r="M402" s="81">
        <v>60.797120849124632</v>
      </c>
      <c r="N402" s="81">
        <v>61.642152229212456</v>
      </c>
      <c r="O402" s="81">
        <v>41.542722185194393</v>
      </c>
      <c r="P402" s="81">
        <v>35.591600702768886</v>
      </c>
      <c r="Q402" s="81">
        <v>2.7464377936385973</v>
      </c>
      <c r="R402" s="81">
        <v>0</v>
      </c>
      <c r="S402" s="81">
        <v>0</v>
      </c>
      <c r="T402" s="82"/>
      <c r="U402" s="81">
        <v>18919643</v>
      </c>
      <c r="V402" s="81">
        <v>769</v>
      </c>
      <c r="W402" s="81">
        <v>118</v>
      </c>
      <c r="X402" s="81">
        <v>11952</v>
      </c>
      <c r="Y402" s="81">
        <v>17502</v>
      </c>
      <c r="Z402" s="81">
        <v>24838</v>
      </c>
      <c r="AA402" s="81">
        <v>7372</v>
      </c>
      <c r="AB402" s="81">
        <v>40211</v>
      </c>
      <c r="AC402" s="81">
        <v>0</v>
      </c>
      <c r="AD402" s="81">
        <v>0</v>
      </c>
      <c r="AE402" s="82"/>
      <c r="AF402" s="81">
        <v>168973993.8357003</v>
      </c>
      <c r="AG402" s="81">
        <v>1220191.3116046151</v>
      </c>
      <c r="AH402" s="81">
        <v>800250.71109008405</v>
      </c>
      <c r="AI402" s="81">
        <v>73267683.26471886</v>
      </c>
      <c r="AJ402" s="81">
        <v>75568646.293502718</v>
      </c>
      <c r="AK402" s="81">
        <v>0</v>
      </c>
      <c r="AL402" s="81">
        <v>0</v>
      </c>
      <c r="AM402" s="81">
        <v>5523659.6991561782</v>
      </c>
      <c r="AN402" s="81">
        <v>0</v>
      </c>
      <c r="AO402" s="81">
        <v>0</v>
      </c>
      <c r="AP402" s="82"/>
      <c r="AQ402" s="81">
        <v>1240</v>
      </c>
      <c r="AR402" s="81">
        <v>426</v>
      </c>
      <c r="AS402" s="81">
        <v>0</v>
      </c>
      <c r="AT402" s="81">
        <v>1</v>
      </c>
      <c r="AU402" s="81">
        <v>0</v>
      </c>
      <c r="AV402" s="81">
        <v>0</v>
      </c>
      <c r="AW402" s="81" t="s">
        <v>564</v>
      </c>
      <c r="AX402" s="82"/>
      <c r="AY402" s="81">
        <v>5576.585</v>
      </c>
      <c r="AZ402" s="81">
        <v>14229.609</v>
      </c>
      <c r="BA402" s="81">
        <v>0</v>
      </c>
      <c r="BB402" s="81">
        <v>620</v>
      </c>
      <c r="BC402" s="81">
        <v>0</v>
      </c>
      <c r="BD402" s="81">
        <v>0</v>
      </c>
      <c r="BE402" s="81" t="s">
        <v>564</v>
      </c>
      <c r="BF402" s="82"/>
      <c r="BG402" s="81">
        <v>0</v>
      </c>
      <c r="BH402" s="81">
        <v>0</v>
      </c>
      <c r="BI402" s="81">
        <v>84.278000000000006</v>
      </c>
      <c r="BJ402" s="81">
        <v>0</v>
      </c>
      <c r="BK402" s="81">
        <v>18.317999999999998</v>
      </c>
      <c r="BL402" s="81">
        <v>0</v>
      </c>
      <c r="BM402" s="82"/>
      <c r="BN402" s="81">
        <v>0</v>
      </c>
      <c r="BO402" s="81">
        <v>0</v>
      </c>
      <c r="BP402" s="81">
        <v>5</v>
      </c>
      <c r="BQ402" s="81">
        <v>0</v>
      </c>
      <c r="BR402" s="81">
        <v>3</v>
      </c>
      <c r="BS402" s="81">
        <v>0</v>
      </c>
      <c r="BT402"/>
      <c r="BU402" s="80">
        <v>93.102000000000004</v>
      </c>
      <c r="BV402" s="80">
        <v>9.4939999999999998</v>
      </c>
      <c r="BW402" s="80">
        <v>0</v>
      </c>
      <c r="BX402" s="80">
        <v>0</v>
      </c>
      <c r="BY402" s="80">
        <v>0</v>
      </c>
      <c r="BZ402" s="80">
        <v>0</v>
      </c>
      <c r="CA402" s="80">
        <v>0</v>
      </c>
      <c r="CB402" s="80">
        <v>0</v>
      </c>
      <c r="CC402" s="80">
        <v>0</v>
      </c>
    </row>
    <row r="403" spans="1:81">
      <c r="A403" s="80" t="s">
        <v>2154</v>
      </c>
      <c r="B403" s="80">
        <v>134</v>
      </c>
      <c r="C403" s="80">
        <v>15</v>
      </c>
      <c r="D403" s="80">
        <v>8</v>
      </c>
      <c r="E403" s="80">
        <v>2018</v>
      </c>
      <c r="F403" s="80" t="s">
        <v>93</v>
      </c>
      <c r="G403" s="80" t="s">
        <v>2140</v>
      </c>
      <c r="H403" s="80" t="s">
        <v>1637</v>
      </c>
      <c r="I403" s="177"/>
      <c r="J403" s="81">
        <v>618.51489851487474</v>
      </c>
      <c r="K403" s="81">
        <v>1.6302352602797756</v>
      </c>
      <c r="L403" s="81">
        <v>2.8685461081473762</v>
      </c>
      <c r="M403" s="81">
        <v>59.195390147276619</v>
      </c>
      <c r="N403" s="81">
        <v>59.918070421288256</v>
      </c>
      <c r="O403" s="81">
        <v>40.64078196214809</v>
      </c>
      <c r="P403" s="81">
        <v>34.955300236525879</v>
      </c>
      <c r="Q403" s="81">
        <v>2.5095138593169524</v>
      </c>
      <c r="R403" s="81">
        <v>0</v>
      </c>
      <c r="S403" s="81">
        <v>0</v>
      </c>
      <c r="T403" s="82"/>
      <c r="U403" s="81">
        <v>19890824</v>
      </c>
      <c r="V403" s="81">
        <v>769</v>
      </c>
      <c r="W403" s="81">
        <v>118</v>
      </c>
      <c r="X403" s="81">
        <v>11952</v>
      </c>
      <c r="Y403" s="81">
        <v>17411</v>
      </c>
      <c r="Z403" s="81">
        <v>24764</v>
      </c>
      <c r="AA403" s="81">
        <v>7313</v>
      </c>
      <c r="AB403" s="81">
        <v>39595</v>
      </c>
      <c r="AC403" s="81">
        <v>0</v>
      </c>
      <c r="AD403" s="81">
        <v>0</v>
      </c>
      <c r="AE403" s="82"/>
      <c r="AF403" s="81">
        <v>188829764.1522491</v>
      </c>
      <c r="AG403" s="81">
        <v>1081952.207551375</v>
      </c>
      <c r="AH403" s="81">
        <v>701064.5576276842</v>
      </c>
      <c r="AI403" s="81">
        <v>70326783.187494904</v>
      </c>
      <c r="AJ403" s="81">
        <v>78712979.168524832</v>
      </c>
      <c r="AK403" s="81">
        <v>0</v>
      </c>
      <c r="AL403" s="81">
        <v>0</v>
      </c>
      <c r="AM403" s="81">
        <v>5450295.7286277376</v>
      </c>
      <c r="AN403" s="81">
        <v>0</v>
      </c>
      <c r="AO403" s="81">
        <v>0</v>
      </c>
      <c r="AP403" s="82"/>
      <c r="AQ403" s="81">
        <v>1319</v>
      </c>
      <c r="AR403" s="81">
        <v>468</v>
      </c>
      <c r="AS403" s="81">
        <v>0</v>
      </c>
      <c r="AT403" s="81">
        <v>1</v>
      </c>
      <c r="AU403" s="81">
        <v>0</v>
      </c>
      <c r="AV403" s="81">
        <v>0</v>
      </c>
      <c r="AW403" s="81" t="s">
        <v>564</v>
      </c>
      <c r="AX403" s="82"/>
      <c r="AY403" s="81">
        <v>6028.1530000000002</v>
      </c>
      <c r="AZ403" s="81">
        <v>15633.409</v>
      </c>
      <c r="BA403" s="81">
        <v>0</v>
      </c>
      <c r="BB403" s="81">
        <v>620</v>
      </c>
      <c r="BC403" s="81">
        <v>0</v>
      </c>
      <c r="BD403" s="81">
        <v>0</v>
      </c>
      <c r="BE403" s="81" t="s">
        <v>564</v>
      </c>
      <c r="BF403" s="82"/>
      <c r="BG403" s="81">
        <v>0</v>
      </c>
      <c r="BH403" s="81">
        <v>0</v>
      </c>
      <c r="BI403" s="81">
        <v>80.863</v>
      </c>
      <c r="BJ403" s="81">
        <v>0</v>
      </c>
      <c r="BK403" s="81">
        <v>17.93</v>
      </c>
      <c r="BL403" s="81">
        <v>0</v>
      </c>
      <c r="BM403" s="82"/>
      <c r="BN403" s="81">
        <v>0</v>
      </c>
      <c r="BO403" s="81">
        <v>0</v>
      </c>
      <c r="BP403" s="81">
        <v>5</v>
      </c>
      <c r="BQ403" s="81">
        <v>0</v>
      </c>
      <c r="BR403" s="81">
        <v>3</v>
      </c>
      <c r="BS403" s="81">
        <v>0</v>
      </c>
      <c r="BT403"/>
      <c r="BU403" s="80">
        <v>89.578000000000003</v>
      </c>
      <c r="BV403" s="80">
        <v>9.2149999999999999</v>
      </c>
      <c r="BW403" s="80">
        <v>0</v>
      </c>
      <c r="BX403" s="80">
        <v>0</v>
      </c>
      <c r="BY403" s="80">
        <v>0</v>
      </c>
      <c r="BZ403" s="80">
        <v>0</v>
      </c>
      <c r="CA403" s="80">
        <v>0</v>
      </c>
      <c r="CB403" s="80">
        <v>0</v>
      </c>
      <c r="CC403" s="80">
        <v>0</v>
      </c>
    </row>
    <row r="404" spans="1:81">
      <c r="A404" s="80" t="s">
        <v>2155</v>
      </c>
      <c r="B404" s="80">
        <v>135</v>
      </c>
      <c r="C404" s="80">
        <v>16</v>
      </c>
      <c r="D404" s="80">
        <v>8</v>
      </c>
      <c r="E404" s="80">
        <v>2019</v>
      </c>
      <c r="F404" s="80" t="s">
        <v>73</v>
      </c>
      <c r="G404" s="80" t="s">
        <v>2140</v>
      </c>
      <c r="H404" s="80" t="s">
        <v>1637</v>
      </c>
      <c r="I404" s="177"/>
      <c r="J404" s="81">
        <v>578.6999309344576</v>
      </c>
      <c r="K404" s="81">
        <v>1.4472441448049451</v>
      </c>
      <c r="L404" s="81">
        <v>2.8606097812043068</v>
      </c>
      <c r="M404" s="81">
        <v>56.562066884869203</v>
      </c>
      <c r="N404" s="81">
        <v>48.823133802874352</v>
      </c>
      <c r="O404" s="81">
        <v>39.310393556492983</v>
      </c>
      <c r="P404" s="81">
        <v>33.605557767893352</v>
      </c>
      <c r="Q404" s="81">
        <v>2.4065193893310326</v>
      </c>
      <c r="R404" s="81">
        <v>0</v>
      </c>
      <c r="S404" s="81">
        <v>0</v>
      </c>
      <c r="T404" s="82"/>
      <c r="U404" s="81">
        <v>18927409</v>
      </c>
      <c r="V404" s="81">
        <v>769</v>
      </c>
      <c r="W404" s="81">
        <v>118</v>
      </c>
      <c r="X404" s="81">
        <v>11952</v>
      </c>
      <c r="Y404" s="81">
        <v>17418</v>
      </c>
      <c r="Z404" s="81">
        <v>24611</v>
      </c>
      <c r="AA404" s="81">
        <v>6978</v>
      </c>
      <c r="AB404" s="81">
        <v>38998</v>
      </c>
      <c r="AC404" s="81">
        <v>0</v>
      </c>
      <c r="AD404" s="81">
        <v>0</v>
      </c>
      <c r="AE404" s="82"/>
      <c r="AF404" s="81">
        <v>186577813.5272277</v>
      </c>
      <c r="AG404" s="81">
        <v>1044298.6185626819</v>
      </c>
      <c r="AH404" s="81">
        <v>816460.82165559556</v>
      </c>
      <c r="AI404" s="81">
        <v>74398114.470489636</v>
      </c>
      <c r="AJ404" s="81">
        <v>70248411.717805699</v>
      </c>
      <c r="AK404" s="81">
        <v>0</v>
      </c>
      <c r="AL404" s="81">
        <v>0</v>
      </c>
      <c r="AM404" s="81">
        <v>5311234.0232131807</v>
      </c>
      <c r="AN404" s="81">
        <v>0</v>
      </c>
      <c r="AO404" s="81">
        <v>0</v>
      </c>
      <c r="AP404" s="82"/>
      <c r="AQ404" s="81">
        <v>1389</v>
      </c>
      <c r="AR404" s="81">
        <v>502</v>
      </c>
      <c r="AS404" s="81">
        <v>0</v>
      </c>
      <c r="AT404" s="81">
        <v>1</v>
      </c>
      <c r="AU404" s="81">
        <v>0</v>
      </c>
      <c r="AV404" s="81">
        <v>0</v>
      </c>
      <c r="AW404" s="81" t="s">
        <v>564</v>
      </c>
      <c r="AX404" s="82"/>
      <c r="AY404" s="81">
        <v>6354.362000000001</v>
      </c>
      <c r="AZ404" s="81">
        <v>16998.809000000001</v>
      </c>
      <c r="BA404" s="81">
        <v>0</v>
      </c>
      <c r="BB404" s="81">
        <v>620</v>
      </c>
      <c r="BC404" s="81">
        <v>0</v>
      </c>
      <c r="BD404" s="81">
        <v>0</v>
      </c>
      <c r="BE404" s="81" t="s">
        <v>564</v>
      </c>
      <c r="BF404" s="82"/>
      <c r="BG404" s="81">
        <v>0</v>
      </c>
      <c r="BH404" s="81">
        <v>0</v>
      </c>
      <c r="BI404" s="81">
        <v>71.186000000000007</v>
      </c>
      <c r="BJ404" s="81">
        <v>0</v>
      </c>
      <c r="BK404" s="81">
        <v>18.33587</v>
      </c>
      <c r="BL404" s="81">
        <v>0</v>
      </c>
      <c r="BM404" s="82"/>
      <c r="BN404" s="81">
        <v>0</v>
      </c>
      <c r="BO404" s="81">
        <v>0</v>
      </c>
      <c r="BP404" s="81">
        <v>5</v>
      </c>
      <c r="BQ404" s="81">
        <v>0</v>
      </c>
      <c r="BR404" s="81">
        <v>3</v>
      </c>
      <c r="BS404" s="81">
        <v>0</v>
      </c>
      <c r="BT404"/>
      <c r="BU404" s="80">
        <v>79.037999999999997</v>
      </c>
      <c r="BV404" s="80">
        <v>10.483000000000001</v>
      </c>
      <c r="BW404" s="80">
        <v>0</v>
      </c>
      <c r="BX404" s="80">
        <v>0</v>
      </c>
      <c r="BY404" s="80">
        <v>8.7000000000000001E-4</v>
      </c>
      <c r="BZ404" s="80">
        <v>0</v>
      </c>
      <c r="CA404" s="80">
        <v>0</v>
      </c>
      <c r="CB404" s="80">
        <v>0</v>
      </c>
      <c r="CC404" s="80">
        <v>0</v>
      </c>
    </row>
    <row r="405" spans="1:81">
      <c r="A405" s="80" t="s">
        <v>2156</v>
      </c>
      <c r="B405" s="80">
        <v>136</v>
      </c>
      <c r="C405" s="80">
        <v>17</v>
      </c>
      <c r="D405" s="80">
        <v>8</v>
      </c>
      <c r="E405" s="80">
        <v>2020</v>
      </c>
      <c r="F405" s="80" t="s">
        <v>218</v>
      </c>
      <c r="G405" s="80" t="s">
        <v>2140</v>
      </c>
      <c r="H405" s="80" t="s">
        <v>1637</v>
      </c>
      <c r="I405" s="177"/>
      <c r="J405" s="81">
        <v>477.45629068656717</v>
      </c>
      <c r="K405" s="81">
        <v>1.4967229861517817</v>
      </c>
      <c r="L405" s="81">
        <v>6.0398040015982417</v>
      </c>
      <c r="M405" s="81">
        <v>48.529475420129465</v>
      </c>
      <c r="N405" s="81">
        <v>50.583173582140724</v>
      </c>
      <c r="O405" s="81">
        <v>34.200764608274618</v>
      </c>
      <c r="P405" s="81">
        <v>31.71515302502787</v>
      </c>
      <c r="Q405" s="81">
        <v>2.2526289868781744</v>
      </c>
      <c r="R405" s="81">
        <v>0</v>
      </c>
      <c r="S405" s="81">
        <v>0</v>
      </c>
      <c r="T405" s="82"/>
      <c r="U405" s="81">
        <v>16455941</v>
      </c>
      <c r="V405" s="81">
        <v>781</v>
      </c>
      <c r="W405" s="81">
        <v>246</v>
      </c>
      <c r="X405" s="81">
        <v>11428</v>
      </c>
      <c r="Y405" s="81">
        <v>17328</v>
      </c>
      <c r="Z405" s="81">
        <v>24439</v>
      </c>
      <c r="AA405" s="81">
        <v>7155</v>
      </c>
      <c r="AB405" s="81">
        <v>38204</v>
      </c>
      <c r="AC405" s="81">
        <v>0</v>
      </c>
      <c r="AD405" s="81">
        <v>0</v>
      </c>
      <c r="AE405" s="82"/>
      <c r="AF405" s="81">
        <v>172406476.77809501</v>
      </c>
      <c r="AG405" s="81">
        <v>1033203.2191190163</v>
      </c>
      <c r="AH405" s="81">
        <v>2118377.3890571413</v>
      </c>
      <c r="AI405" s="81">
        <v>67109901.762471035</v>
      </c>
      <c r="AJ405" s="81">
        <v>77192164.409838498</v>
      </c>
      <c r="AK405" s="81"/>
      <c r="AL405" s="81"/>
      <c r="AM405" s="81">
        <v>4986046.4552928833</v>
      </c>
      <c r="AN405" s="81"/>
      <c r="AO405" s="81"/>
      <c r="AP405" s="82"/>
      <c r="AQ405" s="81">
        <v>1441</v>
      </c>
      <c r="AR405" s="81">
        <v>539</v>
      </c>
      <c r="AS405" s="81">
        <v>0</v>
      </c>
      <c r="AT405" s="81">
        <v>1</v>
      </c>
      <c r="AU405" s="81">
        <v>0</v>
      </c>
      <c r="AV405" s="81">
        <v>0</v>
      </c>
      <c r="AW405" s="81">
        <v>0</v>
      </c>
      <c r="AX405" s="82"/>
      <c r="AY405" s="81">
        <v>6660.3459999999959</v>
      </c>
      <c r="AZ405" s="81">
        <v>18660.908999999989</v>
      </c>
      <c r="BA405" s="81">
        <v>0</v>
      </c>
      <c r="BB405" s="81">
        <v>620</v>
      </c>
      <c r="BC405" s="81">
        <v>0</v>
      </c>
      <c r="BD405" s="81">
        <v>0</v>
      </c>
      <c r="BE405" s="81">
        <v>0</v>
      </c>
      <c r="BF405" s="82"/>
      <c r="BG405" s="81">
        <v>0</v>
      </c>
      <c r="BH405" s="81">
        <v>0</v>
      </c>
      <c r="BI405" s="81">
        <v>55.011000000000003</v>
      </c>
      <c r="BJ405" s="81">
        <v>0</v>
      </c>
      <c r="BK405" s="81">
        <v>17.164999999999999</v>
      </c>
      <c r="BL405" s="81">
        <v>0</v>
      </c>
      <c r="BM405" s="82"/>
      <c r="BN405" s="81">
        <v>0</v>
      </c>
      <c r="BO405" s="81">
        <v>0</v>
      </c>
      <c r="BP405" s="81">
        <v>4</v>
      </c>
      <c r="BQ405" s="81">
        <v>0</v>
      </c>
      <c r="BR405" s="81">
        <v>3</v>
      </c>
      <c r="BS405" s="81">
        <v>0</v>
      </c>
      <c r="BT405"/>
      <c r="BU405" s="80">
        <v>63.384</v>
      </c>
      <c r="BV405" s="80">
        <v>8.7910000000000004</v>
      </c>
      <c r="BW405" s="80">
        <v>0</v>
      </c>
      <c r="BX405" s="80">
        <v>0</v>
      </c>
      <c r="BY405" s="80">
        <v>1E-3</v>
      </c>
      <c r="BZ405" s="80">
        <v>0</v>
      </c>
      <c r="CA405" s="80">
        <v>0</v>
      </c>
      <c r="CB405" s="80">
        <v>0</v>
      </c>
      <c r="CC405" s="80">
        <v>0</v>
      </c>
    </row>
    <row r="406" spans="1:81">
      <c r="A406" s="80" t="s">
        <v>2157</v>
      </c>
      <c r="B406" s="80">
        <v>136</v>
      </c>
      <c r="C406" s="80">
        <v>18</v>
      </c>
      <c r="D406" s="80">
        <v>8</v>
      </c>
      <c r="E406" s="80">
        <v>2021</v>
      </c>
      <c r="F406" s="80" t="s">
        <v>75</v>
      </c>
      <c r="G406" s="174" t="s">
        <v>2140</v>
      </c>
      <c r="H406" s="80" t="s">
        <v>1637</v>
      </c>
      <c r="I406" s="177"/>
      <c r="J406" s="81">
        <v>512.86139727868363</v>
      </c>
      <c r="K406" s="81">
        <v>1.6415144745007784</v>
      </c>
      <c r="L406" s="81">
        <v>5.9939948459570118</v>
      </c>
      <c r="M406" s="81">
        <v>51.970709457927008</v>
      </c>
      <c r="N406" s="81">
        <v>46.694486941638495</v>
      </c>
      <c r="O406" s="81">
        <v>33.067992568161927</v>
      </c>
      <c r="P406" s="81">
        <v>32.598833591290571</v>
      </c>
      <c r="Q406" s="81">
        <v>2.2213043415466895</v>
      </c>
      <c r="R406" s="81">
        <v>0</v>
      </c>
      <c r="S406" s="81">
        <v>0</v>
      </c>
      <c r="T406" s="82"/>
      <c r="U406" s="81">
        <v>18776613</v>
      </c>
      <c r="V406" s="81">
        <v>781</v>
      </c>
      <c r="W406" s="81">
        <v>246</v>
      </c>
      <c r="X406" s="81">
        <v>11428</v>
      </c>
      <c r="Y406" s="81">
        <v>17026</v>
      </c>
      <c r="Z406" s="81">
        <v>24331</v>
      </c>
      <c r="AA406" s="81">
        <v>7172</v>
      </c>
      <c r="AB406" s="81">
        <v>37226</v>
      </c>
      <c r="AC406" s="81">
        <v>0</v>
      </c>
      <c r="AD406" s="81">
        <v>0</v>
      </c>
      <c r="AE406" s="82"/>
      <c r="AF406" s="81">
        <v>183236461.47693542</v>
      </c>
      <c r="AG406" s="81">
        <v>1169059.4409272198</v>
      </c>
      <c r="AH406" s="81">
        <v>2154811.1982625378</v>
      </c>
      <c r="AI406" s="81">
        <v>74095038.216632739</v>
      </c>
      <c r="AJ406" s="81">
        <v>69690741.772177115</v>
      </c>
      <c r="AK406" s="81">
        <v>0</v>
      </c>
      <c r="AL406" s="81">
        <v>0</v>
      </c>
      <c r="AM406" s="81">
        <v>4886429.4875332713</v>
      </c>
      <c r="AN406" s="81">
        <v>0</v>
      </c>
      <c r="AO406" s="81">
        <v>0</v>
      </c>
      <c r="AP406" s="82"/>
      <c r="AQ406" s="81">
        <v>1496</v>
      </c>
      <c r="AR406" s="81">
        <v>569</v>
      </c>
      <c r="AS406" s="81">
        <v>0</v>
      </c>
      <c r="AT406" s="81">
        <v>1</v>
      </c>
      <c r="AU406" s="81">
        <v>0</v>
      </c>
      <c r="AV406" s="81">
        <v>0</v>
      </c>
      <c r="AW406" s="81"/>
      <c r="AX406" s="82"/>
      <c r="AY406" s="81">
        <v>6962.4959999999974</v>
      </c>
      <c r="AZ406" s="81">
        <v>19976.108999999989</v>
      </c>
      <c r="BA406" s="81">
        <v>0</v>
      </c>
      <c r="BB406" s="81">
        <v>620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2158</v>
      </c>
      <c r="B407" s="80">
        <v>136</v>
      </c>
      <c r="C407" s="80">
        <v>19</v>
      </c>
      <c r="D407" s="80">
        <v>8</v>
      </c>
      <c r="E407" s="80">
        <v>2022</v>
      </c>
      <c r="F407" s="80" t="s">
        <v>568</v>
      </c>
      <c r="G407" s="174" t="s">
        <v>2140</v>
      </c>
      <c r="H407" s="80" t="s">
        <v>1637</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1563</v>
      </c>
      <c r="AR407" s="81">
        <v>583</v>
      </c>
      <c r="AS407" s="81">
        <v>0</v>
      </c>
      <c r="AT407" s="81">
        <v>1</v>
      </c>
      <c r="AU407" s="81">
        <v>0</v>
      </c>
      <c r="AV407" s="81">
        <v>0</v>
      </c>
      <c r="AW407" s="81"/>
      <c r="AX407" s="82"/>
      <c r="AY407" s="81">
        <v>7372.7609999999986</v>
      </c>
      <c r="AZ407" s="81">
        <v>20586.608999999993</v>
      </c>
      <c r="BA407" s="81">
        <v>0</v>
      </c>
      <c r="BB407" s="81">
        <v>620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2159</v>
      </c>
      <c r="B408" s="80">
        <v>52</v>
      </c>
      <c r="C408" s="80">
        <v>1</v>
      </c>
      <c r="D408" s="80">
        <v>4</v>
      </c>
      <c r="E408" s="80">
        <v>1990</v>
      </c>
      <c r="F408" s="80" t="s">
        <v>562</v>
      </c>
      <c r="G408" s="80" t="s">
        <v>2160</v>
      </c>
      <c r="H408" s="80" t="s">
        <v>2161</v>
      </c>
      <c r="I408" s="177"/>
      <c r="J408" s="81">
        <v>496.19080810810539</v>
      </c>
      <c r="K408" s="81">
        <v>4.8463569740786827</v>
      </c>
      <c r="L408" s="81">
        <v>15.719377526269477</v>
      </c>
      <c r="M408" s="81">
        <v>21.79003588928849</v>
      </c>
      <c r="N408" s="81">
        <v>41.596376209811417</v>
      </c>
      <c r="O408" s="81">
        <v>29.218717052913579</v>
      </c>
      <c r="P408" s="81">
        <v>41.616714697158571</v>
      </c>
      <c r="Q408" s="81">
        <v>2.3975458118992097</v>
      </c>
      <c r="R408" s="81">
        <v>2.9791838208771071</v>
      </c>
      <c r="S408" s="81">
        <v>2.391485214725551</v>
      </c>
      <c r="T408" s="82"/>
      <c r="U408" s="81">
        <v>8949823</v>
      </c>
      <c r="V408" s="81">
        <v>1081</v>
      </c>
      <c r="W408" s="81">
        <v>171</v>
      </c>
      <c r="X408" s="81">
        <v>6685</v>
      </c>
      <c r="Y408" s="81">
        <v>11172</v>
      </c>
      <c r="Z408" s="81">
        <v>12018</v>
      </c>
      <c r="AA408" s="81">
        <v>10105</v>
      </c>
      <c r="AB408" s="81">
        <v>38928</v>
      </c>
      <c r="AC408" s="81">
        <v>516000</v>
      </c>
      <c r="AD408" s="81">
        <v>2.391485214725551</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2162</v>
      </c>
      <c r="B409" s="80">
        <v>53</v>
      </c>
      <c r="C409" s="80">
        <v>2</v>
      </c>
      <c r="D409" s="80">
        <v>4</v>
      </c>
      <c r="E409" s="80">
        <v>2005</v>
      </c>
      <c r="F409" s="80" t="s">
        <v>565</v>
      </c>
      <c r="G409" s="80" t="s">
        <v>2160</v>
      </c>
      <c r="H409" s="80" t="s">
        <v>2161</v>
      </c>
      <c r="I409" s="177"/>
      <c r="J409" s="81">
        <v>499.55830815263101</v>
      </c>
      <c r="K409" s="81">
        <v>2.9280945555989129</v>
      </c>
      <c r="L409" s="81">
        <v>26.621516174475836</v>
      </c>
      <c r="M409" s="81">
        <v>46.937249528819542</v>
      </c>
      <c r="N409" s="81">
        <v>74.326970289221094</v>
      </c>
      <c r="O409" s="81">
        <v>46.001179687086882</v>
      </c>
      <c r="P409" s="81">
        <v>41.873681031400956</v>
      </c>
      <c r="Q409" s="81">
        <v>2.3542355236268766</v>
      </c>
      <c r="R409" s="81">
        <v>0.50602475369301836</v>
      </c>
      <c r="S409" s="81">
        <v>3.0803916799999995</v>
      </c>
      <c r="T409" s="82"/>
      <c r="U409" s="81">
        <v>10188472</v>
      </c>
      <c r="V409" s="81">
        <v>819</v>
      </c>
      <c r="W409" s="81">
        <v>327</v>
      </c>
      <c r="X409" s="81">
        <v>6862</v>
      </c>
      <c r="Y409" s="81">
        <v>13736</v>
      </c>
      <c r="Z409" s="81">
        <v>21895</v>
      </c>
      <c r="AA409" s="81">
        <v>8327</v>
      </c>
      <c r="AB409" s="81">
        <v>39960</v>
      </c>
      <c r="AC409" s="81">
        <v>89480</v>
      </c>
      <c r="AD409" s="81">
        <v>3.0803916799999995</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2163</v>
      </c>
      <c r="B410" s="80">
        <v>54</v>
      </c>
      <c r="C410" s="80">
        <v>3</v>
      </c>
      <c r="D410" s="80">
        <v>4</v>
      </c>
      <c r="E410" s="80">
        <v>2006</v>
      </c>
      <c r="F410" s="80" t="s">
        <v>566</v>
      </c>
      <c r="G410" s="80" t="s">
        <v>2160</v>
      </c>
      <c r="H410" s="80" t="s">
        <v>2161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2164</v>
      </c>
      <c r="B411" s="80">
        <v>55</v>
      </c>
      <c r="C411" s="80">
        <v>4</v>
      </c>
      <c r="D411" s="80">
        <v>4</v>
      </c>
      <c r="E411" s="80">
        <v>2007</v>
      </c>
      <c r="F411" s="80" t="s">
        <v>567</v>
      </c>
      <c r="G411" s="80" t="s">
        <v>2160</v>
      </c>
      <c r="H411" s="80" t="s">
        <v>2161</v>
      </c>
      <c r="I411" s="177"/>
      <c r="J411" s="81">
        <v>568.02066047349376</v>
      </c>
      <c r="K411" s="81">
        <v>2.7506183894931362</v>
      </c>
      <c r="L411" s="81">
        <v>17.472088103774752</v>
      </c>
      <c r="M411" s="81">
        <v>53.9457570997399</v>
      </c>
      <c r="N411" s="81">
        <v>67.982885194846659</v>
      </c>
      <c r="O411" s="81">
        <v>44.572329575771818</v>
      </c>
      <c r="P411" s="81">
        <v>41.367767925551441</v>
      </c>
      <c r="Q411" s="81">
        <v>2.4644803488957798</v>
      </c>
      <c r="R411" s="81">
        <v>0.82622614983117648</v>
      </c>
      <c r="S411" s="81">
        <v>2.9993640274000004</v>
      </c>
      <c r="T411" s="82"/>
      <c r="U411" s="81">
        <v>12576840</v>
      </c>
      <c r="V411" s="81">
        <v>800</v>
      </c>
      <c r="W411" s="81">
        <v>338</v>
      </c>
      <c r="X411" s="81">
        <v>8821</v>
      </c>
      <c r="Y411" s="81">
        <v>14048</v>
      </c>
      <c r="Z411" s="81">
        <v>22054</v>
      </c>
      <c r="AA411" s="81">
        <v>8101</v>
      </c>
      <c r="AB411" s="81">
        <v>39619</v>
      </c>
      <c r="AC411" s="81">
        <v>150293</v>
      </c>
      <c r="AD411" s="81">
        <v>2.9993640274000004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2165</v>
      </c>
      <c r="B412" s="80">
        <v>56</v>
      </c>
      <c r="C412" s="80">
        <v>5</v>
      </c>
      <c r="D412" s="80">
        <v>4</v>
      </c>
      <c r="E412" s="80">
        <v>2008</v>
      </c>
      <c r="F412" s="80" t="s">
        <v>84</v>
      </c>
      <c r="G412" s="80" t="s">
        <v>2160</v>
      </c>
      <c r="H412" s="80" t="s">
        <v>2161</v>
      </c>
      <c r="I412" s="177"/>
      <c r="J412" s="81">
        <v>465.37186925394292</v>
      </c>
      <c r="K412" s="81">
        <v>2.0874603779212144</v>
      </c>
      <c r="L412" s="81">
        <v>15.745517805983512</v>
      </c>
      <c r="M412" s="81">
        <v>54.980540401614419</v>
      </c>
      <c r="N412" s="81">
        <v>69.05538123771791</v>
      </c>
      <c r="O412" s="81">
        <v>43.515903263318918</v>
      </c>
      <c r="P412" s="81">
        <v>40.468809370746094</v>
      </c>
      <c r="Q412" s="81">
        <v>2.4039530725640645</v>
      </c>
      <c r="R412" s="81">
        <v>0.52419381901571371</v>
      </c>
      <c r="S412" s="81">
        <v>2.61172641888</v>
      </c>
      <c r="T412" s="82"/>
      <c r="U412" s="81">
        <v>11825194</v>
      </c>
      <c r="V412" s="81">
        <v>800</v>
      </c>
      <c r="W412" s="81">
        <v>338</v>
      </c>
      <c r="X412" s="81">
        <v>8821</v>
      </c>
      <c r="Y412" s="81">
        <v>14133</v>
      </c>
      <c r="Z412" s="81">
        <v>22287</v>
      </c>
      <c r="AA412" s="81">
        <v>7934</v>
      </c>
      <c r="AB412" s="81">
        <v>39281</v>
      </c>
      <c r="AC412" s="81">
        <v>99013</v>
      </c>
      <c r="AD412" s="81">
        <v>2.61172641888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2166</v>
      </c>
      <c r="B413" s="80">
        <v>57</v>
      </c>
      <c r="C413" s="80">
        <v>6</v>
      </c>
      <c r="D413" s="80">
        <v>4</v>
      </c>
      <c r="E413" s="80">
        <v>2009</v>
      </c>
      <c r="F413" s="80" t="s">
        <v>85</v>
      </c>
      <c r="G413" s="80" t="s">
        <v>2160</v>
      </c>
      <c r="H413" s="80" t="s">
        <v>2161</v>
      </c>
      <c r="I413" s="177"/>
      <c r="J413" s="81">
        <v>492.22365806250832</v>
      </c>
      <c r="K413" s="81">
        <v>2.481620172619635</v>
      </c>
      <c r="L413" s="81">
        <v>12.909422991160859</v>
      </c>
      <c r="M413" s="81">
        <v>54.446501750206735</v>
      </c>
      <c r="N413" s="81">
        <v>64.285770224123283</v>
      </c>
      <c r="O413" s="81">
        <v>44.676377488087773</v>
      </c>
      <c r="P413" s="81">
        <v>38.793711306383024</v>
      </c>
      <c r="Q413" s="81">
        <v>2.2789939246765409</v>
      </c>
      <c r="R413" s="81">
        <v>0.29222297751153803</v>
      </c>
      <c r="S413" s="81">
        <v>1.8920902257400001</v>
      </c>
      <c r="T413" s="82"/>
      <c r="U413" s="81">
        <v>10624189</v>
      </c>
      <c r="V413" s="81">
        <v>975</v>
      </c>
      <c r="W413" s="81">
        <v>403</v>
      </c>
      <c r="X413" s="81">
        <v>9889</v>
      </c>
      <c r="Y413" s="81">
        <v>14289</v>
      </c>
      <c r="Z413" s="81">
        <v>22585</v>
      </c>
      <c r="AA413" s="81">
        <v>7808</v>
      </c>
      <c r="AB413" s="81">
        <v>39092</v>
      </c>
      <c r="AC413" s="81">
        <v>53849</v>
      </c>
      <c r="AD413" s="81">
        <v>1.8920902257400001</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74.227999999999994</v>
      </c>
      <c r="BJ413" s="81">
        <v>0</v>
      </c>
      <c r="BK413" s="81">
        <v>0</v>
      </c>
      <c r="BL413" s="81">
        <v>0</v>
      </c>
      <c r="BM413" s="82"/>
      <c r="BN413" s="81">
        <v>0</v>
      </c>
      <c r="BO413" s="81">
        <v>0</v>
      </c>
      <c r="BP413" s="81">
        <v>5</v>
      </c>
      <c r="BQ413" s="81">
        <v>0</v>
      </c>
      <c r="BR413" s="81">
        <v>0</v>
      </c>
      <c r="BS413" s="81">
        <v>0</v>
      </c>
      <c r="BT413"/>
      <c r="BU413" s="80"/>
      <c r="BV413" s="80"/>
      <c r="BW413" s="80"/>
      <c r="BX413" s="80"/>
      <c r="BY413" s="80"/>
      <c r="BZ413" s="80"/>
      <c r="CA413" s="80"/>
      <c r="CB413" s="80"/>
      <c r="CC413" s="80"/>
    </row>
    <row r="414" spans="1:81">
      <c r="A414" s="80" t="s">
        <v>2167</v>
      </c>
      <c r="B414" s="80">
        <v>58</v>
      </c>
      <c r="C414" s="80">
        <v>7</v>
      </c>
      <c r="D414" s="80">
        <v>4</v>
      </c>
      <c r="E414" s="80">
        <v>2010</v>
      </c>
      <c r="F414" s="80" t="s">
        <v>86</v>
      </c>
      <c r="G414" s="80" t="s">
        <v>2160</v>
      </c>
      <c r="H414" s="80" t="s">
        <v>2161</v>
      </c>
      <c r="I414" s="177"/>
      <c r="J414" s="81">
        <v>509.23515265682573</v>
      </c>
      <c r="K414" s="81">
        <v>2.7109304281707121</v>
      </c>
      <c r="L414" s="81">
        <v>12.230506404411324</v>
      </c>
      <c r="M414" s="81">
        <v>61.542721957424888</v>
      </c>
      <c r="N414" s="81">
        <v>69.992816659262616</v>
      </c>
      <c r="O414" s="81">
        <v>44.763115687666975</v>
      </c>
      <c r="P414" s="81">
        <v>39.797539617645576</v>
      </c>
      <c r="Q414" s="81">
        <v>2.3708019076114595</v>
      </c>
      <c r="R414" s="81">
        <v>0.34880318514189312</v>
      </c>
      <c r="S414" s="81">
        <v>3.6492306830000008</v>
      </c>
      <c r="T414" s="82"/>
      <c r="U414" s="81">
        <v>11454087</v>
      </c>
      <c r="V414" s="81">
        <v>975</v>
      </c>
      <c r="W414" s="81">
        <v>403</v>
      </c>
      <c r="X414" s="81">
        <v>9889</v>
      </c>
      <c r="Y414" s="81">
        <v>14456</v>
      </c>
      <c r="Z414" s="81">
        <v>22734</v>
      </c>
      <c r="AA414" s="81">
        <v>7810</v>
      </c>
      <c r="AB414" s="81">
        <v>38967</v>
      </c>
      <c r="AC414" s="81">
        <v>60911</v>
      </c>
      <c r="AD414" s="81">
        <v>3.6492306830000008</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74.753</v>
      </c>
      <c r="BJ414" s="81">
        <v>0</v>
      </c>
      <c r="BK414" s="81">
        <v>0</v>
      </c>
      <c r="BL414" s="81">
        <v>0</v>
      </c>
      <c r="BM414" s="82"/>
      <c r="BN414" s="81">
        <v>0</v>
      </c>
      <c r="BO414" s="81">
        <v>0</v>
      </c>
      <c r="BP414" s="81">
        <v>5</v>
      </c>
      <c r="BQ414" s="81">
        <v>0</v>
      </c>
      <c r="BR414" s="81">
        <v>0</v>
      </c>
      <c r="BS414" s="81">
        <v>0</v>
      </c>
      <c r="BT414"/>
      <c r="BU414" s="80">
        <v>74.753</v>
      </c>
      <c r="BV414" s="80">
        <v>0</v>
      </c>
      <c r="BW414" s="80">
        <v>0</v>
      </c>
      <c r="BX414" s="80">
        <v>0</v>
      </c>
      <c r="BY414" s="80">
        <v>0</v>
      </c>
      <c r="BZ414" s="80">
        <v>0</v>
      </c>
      <c r="CA414" s="80">
        <v>0</v>
      </c>
      <c r="CB414" s="80">
        <v>0</v>
      </c>
      <c r="CC414" s="80">
        <v>0</v>
      </c>
    </row>
    <row r="415" spans="1:81">
      <c r="A415" s="80" t="s">
        <v>2168</v>
      </c>
      <c r="B415" s="80">
        <v>59</v>
      </c>
      <c r="C415" s="80">
        <v>8</v>
      </c>
      <c r="D415" s="80">
        <v>4</v>
      </c>
      <c r="E415" s="80">
        <v>2011</v>
      </c>
      <c r="F415" s="80" t="s">
        <v>87</v>
      </c>
      <c r="G415" s="80" t="s">
        <v>2160</v>
      </c>
      <c r="H415" s="80" t="s">
        <v>2161</v>
      </c>
      <c r="I415" s="177"/>
      <c r="J415" s="81">
        <v>423.02730177887025</v>
      </c>
      <c r="K415" s="81">
        <v>3.2223653248094259</v>
      </c>
      <c r="L415" s="81">
        <v>16.409495615945197</v>
      </c>
      <c r="M415" s="81">
        <v>58.518514500212042</v>
      </c>
      <c r="N415" s="81">
        <v>62.100790355262468</v>
      </c>
      <c r="O415" s="81">
        <v>44.370181658194156</v>
      </c>
      <c r="P415" s="81">
        <v>38.236730974826557</v>
      </c>
      <c r="Q415" s="81">
        <v>2.7271995291804449</v>
      </c>
      <c r="R415" s="81">
        <v>0.33254607372675676</v>
      </c>
      <c r="S415" s="81">
        <v>3.1775619379999998</v>
      </c>
      <c r="T415" s="82"/>
      <c r="U415" s="81">
        <v>9552233</v>
      </c>
      <c r="V415" s="81">
        <v>975</v>
      </c>
      <c r="W415" s="81">
        <v>403</v>
      </c>
      <c r="X415" s="81">
        <v>9889</v>
      </c>
      <c r="Y415" s="81">
        <v>14600</v>
      </c>
      <c r="Z415" s="81">
        <v>23024</v>
      </c>
      <c r="AA415" s="81">
        <v>7727</v>
      </c>
      <c r="AB415" s="81">
        <v>38861</v>
      </c>
      <c r="AC415" s="81">
        <v>57976</v>
      </c>
      <c r="AD415" s="81">
        <v>3.1775619379999998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92.516000000000005</v>
      </c>
      <c r="BJ415" s="81">
        <v>0</v>
      </c>
      <c r="BK415" s="81">
        <v>9.4049999999999994</v>
      </c>
      <c r="BL415" s="81">
        <v>0</v>
      </c>
      <c r="BM415" s="82"/>
      <c r="BN415" s="81">
        <v>0</v>
      </c>
      <c r="BO415" s="81">
        <v>0</v>
      </c>
      <c r="BP415" s="81">
        <v>6</v>
      </c>
      <c r="BQ415" s="81">
        <v>0</v>
      </c>
      <c r="BR415" s="81">
        <v>2</v>
      </c>
      <c r="BS415" s="81">
        <v>0</v>
      </c>
      <c r="BT415"/>
      <c r="BU415" s="80">
        <v>101.92100000000001</v>
      </c>
      <c r="BV415" s="80">
        <v>0</v>
      </c>
      <c r="BW415" s="80">
        <v>0</v>
      </c>
      <c r="BX415" s="80">
        <v>0</v>
      </c>
      <c r="BY415" s="80">
        <v>0</v>
      </c>
      <c r="BZ415" s="80">
        <v>0</v>
      </c>
      <c r="CA415" s="80">
        <v>0</v>
      </c>
      <c r="CB415" s="80">
        <v>0</v>
      </c>
      <c r="CC415" s="80">
        <v>0</v>
      </c>
    </row>
    <row r="416" spans="1:81">
      <c r="A416" s="80" t="s">
        <v>2169</v>
      </c>
      <c r="B416" s="80">
        <v>60</v>
      </c>
      <c r="C416" s="80">
        <v>9</v>
      </c>
      <c r="D416" s="80">
        <v>4</v>
      </c>
      <c r="E416" s="80">
        <v>2012</v>
      </c>
      <c r="F416" s="80" t="s">
        <v>88</v>
      </c>
      <c r="G416" s="80" t="s">
        <v>2160</v>
      </c>
      <c r="H416" s="80" t="s">
        <v>2161</v>
      </c>
      <c r="I416" s="177"/>
      <c r="J416" s="81">
        <v>577.82268843360271</v>
      </c>
      <c r="K416" s="81">
        <v>2.914628276895352</v>
      </c>
      <c r="L416" s="81">
        <v>16.283446789308005</v>
      </c>
      <c r="M416" s="81">
        <v>56.531251917443541</v>
      </c>
      <c r="N416" s="81">
        <v>70.414038085324222</v>
      </c>
      <c r="O416" s="81">
        <v>44.600348806227416</v>
      </c>
      <c r="P416" s="81">
        <v>38.240289298083646</v>
      </c>
      <c r="Q416" s="81">
        <v>2.9707380565284569</v>
      </c>
      <c r="R416" s="81">
        <v>0.37860914823192987</v>
      </c>
      <c r="S416" s="81">
        <v>2.9013262179999999</v>
      </c>
      <c r="T416" s="82"/>
      <c r="U416" s="81">
        <v>12958772</v>
      </c>
      <c r="V416" s="81">
        <v>975</v>
      </c>
      <c r="W416" s="81">
        <v>403</v>
      </c>
      <c r="X416" s="81">
        <v>9889</v>
      </c>
      <c r="Y416" s="81">
        <v>14955</v>
      </c>
      <c r="Z416" s="81">
        <v>23327</v>
      </c>
      <c r="AA416" s="81">
        <v>7684</v>
      </c>
      <c r="AB416" s="81">
        <v>38962</v>
      </c>
      <c r="AC416" s="81">
        <v>64297</v>
      </c>
      <c r="AD416" s="81">
        <v>2.9013262179999999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88.971000000000004</v>
      </c>
      <c r="BJ416" s="81">
        <v>0</v>
      </c>
      <c r="BK416" s="81">
        <v>9.2530000000000001</v>
      </c>
      <c r="BL416" s="81">
        <v>0</v>
      </c>
      <c r="BM416" s="82"/>
      <c r="BN416" s="81">
        <v>0</v>
      </c>
      <c r="BO416" s="81">
        <v>0</v>
      </c>
      <c r="BP416" s="81">
        <v>6</v>
      </c>
      <c r="BQ416" s="81">
        <v>0</v>
      </c>
      <c r="BR416" s="81">
        <v>2</v>
      </c>
      <c r="BS416" s="81">
        <v>0</v>
      </c>
      <c r="BT416"/>
      <c r="BU416" s="80">
        <v>98.224000000000004</v>
      </c>
      <c r="BV416" s="80">
        <v>0</v>
      </c>
      <c r="BW416" s="80">
        <v>0</v>
      </c>
      <c r="BX416" s="80">
        <v>0</v>
      </c>
      <c r="BY416" s="80">
        <v>0</v>
      </c>
      <c r="BZ416" s="80">
        <v>0</v>
      </c>
      <c r="CA416" s="80">
        <v>0</v>
      </c>
      <c r="CB416" s="80">
        <v>0</v>
      </c>
      <c r="CC416" s="80">
        <v>0</v>
      </c>
    </row>
    <row r="417" spans="1:81">
      <c r="A417" s="80" t="s">
        <v>2170</v>
      </c>
      <c r="B417" s="80">
        <v>61</v>
      </c>
      <c r="C417" s="80">
        <v>10</v>
      </c>
      <c r="D417" s="80">
        <v>4</v>
      </c>
      <c r="E417" s="80">
        <v>2013</v>
      </c>
      <c r="F417" s="80" t="s">
        <v>89</v>
      </c>
      <c r="G417" s="80" t="s">
        <v>2160</v>
      </c>
      <c r="H417" s="80" t="s">
        <v>2161</v>
      </c>
      <c r="I417" s="177"/>
      <c r="J417" s="81">
        <v>710.95166071038079</v>
      </c>
      <c r="K417" s="81">
        <v>2.443500855503415</v>
      </c>
      <c r="L417" s="81">
        <v>15.123213694885406</v>
      </c>
      <c r="M417" s="81">
        <v>55.870374359188219</v>
      </c>
      <c r="N417" s="81">
        <v>71.022590922086181</v>
      </c>
      <c r="O417" s="81">
        <v>43.420741650662883</v>
      </c>
      <c r="P417" s="81">
        <v>37.789926316004376</v>
      </c>
      <c r="Q417" s="81">
        <v>2.9978627805572691</v>
      </c>
      <c r="R417" s="81">
        <v>0.33418227194989325</v>
      </c>
      <c r="S417" s="81">
        <v>3.7310987496800001</v>
      </c>
      <c r="T417" s="82"/>
      <c r="U417" s="81">
        <v>15253543</v>
      </c>
      <c r="V417" s="81">
        <v>975</v>
      </c>
      <c r="W417" s="81">
        <v>403</v>
      </c>
      <c r="X417" s="81">
        <v>9889</v>
      </c>
      <c r="Y417" s="81">
        <v>15025</v>
      </c>
      <c r="Z417" s="81">
        <v>23724</v>
      </c>
      <c r="AA417" s="81">
        <v>7565</v>
      </c>
      <c r="AB417" s="81">
        <v>38754</v>
      </c>
      <c r="AC417" s="81">
        <v>55398</v>
      </c>
      <c r="AD417" s="81">
        <v>3.7310987496800001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105.122</v>
      </c>
      <c r="BJ417" s="81">
        <v>0</v>
      </c>
      <c r="BK417" s="81">
        <v>9.4019999999999992</v>
      </c>
      <c r="BL417" s="81">
        <v>0</v>
      </c>
      <c r="BM417" s="82"/>
      <c r="BN417" s="81">
        <v>0</v>
      </c>
      <c r="BO417" s="81">
        <v>0</v>
      </c>
      <c r="BP417" s="81">
        <v>6</v>
      </c>
      <c r="BQ417" s="81">
        <v>0</v>
      </c>
      <c r="BR417" s="81">
        <v>2</v>
      </c>
      <c r="BS417" s="81">
        <v>0</v>
      </c>
      <c r="BT417"/>
      <c r="BU417" s="80">
        <v>114.524</v>
      </c>
      <c r="BV417" s="80">
        <v>0</v>
      </c>
      <c r="BW417" s="80">
        <v>0</v>
      </c>
      <c r="BX417" s="80">
        <v>0</v>
      </c>
      <c r="BY417" s="80">
        <v>0</v>
      </c>
      <c r="BZ417" s="80">
        <v>0</v>
      </c>
      <c r="CA417" s="80">
        <v>0</v>
      </c>
      <c r="CB417" s="80">
        <v>0</v>
      </c>
      <c r="CC417" s="80">
        <v>0</v>
      </c>
    </row>
    <row r="418" spans="1:81">
      <c r="A418" s="80" t="s">
        <v>2171</v>
      </c>
      <c r="B418" s="80">
        <v>62</v>
      </c>
      <c r="C418" s="80">
        <v>11</v>
      </c>
      <c r="D418" s="80">
        <v>4</v>
      </c>
      <c r="E418" s="80">
        <v>2014</v>
      </c>
      <c r="F418" s="80" t="s">
        <v>90</v>
      </c>
      <c r="G418" s="80" t="s">
        <v>2160</v>
      </c>
      <c r="H418" s="80" t="s">
        <v>2161</v>
      </c>
      <c r="I418" s="177"/>
      <c r="J418" s="81">
        <v>712.53986522443392</v>
      </c>
      <c r="K418" s="81">
        <v>2.1449845823916016</v>
      </c>
      <c r="L418" s="81">
        <v>16.146777265469016</v>
      </c>
      <c r="M418" s="81">
        <v>56.470842936872536</v>
      </c>
      <c r="N418" s="81">
        <v>65.945278039150466</v>
      </c>
      <c r="O418" s="81">
        <v>41.22005140686332</v>
      </c>
      <c r="P418" s="81">
        <v>37.243315869865754</v>
      </c>
      <c r="Q418" s="81">
        <v>2.8592434141124876</v>
      </c>
      <c r="R418" s="81">
        <v>0.40520031703019993</v>
      </c>
      <c r="S418" s="81">
        <v>3.8444360422600004</v>
      </c>
      <c r="T418" s="82"/>
      <c r="U418" s="81">
        <v>16322935</v>
      </c>
      <c r="V418" s="81">
        <v>744</v>
      </c>
      <c r="W418" s="81">
        <v>438</v>
      </c>
      <c r="X418" s="81">
        <v>9863</v>
      </c>
      <c r="Y418" s="81">
        <v>15180</v>
      </c>
      <c r="Z418" s="81">
        <v>23720</v>
      </c>
      <c r="AA418" s="81">
        <v>7417</v>
      </c>
      <c r="AB418" s="81">
        <v>38524</v>
      </c>
      <c r="AC418" s="81">
        <v>67382</v>
      </c>
      <c r="AD418" s="81">
        <v>3.8444360422600004</v>
      </c>
      <c r="AE418" s="82"/>
      <c r="AF418" s="81">
        <v>204648510.90838486</v>
      </c>
      <c r="AG418" s="81">
        <v>1629537.1575124187</v>
      </c>
      <c r="AH418" s="81">
        <v>3963695.6264587035</v>
      </c>
      <c r="AI418" s="81">
        <v>59740988.706941009</v>
      </c>
      <c r="AJ418" s="81">
        <v>79817564.310529053</v>
      </c>
      <c r="AK418" s="81">
        <v>0</v>
      </c>
      <c r="AL418" s="81">
        <v>0</v>
      </c>
      <c r="AM418" s="81">
        <v>5288769.5275865905</v>
      </c>
      <c r="AN418" s="81">
        <v>0</v>
      </c>
      <c r="AO418" s="81">
        <v>0</v>
      </c>
      <c r="AP418" s="82"/>
      <c r="AQ418" s="81">
        <v>1187</v>
      </c>
      <c r="AR418" s="81">
        <v>254</v>
      </c>
      <c r="AS418" s="81">
        <v>0</v>
      </c>
      <c r="AT418" s="81">
        <v>0</v>
      </c>
      <c r="AU418" s="81">
        <v>0</v>
      </c>
      <c r="AV418" s="81">
        <v>0</v>
      </c>
      <c r="AW418" s="81" t="s">
        <v>564</v>
      </c>
      <c r="AX418" s="82"/>
      <c r="AY418" s="81">
        <v>4996.4269999999997</v>
      </c>
      <c r="AZ418" s="81">
        <v>12601.54</v>
      </c>
      <c r="BA418" s="81">
        <v>0</v>
      </c>
      <c r="BB418" s="81">
        <v>0</v>
      </c>
      <c r="BC418" s="81">
        <v>0</v>
      </c>
      <c r="BD418" s="81">
        <v>0</v>
      </c>
      <c r="BE418" s="81" t="s">
        <v>564</v>
      </c>
      <c r="BF418" s="82"/>
      <c r="BG418" s="81">
        <v>0</v>
      </c>
      <c r="BH418" s="81">
        <v>0</v>
      </c>
      <c r="BI418" s="81">
        <v>96.019000000000005</v>
      </c>
      <c r="BJ418" s="81">
        <v>0</v>
      </c>
      <c r="BK418" s="81">
        <v>12.141</v>
      </c>
      <c r="BL418" s="81">
        <v>0</v>
      </c>
      <c r="BM418" s="82"/>
      <c r="BN418" s="81">
        <v>0</v>
      </c>
      <c r="BO418" s="81">
        <v>0</v>
      </c>
      <c r="BP418" s="81">
        <v>6</v>
      </c>
      <c r="BQ418" s="81">
        <v>0</v>
      </c>
      <c r="BR418" s="81">
        <v>3</v>
      </c>
      <c r="BS418" s="81">
        <v>0</v>
      </c>
      <c r="BT418"/>
      <c r="BU418" s="80">
        <v>105.032</v>
      </c>
      <c r="BV418" s="80">
        <v>3.1280000000000001</v>
      </c>
      <c r="BW418" s="80">
        <v>0</v>
      </c>
      <c r="BX418" s="80">
        <v>0</v>
      </c>
      <c r="BY418" s="80">
        <v>0</v>
      </c>
      <c r="BZ418" s="80">
        <v>0</v>
      </c>
      <c r="CA418" s="80">
        <v>0</v>
      </c>
      <c r="CB418" s="80">
        <v>0</v>
      </c>
      <c r="CC418" s="80">
        <v>0</v>
      </c>
    </row>
    <row r="419" spans="1:81">
      <c r="A419" s="80" t="s">
        <v>2172</v>
      </c>
      <c r="B419" s="80">
        <v>63</v>
      </c>
      <c r="C419" s="80">
        <v>12</v>
      </c>
      <c r="D419" s="80">
        <v>4</v>
      </c>
      <c r="E419" s="80">
        <v>2015</v>
      </c>
      <c r="F419" s="80" t="s">
        <v>91</v>
      </c>
      <c r="G419" s="80" t="s">
        <v>2160</v>
      </c>
      <c r="H419" s="80" t="s">
        <v>2161</v>
      </c>
      <c r="I419" s="177"/>
      <c r="J419" s="81">
        <v>824.79990279361812</v>
      </c>
      <c r="K419" s="81">
        <v>1.9404464862145221</v>
      </c>
      <c r="L419" s="81">
        <v>24.587225148028207</v>
      </c>
      <c r="M419" s="81">
        <v>51.3750941893895</v>
      </c>
      <c r="N419" s="81">
        <v>70.463816827845122</v>
      </c>
      <c r="O419" s="81">
        <v>41.110692791298121</v>
      </c>
      <c r="P419" s="81">
        <v>37.172113618223179</v>
      </c>
      <c r="Q419" s="81">
        <v>2.7792945208957525</v>
      </c>
      <c r="R419" s="81">
        <v>0.1975858015436831</v>
      </c>
      <c r="S419" s="81">
        <v>3.9078412934400006</v>
      </c>
      <c r="T419" s="82"/>
      <c r="U419" s="81">
        <v>18491485</v>
      </c>
      <c r="V419" s="81">
        <v>744</v>
      </c>
      <c r="W419" s="81">
        <v>438</v>
      </c>
      <c r="X419" s="81">
        <v>9863</v>
      </c>
      <c r="Y419" s="81">
        <v>15294</v>
      </c>
      <c r="Z419" s="81">
        <v>23885</v>
      </c>
      <c r="AA419" s="81">
        <v>7397</v>
      </c>
      <c r="AB419" s="81">
        <v>38252</v>
      </c>
      <c r="AC419" s="81">
        <v>33847</v>
      </c>
      <c r="AD419" s="81">
        <v>3.9078412934400006</v>
      </c>
      <c r="AE419" s="82"/>
      <c r="AF419" s="81">
        <v>234215266.74865952</v>
      </c>
      <c r="AG419" s="81">
        <v>1391223.7943143977</v>
      </c>
      <c r="AH419" s="81">
        <v>4941198.3040149221</v>
      </c>
      <c r="AI419" s="81">
        <v>59464993.329572909</v>
      </c>
      <c r="AJ419" s="81">
        <v>84437387.47233218</v>
      </c>
      <c r="AK419" s="81">
        <v>0</v>
      </c>
      <c r="AL419" s="81">
        <v>0</v>
      </c>
      <c r="AM419" s="81">
        <v>5242276.1388950571</v>
      </c>
      <c r="AN419" s="81">
        <v>0</v>
      </c>
      <c r="AO419" s="81">
        <v>0</v>
      </c>
      <c r="AP419" s="82"/>
      <c r="AQ419" s="81">
        <v>1269</v>
      </c>
      <c r="AR419" s="81">
        <v>342</v>
      </c>
      <c r="AS419" s="81">
        <v>0</v>
      </c>
      <c r="AT419" s="81">
        <v>0</v>
      </c>
      <c r="AU419" s="81">
        <v>0</v>
      </c>
      <c r="AV419" s="81">
        <v>0</v>
      </c>
      <c r="AW419" s="81" t="s">
        <v>564</v>
      </c>
      <c r="AX419" s="82"/>
      <c r="AY419" s="81">
        <v>5439.759</v>
      </c>
      <c r="AZ419" s="81">
        <v>16895.239999999998</v>
      </c>
      <c r="BA419" s="81">
        <v>0</v>
      </c>
      <c r="BB419" s="81">
        <v>0</v>
      </c>
      <c r="BC419" s="81">
        <v>0</v>
      </c>
      <c r="BD419" s="81">
        <v>0</v>
      </c>
      <c r="BE419" s="81" t="s">
        <v>564</v>
      </c>
      <c r="BF419" s="82"/>
      <c r="BG419" s="81">
        <v>0</v>
      </c>
      <c r="BH419" s="81">
        <v>0</v>
      </c>
      <c r="BI419" s="81">
        <v>99.981999999999999</v>
      </c>
      <c r="BJ419" s="81">
        <v>0</v>
      </c>
      <c r="BK419" s="81">
        <v>8.4339999999999993</v>
      </c>
      <c r="BL419" s="81">
        <v>0</v>
      </c>
      <c r="BM419" s="82"/>
      <c r="BN419" s="81">
        <v>0</v>
      </c>
      <c r="BO419" s="81">
        <v>0</v>
      </c>
      <c r="BP419" s="81">
        <v>6</v>
      </c>
      <c r="BQ419" s="81">
        <v>0</v>
      </c>
      <c r="BR419" s="81">
        <v>2</v>
      </c>
      <c r="BS419" s="81">
        <v>0</v>
      </c>
      <c r="BT419"/>
      <c r="BU419" s="80">
        <v>108.416</v>
      </c>
      <c r="BV419" s="80">
        <v>0</v>
      </c>
      <c r="BW419" s="80">
        <v>0</v>
      </c>
      <c r="BX419" s="80">
        <v>0</v>
      </c>
      <c r="BY419" s="80">
        <v>0</v>
      </c>
      <c r="BZ419" s="80">
        <v>0</v>
      </c>
      <c r="CA419" s="80">
        <v>0</v>
      </c>
      <c r="CB419" s="80">
        <v>0</v>
      </c>
      <c r="CC419" s="80">
        <v>0</v>
      </c>
    </row>
    <row r="420" spans="1:81">
      <c r="A420" s="80" t="s">
        <v>2173</v>
      </c>
      <c r="B420" s="80">
        <v>64</v>
      </c>
      <c r="C420" s="80">
        <v>13</v>
      </c>
      <c r="D420" s="80">
        <v>4</v>
      </c>
      <c r="E420" s="80">
        <v>2016</v>
      </c>
      <c r="F420" s="80" t="s">
        <v>92</v>
      </c>
      <c r="G420" s="80" t="s">
        <v>2160</v>
      </c>
      <c r="H420" s="80" t="s">
        <v>2161</v>
      </c>
      <c r="I420" s="177"/>
      <c r="J420" s="81">
        <v>878.05065459646505</v>
      </c>
      <c r="K420" s="81">
        <v>1.9249059477612307</v>
      </c>
      <c r="L420" s="81">
        <v>19.212543434858286</v>
      </c>
      <c r="M420" s="81">
        <v>51.327148289008726</v>
      </c>
      <c r="N420" s="81">
        <v>61.338963306136783</v>
      </c>
      <c r="O420" s="81">
        <v>40.851208411063155</v>
      </c>
      <c r="P420" s="81">
        <v>35.823356819829684</v>
      </c>
      <c r="Q420" s="81">
        <v>2.6822512576533484</v>
      </c>
      <c r="R420" s="81">
        <v>0.20069618139014675</v>
      </c>
      <c r="S420" s="81">
        <v>3.5217086924800007</v>
      </c>
      <c r="T420" s="82"/>
      <c r="U420" s="81">
        <v>18918675</v>
      </c>
      <c r="V420" s="81">
        <v>744</v>
      </c>
      <c r="W420" s="81">
        <v>438</v>
      </c>
      <c r="X420" s="81">
        <v>9863</v>
      </c>
      <c r="Y420" s="81">
        <v>15370</v>
      </c>
      <c r="Z420" s="81">
        <v>24026</v>
      </c>
      <c r="AA420" s="81">
        <v>7373</v>
      </c>
      <c r="AB420" s="81">
        <v>37975</v>
      </c>
      <c r="AC420" s="81">
        <v>34276.932232579959</v>
      </c>
      <c r="AD420" s="81">
        <v>3.5217086924800012</v>
      </c>
      <c r="AE420" s="82"/>
      <c r="AF420" s="81">
        <v>257278804.2804842</v>
      </c>
      <c r="AG420" s="81">
        <v>1368640.787405215</v>
      </c>
      <c r="AH420" s="81">
        <v>3061946.87411041</v>
      </c>
      <c r="AI420" s="81">
        <v>61306963.210797533</v>
      </c>
      <c r="AJ420" s="81">
        <v>74590557.844489276</v>
      </c>
      <c r="AK420" s="81">
        <v>0</v>
      </c>
      <c r="AL420" s="81">
        <v>0</v>
      </c>
      <c r="AM420" s="81">
        <v>5208357.6925519211</v>
      </c>
      <c r="AN420" s="81">
        <v>0</v>
      </c>
      <c r="AO420" s="81">
        <v>0</v>
      </c>
      <c r="AP420" s="82"/>
      <c r="AQ420" s="81">
        <v>1349</v>
      </c>
      <c r="AR420" s="81">
        <v>383</v>
      </c>
      <c r="AS420" s="81">
        <v>0</v>
      </c>
      <c r="AT420" s="81">
        <v>0</v>
      </c>
      <c r="AU420" s="81">
        <v>0</v>
      </c>
      <c r="AV420" s="81">
        <v>0</v>
      </c>
      <c r="AW420" s="81" t="s">
        <v>564</v>
      </c>
      <c r="AX420" s="82"/>
      <c r="AY420" s="81">
        <v>5844.9790000000003</v>
      </c>
      <c r="AZ420" s="81">
        <v>19163.939999999999</v>
      </c>
      <c r="BA420" s="81">
        <v>0</v>
      </c>
      <c r="BB420" s="81">
        <v>0</v>
      </c>
      <c r="BC420" s="81">
        <v>0</v>
      </c>
      <c r="BD420" s="81">
        <v>0</v>
      </c>
      <c r="BE420" s="81" t="s">
        <v>564</v>
      </c>
      <c r="BF420" s="82"/>
      <c r="BG420" s="81">
        <v>0</v>
      </c>
      <c r="BH420" s="81">
        <v>0</v>
      </c>
      <c r="BI420" s="81">
        <v>121.621</v>
      </c>
      <c r="BJ420" s="81">
        <v>0</v>
      </c>
      <c r="BK420" s="81">
        <v>8.5570000000000004</v>
      </c>
      <c r="BL420" s="81">
        <v>0</v>
      </c>
      <c r="BM420" s="82"/>
      <c r="BN420" s="81">
        <v>0</v>
      </c>
      <c r="BO420" s="81">
        <v>0</v>
      </c>
      <c r="BP420" s="81">
        <v>7</v>
      </c>
      <c r="BQ420" s="81">
        <v>0</v>
      </c>
      <c r="BR420" s="81">
        <v>2</v>
      </c>
      <c r="BS420" s="81">
        <v>0</v>
      </c>
      <c r="BT420"/>
      <c r="BU420" s="80">
        <v>119.962</v>
      </c>
      <c r="BV420" s="80">
        <v>0</v>
      </c>
      <c r="BW420" s="80">
        <v>0</v>
      </c>
      <c r="BX420" s="80">
        <v>0</v>
      </c>
      <c r="BY420" s="80">
        <v>0</v>
      </c>
      <c r="BZ420" s="80">
        <v>0</v>
      </c>
      <c r="CA420" s="80">
        <v>10.215999999999999</v>
      </c>
      <c r="CB420" s="80">
        <v>0</v>
      </c>
      <c r="CC420" s="80">
        <v>0</v>
      </c>
    </row>
    <row r="421" spans="1:81">
      <c r="A421" s="80" t="s">
        <v>2174</v>
      </c>
      <c r="B421" s="80">
        <v>65</v>
      </c>
      <c r="C421" s="80">
        <v>14</v>
      </c>
      <c r="D421" s="80">
        <v>4</v>
      </c>
      <c r="E421" s="80">
        <v>2017</v>
      </c>
      <c r="F421" s="80" t="s">
        <v>71</v>
      </c>
      <c r="G421" s="80" t="s">
        <v>2160</v>
      </c>
      <c r="H421" s="80" t="s">
        <v>2161</v>
      </c>
      <c r="I421" s="177"/>
      <c r="J421" s="81">
        <v>809.15709642470858</v>
      </c>
      <c r="K421" s="81">
        <v>2.0023256395741473</v>
      </c>
      <c r="L421" s="81">
        <v>18.195116508353117</v>
      </c>
      <c r="M421" s="81">
        <v>48.55505063835691</v>
      </c>
      <c r="N421" s="81">
        <v>61.862695317470227</v>
      </c>
      <c r="O421" s="81">
        <v>40.271586471338701</v>
      </c>
      <c r="P421" s="81">
        <v>35.19088137852448</v>
      </c>
      <c r="Q421" s="81">
        <v>2.5777351662409367</v>
      </c>
      <c r="R421" s="81">
        <v>0.1106849920801691</v>
      </c>
      <c r="S421" s="81">
        <v>4.1520884049999998</v>
      </c>
      <c r="T421" s="82"/>
      <c r="U421" s="81">
        <v>19164764</v>
      </c>
      <c r="V421" s="81">
        <v>744</v>
      </c>
      <c r="W421" s="81">
        <v>438</v>
      </c>
      <c r="X421" s="81">
        <v>9863</v>
      </c>
      <c r="Y421" s="81">
        <v>15473</v>
      </c>
      <c r="Z421" s="81">
        <v>24078</v>
      </c>
      <c r="AA421" s="81">
        <v>7289</v>
      </c>
      <c r="AB421" s="81">
        <v>37741</v>
      </c>
      <c r="AC421" s="81">
        <v>19279</v>
      </c>
      <c r="AD421" s="81">
        <v>4.1520884049999998</v>
      </c>
      <c r="AE421" s="82"/>
      <c r="AF421" s="81">
        <v>252896617.77267179</v>
      </c>
      <c r="AG421" s="81">
        <v>1404339.6109747449</v>
      </c>
      <c r="AH421" s="81">
        <v>3865132.106512391</v>
      </c>
      <c r="AI421" s="81">
        <v>60321150.018884487</v>
      </c>
      <c r="AJ421" s="81">
        <v>77286474.490427107</v>
      </c>
      <c r="AK421" s="81">
        <v>0</v>
      </c>
      <c r="AL421" s="81">
        <v>0</v>
      </c>
      <c r="AM421" s="81">
        <v>5184363.5001828689</v>
      </c>
      <c r="AN421" s="81">
        <v>0</v>
      </c>
      <c r="AO421" s="81">
        <v>0</v>
      </c>
      <c r="AP421" s="82"/>
      <c r="AQ421" s="81">
        <v>1400</v>
      </c>
      <c r="AR421" s="81">
        <v>433</v>
      </c>
      <c r="AS421" s="81">
        <v>0</v>
      </c>
      <c r="AT421" s="81">
        <v>0</v>
      </c>
      <c r="AU421" s="81">
        <v>0</v>
      </c>
      <c r="AV421" s="81">
        <v>0</v>
      </c>
      <c r="AW421" s="81" t="s">
        <v>564</v>
      </c>
      <c r="AX421" s="82"/>
      <c r="AY421" s="81">
        <v>6097.0159999999996</v>
      </c>
      <c r="AZ421" s="81">
        <v>22716.54</v>
      </c>
      <c r="BA421" s="81">
        <v>0</v>
      </c>
      <c r="BB421" s="81">
        <v>0</v>
      </c>
      <c r="BC421" s="81">
        <v>0</v>
      </c>
      <c r="BD421" s="81">
        <v>0</v>
      </c>
      <c r="BE421" s="81" t="s">
        <v>564</v>
      </c>
      <c r="BF421" s="82"/>
      <c r="BG421" s="81">
        <v>0</v>
      </c>
      <c r="BH421" s="81">
        <v>0</v>
      </c>
      <c r="BI421" s="81">
        <v>144.33199999999999</v>
      </c>
      <c r="BJ421" s="81">
        <v>0</v>
      </c>
      <c r="BK421" s="81">
        <v>12.33</v>
      </c>
      <c r="BL421" s="81">
        <v>0</v>
      </c>
      <c r="BM421" s="82"/>
      <c r="BN421" s="81">
        <v>0</v>
      </c>
      <c r="BO421" s="81">
        <v>0</v>
      </c>
      <c r="BP421" s="81">
        <v>7</v>
      </c>
      <c r="BQ421" s="81">
        <v>0</v>
      </c>
      <c r="BR421" s="81">
        <v>3</v>
      </c>
      <c r="BS421" s="81">
        <v>0</v>
      </c>
      <c r="BT421"/>
      <c r="BU421" s="80">
        <v>129.29599999999999</v>
      </c>
      <c r="BV421" s="80">
        <v>3.5289999999999999</v>
      </c>
      <c r="BW421" s="80">
        <v>0</v>
      </c>
      <c r="BX421" s="80">
        <v>0</v>
      </c>
      <c r="BY421" s="80">
        <v>0</v>
      </c>
      <c r="BZ421" s="80">
        <v>0</v>
      </c>
      <c r="CA421" s="80">
        <v>23.837</v>
      </c>
      <c r="CB421" s="80">
        <v>0</v>
      </c>
      <c r="CC421" s="80">
        <v>0</v>
      </c>
    </row>
    <row r="422" spans="1:81">
      <c r="A422" s="80" t="s">
        <v>2175</v>
      </c>
      <c r="B422" s="80">
        <v>66</v>
      </c>
      <c r="C422" s="80">
        <v>15</v>
      </c>
      <c r="D422" s="80">
        <v>4</v>
      </c>
      <c r="E422" s="80">
        <v>2018</v>
      </c>
      <c r="F422" s="80" t="s">
        <v>93</v>
      </c>
      <c r="G422" s="80" t="s">
        <v>2160</v>
      </c>
      <c r="H422" s="80" t="s">
        <v>2161</v>
      </c>
      <c r="I422" s="177"/>
      <c r="J422" s="81">
        <v>817.20639545055553</v>
      </c>
      <c r="K422" s="81">
        <v>1.858011997434478</v>
      </c>
      <c r="L422" s="81">
        <v>16.576100787904945</v>
      </c>
      <c r="M422" s="81">
        <v>45.149185637327093</v>
      </c>
      <c r="N422" s="81">
        <v>49.739787663587656</v>
      </c>
      <c r="O422" s="81">
        <v>39.536305857297272</v>
      </c>
      <c r="P422" s="81">
        <v>34.845362877652633</v>
      </c>
      <c r="Q422" s="81">
        <v>2.3710928902868167</v>
      </c>
      <c r="R422" s="81">
        <v>0.12173166249085564</v>
      </c>
      <c r="S422" s="81">
        <v>4.0763913497999997</v>
      </c>
      <c r="T422" s="82"/>
      <c r="U422" s="81">
        <v>22239377</v>
      </c>
      <c r="V422" s="81">
        <v>744</v>
      </c>
      <c r="W422" s="81">
        <v>438</v>
      </c>
      <c r="X422" s="81">
        <v>9863</v>
      </c>
      <c r="Y422" s="81">
        <v>15522</v>
      </c>
      <c r="Z422" s="81">
        <v>24091</v>
      </c>
      <c r="AA422" s="81">
        <v>7290</v>
      </c>
      <c r="AB422" s="81">
        <v>37411</v>
      </c>
      <c r="AC422" s="81">
        <v>21120</v>
      </c>
      <c r="AD422" s="81">
        <v>4.0763913497999997</v>
      </c>
      <c r="AE422" s="82"/>
      <c r="AF422" s="81">
        <v>271437085.64879167</v>
      </c>
      <c r="AG422" s="81">
        <v>1297582.212010734</v>
      </c>
      <c r="AH422" s="81">
        <v>3621402.4530139738</v>
      </c>
      <c r="AI422" s="81">
        <v>58250725.818603307</v>
      </c>
      <c r="AJ422" s="81">
        <v>66019026.254545681</v>
      </c>
      <c r="AK422" s="81">
        <v>0</v>
      </c>
      <c r="AL422" s="81">
        <v>0</v>
      </c>
      <c r="AM422" s="81">
        <v>5149665.702833496</v>
      </c>
      <c r="AN422" s="81">
        <v>0</v>
      </c>
      <c r="AO422" s="81">
        <v>0</v>
      </c>
      <c r="AP422" s="82"/>
      <c r="AQ422" s="81">
        <v>1474</v>
      </c>
      <c r="AR422" s="81">
        <v>477</v>
      </c>
      <c r="AS422" s="81">
        <v>0</v>
      </c>
      <c r="AT422" s="81">
        <v>0</v>
      </c>
      <c r="AU422" s="81">
        <v>0</v>
      </c>
      <c r="AV422" s="81">
        <v>0</v>
      </c>
      <c r="AW422" s="81" t="s">
        <v>564</v>
      </c>
      <c r="AX422" s="82"/>
      <c r="AY422" s="81">
        <v>6450.1010000000006</v>
      </c>
      <c r="AZ422" s="81">
        <v>209865.44</v>
      </c>
      <c r="BA422" s="81">
        <v>0</v>
      </c>
      <c r="BB422" s="81">
        <v>0</v>
      </c>
      <c r="BC422" s="81">
        <v>0</v>
      </c>
      <c r="BD422" s="81">
        <v>0</v>
      </c>
      <c r="BE422" s="81" t="s">
        <v>564</v>
      </c>
      <c r="BF422" s="82"/>
      <c r="BG422" s="81">
        <v>0</v>
      </c>
      <c r="BH422" s="81">
        <v>0</v>
      </c>
      <c r="BI422" s="81">
        <v>140.363</v>
      </c>
      <c r="BJ422" s="81">
        <v>0</v>
      </c>
      <c r="BK422" s="81">
        <v>11.551</v>
      </c>
      <c r="BL422" s="81">
        <v>0</v>
      </c>
      <c r="BM422" s="82"/>
      <c r="BN422" s="81">
        <v>0</v>
      </c>
      <c r="BO422" s="81">
        <v>0</v>
      </c>
      <c r="BP422" s="81">
        <v>7</v>
      </c>
      <c r="BQ422" s="81">
        <v>0</v>
      </c>
      <c r="BR422" s="81">
        <v>3</v>
      </c>
      <c r="BS422" s="81">
        <v>0</v>
      </c>
      <c r="BT422"/>
      <c r="BU422" s="80">
        <v>125.50700000000001</v>
      </c>
      <c r="BV422" s="80">
        <v>3.4209999999999998</v>
      </c>
      <c r="BW422" s="80">
        <v>0</v>
      </c>
      <c r="BX422" s="80">
        <v>0</v>
      </c>
      <c r="BY422" s="80">
        <v>0</v>
      </c>
      <c r="BZ422" s="80">
        <v>0</v>
      </c>
      <c r="CA422" s="80">
        <v>22.986000000000001</v>
      </c>
      <c r="CB422" s="80">
        <v>0</v>
      </c>
      <c r="CC422" s="80">
        <v>0</v>
      </c>
    </row>
    <row r="423" spans="1:81">
      <c r="A423" s="80" t="s">
        <v>2176</v>
      </c>
      <c r="B423" s="80">
        <v>67</v>
      </c>
      <c r="C423" s="80">
        <v>16</v>
      </c>
      <c r="D423" s="80">
        <v>4</v>
      </c>
      <c r="E423" s="80">
        <v>2019</v>
      </c>
      <c r="F423" s="80" t="s">
        <v>73</v>
      </c>
      <c r="G423" s="80" t="s">
        <v>2160</v>
      </c>
      <c r="H423" s="80" t="s">
        <v>2161</v>
      </c>
      <c r="I423" s="177"/>
      <c r="J423" s="81">
        <v>876.19655919927459</v>
      </c>
      <c r="K423" s="81">
        <v>1.6551480343531342</v>
      </c>
      <c r="L423" s="81">
        <v>16.534228088986506</v>
      </c>
      <c r="M423" s="81">
        <v>41.002689929183099</v>
      </c>
      <c r="N423" s="81">
        <v>43.738508254007307</v>
      </c>
      <c r="O423" s="81">
        <v>38.396755544453086</v>
      </c>
      <c r="P423" s="81">
        <v>34.833619853134508</v>
      </c>
      <c r="Q423" s="81">
        <v>2.2997631827680634</v>
      </c>
      <c r="R423" s="81">
        <v>0.11115583549509959</v>
      </c>
      <c r="S423" s="81">
        <v>4.1956834723200007</v>
      </c>
      <c r="T423" s="82"/>
      <c r="U423" s="81">
        <v>23285098</v>
      </c>
      <c r="V423" s="81">
        <v>744</v>
      </c>
      <c r="W423" s="81">
        <v>438</v>
      </c>
      <c r="X423" s="81">
        <v>9863</v>
      </c>
      <c r="Y423" s="81">
        <v>15675</v>
      </c>
      <c r="Z423" s="81">
        <v>24039</v>
      </c>
      <c r="AA423" s="81">
        <v>7233</v>
      </c>
      <c r="AB423" s="81">
        <v>37268</v>
      </c>
      <c r="AC423" s="81">
        <v>19601</v>
      </c>
      <c r="AD423" s="81">
        <v>4.1956834723200007</v>
      </c>
      <c r="AE423" s="82"/>
      <c r="AF423" s="81">
        <v>300054675.41868031</v>
      </c>
      <c r="AG423" s="81">
        <v>1279533.012617362</v>
      </c>
      <c r="AH423" s="81">
        <v>3892105.8946794989</v>
      </c>
      <c r="AI423" s="81">
        <v>57644966.806954332</v>
      </c>
      <c r="AJ423" s="81">
        <v>61471015.096017286</v>
      </c>
      <c r="AK423" s="81">
        <v>0</v>
      </c>
      <c r="AL423" s="81">
        <v>0</v>
      </c>
      <c r="AM423" s="81">
        <v>5075621.0466462076</v>
      </c>
      <c r="AN423" s="81">
        <v>0</v>
      </c>
      <c r="AO423" s="81">
        <v>0</v>
      </c>
      <c r="AP423" s="82"/>
      <c r="AQ423" s="81">
        <v>1558</v>
      </c>
      <c r="AR423" s="81">
        <v>501</v>
      </c>
      <c r="AS423" s="81">
        <v>0</v>
      </c>
      <c r="AT423" s="81">
        <v>0</v>
      </c>
      <c r="AU423" s="81">
        <v>0</v>
      </c>
      <c r="AV423" s="81">
        <v>0</v>
      </c>
      <c r="AW423" s="81" t="s">
        <v>564</v>
      </c>
      <c r="AX423" s="82"/>
      <c r="AY423" s="81">
        <v>6835.1020000000008</v>
      </c>
      <c r="AZ423" s="81">
        <v>210383.64</v>
      </c>
      <c r="BA423" s="81">
        <v>0</v>
      </c>
      <c r="BB423" s="81">
        <v>0</v>
      </c>
      <c r="BC423" s="81">
        <v>0</v>
      </c>
      <c r="BD423" s="81">
        <v>0</v>
      </c>
      <c r="BE423" s="81" t="s">
        <v>564</v>
      </c>
      <c r="BF423" s="82"/>
      <c r="BG423" s="81">
        <v>0</v>
      </c>
      <c r="BH423" s="81">
        <v>0</v>
      </c>
      <c r="BI423" s="81">
        <v>115.08199999999999</v>
      </c>
      <c r="BJ423" s="81">
        <v>0</v>
      </c>
      <c r="BK423" s="81">
        <v>10.654</v>
      </c>
      <c r="BL423" s="81">
        <v>0</v>
      </c>
      <c r="BM423" s="82"/>
      <c r="BN423" s="81">
        <v>0</v>
      </c>
      <c r="BO423" s="81">
        <v>0</v>
      </c>
      <c r="BP423" s="81">
        <v>7</v>
      </c>
      <c r="BQ423" s="81">
        <v>0</v>
      </c>
      <c r="BR423" s="81">
        <v>3</v>
      </c>
      <c r="BS423" s="81">
        <v>0</v>
      </c>
      <c r="BT423"/>
      <c r="BU423" s="80">
        <v>122.175</v>
      </c>
      <c r="BV423" s="80">
        <v>3.5609999999999999</v>
      </c>
      <c r="BW423" s="80">
        <v>0</v>
      </c>
      <c r="BX423" s="80">
        <v>0</v>
      </c>
      <c r="BY423" s="80">
        <v>0</v>
      </c>
      <c r="BZ423" s="80">
        <v>0</v>
      </c>
      <c r="CA423" s="80">
        <v>0</v>
      </c>
      <c r="CB423" s="80">
        <v>0</v>
      </c>
      <c r="CC423" s="80">
        <v>0</v>
      </c>
    </row>
    <row r="424" spans="1:81">
      <c r="A424" s="80" t="s">
        <v>2177</v>
      </c>
      <c r="B424" s="80">
        <v>68</v>
      </c>
      <c r="C424" s="80">
        <v>17</v>
      </c>
      <c r="D424" s="80">
        <v>4</v>
      </c>
      <c r="E424" s="80">
        <v>2020</v>
      </c>
      <c r="F424" s="80" t="s">
        <v>218</v>
      </c>
      <c r="G424" s="80" t="s">
        <v>2160</v>
      </c>
      <c r="H424" s="80" t="s">
        <v>2161</v>
      </c>
      <c r="I424" s="177"/>
      <c r="J424" s="81">
        <v>791.46804985430845</v>
      </c>
      <c r="K424" s="81">
        <v>1.3027539857288029</v>
      </c>
      <c r="L424" s="81">
        <v>17.722729458073722</v>
      </c>
      <c r="M424" s="81">
        <v>41.113610333747019</v>
      </c>
      <c r="N424" s="81">
        <v>48.997196100169432</v>
      </c>
      <c r="O424" s="81">
        <v>33.811721989464509</v>
      </c>
      <c r="P424" s="81">
        <v>32.167276799808143</v>
      </c>
      <c r="Q424" s="81">
        <v>2.1845265243128855</v>
      </c>
      <c r="R424" s="81">
        <v>6.0973283214725935E-2</v>
      </c>
      <c r="S424" s="81">
        <v>3.9738985360800001</v>
      </c>
      <c r="T424" s="82"/>
      <c r="U424" s="81">
        <v>21994670</v>
      </c>
      <c r="V424" s="81">
        <v>565</v>
      </c>
      <c r="W424" s="81">
        <v>555</v>
      </c>
      <c r="X424" s="81">
        <v>11055</v>
      </c>
      <c r="Y424" s="81">
        <v>15816</v>
      </c>
      <c r="Z424" s="81">
        <v>24161</v>
      </c>
      <c r="AA424" s="81">
        <v>7257</v>
      </c>
      <c r="AB424" s="81">
        <v>37049</v>
      </c>
      <c r="AC424" s="81">
        <v>10808</v>
      </c>
      <c r="AD424" s="81">
        <v>3.9738985360800001</v>
      </c>
      <c r="AE424" s="82"/>
      <c r="AF424" s="81">
        <v>290807212.78138202</v>
      </c>
      <c r="AG424" s="81">
        <v>956806.6780223099</v>
      </c>
      <c r="AH424" s="81">
        <v>4519483.2281320691</v>
      </c>
      <c r="AI424" s="81">
        <v>59583375.443146311</v>
      </c>
      <c r="AJ424" s="81">
        <v>73197864.953499481</v>
      </c>
      <c r="AK424" s="81"/>
      <c r="AL424" s="81"/>
      <c r="AM424" s="81">
        <v>4835306.1229752395</v>
      </c>
      <c r="AN424" s="81"/>
      <c r="AO424" s="81"/>
      <c r="AP424" s="82"/>
      <c r="AQ424" s="81">
        <v>1634</v>
      </c>
      <c r="AR424" s="81">
        <v>524</v>
      </c>
      <c r="AS424" s="81">
        <v>0</v>
      </c>
      <c r="AT424" s="81">
        <v>0</v>
      </c>
      <c r="AU424" s="81">
        <v>0</v>
      </c>
      <c r="AV424" s="81">
        <v>0</v>
      </c>
      <c r="AW424" s="81">
        <v>0</v>
      </c>
      <c r="AX424" s="82"/>
      <c r="AY424" s="81">
        <v>7263.8539999999957</v>
      </c>
      <c r="AZ424" s="81">
        <v>213888.74000000031</v>
      </c>
      <c r="BA424" s="81">
        <v>0</v>
      </c>
      <c r="BB424" s="81">
        <v>0</v>
      </c>
      <c r="BC424" s="81">
        <v>0</v>
      </c>
      <c r="BD424" s="81">
        <v>0</v>
      </c>
      <c r="BE424" s="81">
        <v>0</v>
      </c>
      <c r="BF424" s="82"/>
      <c r="BG424" s="81">
        <v>0</v>
      </c>
      <c r="BH424" s="81">
        <v>0</v>
      </c>
      <c r="BI424" s="81">
        <v>113.946</v>
      </c>
      <c r="BJ424" s="81">
        <v>0</v>
      </c>
      <c r="BK424" s="81">
        <v>6.125</v>
      </c>
      <c r="BL424" s="81">
        <v>0</v>
      </c>
      <c r="BM424" s="82"/>
      <c r="BN424" s="81">
        <v>0</v>
      </c>
      <c r="BO424" s="81">
        <v>0</v>
      </c>
      <c r="BP424" s="81">
        <v>7</v>
      </c>
      <c r="BQ424" s="81">
        <v>0</v>
      </c>
      <c r="BR424" s="81">
        <v>2</v>
      </c>
      <c r="BS424" s="81">
        <v>0</v>
      </c>
      <c r="BT424"/>
      <c r="BU424" s="80">
        <v>120.071</v>
      </c>
      <c r="BV424" s="80">
        <v>0</v>
      </c>
      <c r="BW424" s="80">
        <v>0</v>
      </c>
      <c r="BX424" s="80">
        <v>0</v>
      </c>
      <c r="BY424" s="80">
        <v>0</v>
      </c>
      <c r="BZ424" s="80">
        <v>0</v>
      </c>
      <c r="CA424" s="80">
        <v>0</v>
      </c>
      <c r="CB424" s="80">
        <v>0</v>
      </c>
      <c r="CC424" s="80">
        <v>0</v>
      </c>
    </row>
    <row r="425" spans="1:81">
      <c r="A425" s="80" t="s">
        <v>2178</v>
      </c>
      <c r="B425" s="80">
        <v>68</v>
      </c>
      <c r="C425" s="80">
        <v>18</v>
      </c>
      <c r="D425" s="80">
        <v>4</v>
      </c>
      <c r="E425" s="80">
        <v>2021</v>
      </c>
      <c r="F425" s="80" t="s">
        <v>75</v>
      </c>
      <c r="G425" s="174" t="s">
        <v>2160</v>
      </c>
      <c r="H425" s="80" t="s">
        <v>2161</v>
      </c>
      <c r="I425" s="177"/>
      <c r="J425" s="81">
        <v>630.85979554057326</v>
      </c>
      <c r="K425" s="81">
        <v>1.4367155942294276</v>
      </c>
      <c r="L425" s="81">
        <v>15.745170862973044</v>
      </c>
      <c r="M425" s="81">
        <v>46.39186912615272</v>
      </c>
      <c r="N425" s="81">
        <v>46.829997498176944</v>
      </c>
      <c r="O425" s="81">
        <v>32.618134134884976</v>
      </c>
      <c r="P425" s="81">
        <v>32.676103553790846</v>
      </c>
      <c r="Q425" s="81">
        <v>2.1879483772495694</v>
      </c>
      <c r="R425" s="81">
        <v>0.13092972546908269</v>
      </c>
      <c r="S425" s="81">
        <v>4.4063800536000004</v>
      </c>
      <c r="T425" s="82"/>
      <c r="U425" s="81">
        <v>19211177</v>
      </c>
      <c r="V425" s="81">
        <v>565</v>
      </c>
      <c r="W425" s="81">
        <v>555</v>
      </c>
      <c r="X425" s="81">
        <v>11055</v>
      </c>
      <c r="Y425" s="81">
        <v>15739</v>
      </c>
      <c r="Z425" s="81">
        <v>24000</v>
      </c>
      <c r="AA425" s="81">
        <v>7189</v>
      </c>
      <c r="AB425" s="81">
        <v>36667</v>
      </c>
      <c r="AC425" s="81">
        <v>22495</v>
      </c>
      <c r="AD425" s="81">
        <v>4.4063800536000004</v>
      </c>
      <c r="AE425" s="82"/>
      <c r="AF425" s="81">
        <v>223519590.56467915</v>
      </c>
      <c r="AG425" s="81">
        <v>1022939.9627391853</v>
      </c>
      <c r="AH425" s="81">
        <v>3972784.9688556469</v>
      </c>
      <c r="AI425" s="81">
        <v>68249916.687489197</v>
      </c>
      <c r="AJ425" s="81">
        <v>68879463.581248671</v>
      </c>
      <c r="AK425" s="81">
        <v>0</v>
      </c>
      <c r="AL425" s="81">
        <v>0</v>
      </c>
      <c r="AM425" s="81">
        <v>4813052.9742487101</v>
      </c>
      <c r="AN425" s="81">
        <v>0</v>
      </c>
      <c r="AO425" s="81">
        <v>0</v>
      </c>
      <c r="AP425" s="82"/>
      <c r="AQ425" s="81">
        <v>1714</v>
      </c>
      <c r="AR425" s="81">
        <v>556</v>
      </c>
      <c r="AS425" s="81">
        <v>0</v>
      </c>
      <c r="AT425" s="81">
        <v>0</v>
      </c>
      <c r="AU425" s="81">
        <v>0</v>
      </c>
      <c r="AV425" s="81">
        <v>0</v>
      </c>
      <c r="AW425" s="81"/>
      <c r="AX425" s="82"/>
      <c r="AY425" s="81">
        <v>7681.2259999999969</v>
      </c>
      <c r="AZ425" s="81">
        <v>218890.44000000041</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2179</v>
      </c>
      <c r="B426" s="80">
        <v>68</v>
      </c>
      <c r="C426" s="80">
        <v>19</v>
      </c>
      <c r="D426" s="80">
        <v>4</v>
      </c>
      <c r="E426" s="80">
        <v>2022</v>
      </c>
      <c r="F426" s="80" t="s">
        <v>568</v>
      </c>
      <c r="G426" s="174" t="s">
        <v>2160</v>
      </c>
      <c r="H426" s="80" t="s">
        <v>2161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1811</v>
      </c>
      <c r="AR426" s="81">
        <v>557</v>
      </c>
      <c r="AS426" s="81">
        <v>0</v>
      </c>
      <c r="AT426" s="81">
        <v>0</v>
      </c>
      <c r="AU426" s="81">
        <v>0</v>
      </c>
      <c r="AV426" s="81">
        <v>0</v>
      </c>
      <c r="AW426" s="81"/>
      <c r="AX426" s="82"/>
      <c r="AY426" s="81">
        <v>8260.4859999999899</v>
      </c>
      <c r="AZ426" s="81">
        <v>218939.94000000041</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2180</v>
      </c>
      <c r="B427" s="80">
        <v>69</v>
      </c>
      <c r="C427" s="80">
        <v>1</v>
      </c>
      <c r="D427" s="80">
        <v>5</v>
      </c>
      <c r="E427" s="80">
        <v>1990</v>
      </c>
      <c r="F427" s="80" t="s">
        <v>562</v>
      </c>
      <c r="G427" s="80" t="s">
        <v>2181</v>
      </c>
      <c r="H427" s="80" t="s">
        <v>2182</v>
      </c>
      <c r="I427" s="177"/>
      <c r="J427" s="81">
        <v>111.39662678954586</v>
      </c>
      <c r="K427" s="81">
        <v>4.0468063280113471</v>
      </c>
      <c r="L427" s="81">
        <v>3.0673199668289985</v>
      </c>
      <c r="M427" s="81">
        <v>17.030661793863445</v>
      </c>
      <c r="N427" s="81">
        <v>26.332584716520955</v>
      </c>
      <c r="O427" s="81">
        <v>25.396797997564921</v>
      </c>
      <c r="P427" s="81">
        <v>34.887203384426542</v>
      </c>
      <c r="Q427" s="81">
        <v>2.0564646182520194</v>
      </c>
      <c r="R427" s="81">
        <v>0</v>
      </c>
      <c r="S427" s="81">
        <v>1.9021166770452622</v>
      </c>
      <c r="T427" s="82"/>
      <c r="U427" s="81">
        <v>8983695</v>
      </c>
      <c r="V427" s="81">
        <v>1190</v>
      </c>
      <c r="W427" s="81">
        <v>40</v>
      </c>
      <c r="X427" s="81">
        <v>6681</v>
      </c>
      <c r="Y427" s="81">
        <v>9514</v>
      </c>
      <c r="Z427" s="81">
        <v>10446</v>
      </c>
      <c r="AA427" s="81">
        <v>8471</v>
      </c>
      <c r="AB427" s="81">
        <v>33390</v>
      </c>
      <c r="AC427" s="81">
        <v>0</v>
      </c>
      <c r="AD427" s="81">
        <v>1.9021166770452622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2183</v>
      </c>
      <c r="B428" s="80">
        <v>70</v>
      </c>
      <c r="C428" s="80">
        <v>2</v>
      </c>
      <c r="D428" s="80">
        <v>5</v>
      </c>
      <c r="E428" s="80">
        <v>2005</v>
      </c>
      <c r="F428" s="80" t="s">
        <v>565</v>
      </c>
      <c r="G428" s="80" t="s">
        <v>2181</v>
      </c>
      <c r="H428" s="80" t="s">
        <v>2182</v>
      </c>
      <c r="I428" s="177"/>
      <c r="J428" s="81">
        <v>76.600913253095513</v>
      </c>
      <c r="K428" s="81">
        <v>2.8732348392086791</v>
      </c>
      <c r="L428" s="81">
        <v>11.374604302218236</v>
      </c>
      <c r="M428" s="81">
        <v>36.986274078701861</v>
      </c>
      <c r="N428" s="81">
        <v>40.412182094774465</v>
      </c>
      <c r="O428" s="81">
        <v>42.898017211735095</v>
      </c>
      <c r="P428" s="81">
        <v>38.132355381423501</v>
      </c>
      <c r="Q428" s="81">
        <v>2.2780586834854968</v>
      </c>
      <c r="R428" s="81">
        <v>0</v>
      </c>
      <c r="S428" s="81">
        <v>2.9590166408487146</v>
      </c>
      <c r="T428" s="82"/>
      <c r="U428" s="81">
        <v>7060715</v>
      </c>
      <c r="V428" s="81">
        <v>1156</v>
      </c>
      <c r="W428" s="81">
        <v>150</v>
      </c>
      <c r="X428" s="81">
        <v>8195</v>
      </c>
      <c r="Y428" s="81">
        <v>13325</v>
      </c>
      <c r="Z428" s="81">
        <v>20418</v>
      </c>
      <c r="AA428" s="81">
        <v>7583</v>
      </c>
      <c r="AB428" s="81">
        <v>38667</v>
      </c>
      <c r="AC428" s="81">
        <v>0</v>
      </c>
      <c r="AD428" s="81">
        <v>2.9590166408487146</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2184</v>
      </c>
      <c r="B429" s="80">
        <v>71</v>
      </c>
      <c r="C429" s="80">
        <v>3</v>
      </c>
      <c r="D429" s="80">
        <v>5</v>
      </c>
      <c r="E429" s="80">
        <v>2006</v>
      </c>
      <c r="F429" s="80" t="s">
        <v>566</v>
      </c>
      <c r="G429" s="80" t="s">
        <v>2181</v>
      </c>
      <c r="H429" s="80" t="s">
        <v>2182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2185</v>
      </c>
      <c r="B430" s="80">
        <v>72</v>
      </c>
      <c r="C430" s="80">
        <v>4</v>
      </c>
      <c r="D430" s="80">
        <v>5</v>
      </c>
      <c r="E430" s="80">
        <v>2007</v>
      </c>
      <c r="F430" s="80" t="s">
        <v>567</v>
      </c>
      <c r="G430" s="80" t="s">
        <v>2181</v>
      </c>
      <c r="H430" s="80" t="s">
        <v>2182</v>
      </c>
      <c r="I430" s="177"/>
      <c r="J430" s="81">
        <v>74.597182899659984</v>
      </c>
      <c r="K430" s="81">
        <v>2.5011840308389957</v>
      </c>
      <c r="L430" s="81">
        <v>5.4332947960241169</v>
      </c>
      <c r="M430" s="81">
        <v>34.719135576277111</v>
      </c>
      <c r="N430" s="81">
        <v>41.529433354428747</v>
      </c>
      <c r="O430" s="81">
        <v>41.854011661587855</v>
      </c>
      <c r="P430" s="81">
        <v>37.920879473539685</v>
      </c>
      <c r="Q430" s="81">
        <v>2.3974238907289998</v>
      </c>
      <c r="R430" s="81">
        <v>0</v>
      </c>
      <c r="S430" s="81">
        <v>5.5217624261942708</v>
      </c>
      <c r="T430" s="82"/>
      <c r="U430" s="81">
        <v>7822050</v>
      </c>
      <c r="V430" s="81">
        <v>1026</v>
      </c>
      <c r="W430" s="81">
        <v>70</v>
      </c>
      <c r="X430" s="81">
        <v>8863</v>
      </c>
      <c r="Y430" s="81">
        <v>13636</v>
      </c>
      <c r="Z430" s="81">
        <v>20709</v>
      </c>
      <c r="AA430" s="81">
        <v>7426</v>
      </c>
      <c r="AB430" s="81">
        <v>38541</v>
      </c>
      <c r="AC430" s="81">
        <v>0</v>
      </c>
      <c r="AD430" s="81">
        <v>5.5217624261942708</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2186</v>
      </c>
      <c r="B431" s="80">
        <v>73</v>
      </c>
      <c r="C431" s="80">
        <v>5</v>
      </c>
      <c r="D431" s="80">
        <v>5</v>
      </c>
      <c r="E431" s="80">
        <v>2008</v>
      </c>
      <c r="F431" s="80" t="s">
        <v>84</v>
      </c>
      <c r="G431" s="80" t="s">
        <v>2181</v>
      </c>
      <c r="H431" s="80" t="s">
        <v>2182</v>
      </c>
      <c r="I431" s="177"/>
      <c r="J431" s="81">
        <v>76.907267806674824</v>
      </c>
      <c r="K431" s="81">
        <v>1.8524723488020685</v>
      </c>
      <c r="L431" s="81">
        <v>4.8688745927753923</v>
      </c>
      <c r="M431" s="81">
        <v>36.163314431266009</v>
      </c>
      <c r="N431" s="81">
        <v>37.362333690759009</v>
      </c>
      <c r="O431" s="81">
        <v>40.690600978488192</v>
      </c>
      <c r="P431" s="81">
        <v>37.490011201787723</v>
      </c>
      <c r="Q431" s="81">
        <v>2.3470381173061896</v>
      </c>
      <c r="R431" s="81">
        <v>0</v>
      </c>
      <c r="S431" s="81">
        <v>6.2296168058687273</v>
      </c>
      <c r="T431" s="82"/>
      <c r="U431" s="81">
        <v>8315870</v>
      </c>
      <c r="V431" s="81">
        <v>1026</v>
      </c>
      <c r="W431" s="81">
        <v>70</v>
      </c>
      <c r="X431" s="81">
        <v>8863</v>
      </c>
      <c r="Y431" s="81">
        <v>13761</v>
      </c>
      <c r="Z431" s="81">
        <v>20840</v>
      </c>
      <c r="AA431" s="81">
        <v>7350</v>
      </c>
      <c r="AB431" s="81">
        <v>38351</v>
      </c>
      <c r="AC431" s="81">
        <v>0</v>
      </c>
      <c r="AD431" s="81">
        <v>6.2296168058687273</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2187</v>
      </c>
      <c r="B432" s="80">
        <v>74</v>
      </c>
      <c r="C432" s="80">
        <v>6</v>
      </c>
      <c r="D432" s="80">
        <v>5</v>
      </c>
      <c r="E432" s="80">
        <v>2009</v>
      </c>
      <c r="F432" s="80" t="s">
        <v>85</v>
      </c>
      <c r="G432" s="80" t="s">
        <v>2181</v>
      </c>
      <c r="H432" s="80" t="s">
        <v>2182</v>
      </c>
      <c r="I432" s="177"/>
      <c r="J432" s="81">
        <v>67.095476289705289</v>
      </c>
      <c r="K432" s="81">
        <v>1.9151677814027657</v>
      </c>
      <c r="L432" s="81">
        <v>7.3041066562326273</v>
      </c>
      <c r="M432" s="81">
        <v>37.444645494876418</v>
      </c>
      <c r="N432" s="81">
        <v>36.403936186013567</v>
      </c>
      <c r="O432" s="81">
        <v>41.970276783916688</v>
      </c>
      <c r="P432" s="81">
        <v>36.120681505815128</v>
      </c>
      <c r="Q432" s="81">
        <v>2.2357949453921524</v>
      </c>
      <c r="R432" s="81">
        <v>0</v>
      </c>
      <c r="S432" s="81">
        <v>3.4499426518796104</v>
      </c>
      <c r="T432" s="82"/>
      <c r="U432" s="81">
        <v>6556543</v>
      </c>
      <c r="V432" s="81">
        <v>1011</v>
      </c>
      <c r="W432" s="81">
        <v>151</v>
      </c>
      <c r="X432" s="81">
        <v>9791</v>
      </c>
      <c r="Y432" s="81">
        <v>13927</v>
      </c>
      <c r="Z432" s="81">
        <v>21217</v>
      </c>
      <c r="AA432" s="81">
        <v>7270</v>
      </c>
      <c r="AB432" s="81">
        <v>38351</v>
      </c>
      <c r="AC432" s="81">
        <v>0</v>
      </c>
      <c r="AD432" s="81">
        <v>3.4499426518796104</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158.88</v>
      </c>
      <c r="BJ432" s="81">
        <v>0</v>
      </c>
      <c r="BK432" s="81">
        <v>4.5199999999999996</v>
      </c>
      <c r="BL432" s="81">
        <v>0</v>
      </c>
      <c r="BM432" s="82"/>
      <c r="BN432" s="81">
        <v>0</v>
      </c>
      <c r="BO432" s="81">
        <v>0</v>
      </c>
      <c r="BP432" s="81">
        <v>8</v>
      </c>
      <c r="BQ432" s="81">
        <v>0</v>
      </c>
      <c r="BR432" s="81">
        <v>1</v>
      </c>
      <c r="BS432" s="81">
        <v>0</v>
      </c>
      <c r="BT432"/>
      <c r="BU432" s="80"/>
      <c r="BV432" s="80"/>
      <c r="BW432" s="80"/>
      <c r="BX432" s="80"/>
      <c r="BY432" s="80"/>
      <c r="BZ432" s="80"/>
      <c r="CA432" s="80"/>
      <c r="CB432" s="80"/>
      <c r="CC432" s="80"/>
    </row>
    <row r="433" spans="1:81">
      <c r="A433" s="80" t="s">
        <v>2188</v>
      </c>
      <c r="B433" s="80">
        <v>75</v>
      </c>
      <c r="C433" s="80">
        <v>7</v>
      </c>
      <c r="D433" s="80">
        <v>5</v>
      </c>
      <c r="E433" s="80">
        <v>2010</v>
      </c>
      <c r="F433" s="80" t="s">
        <v>86</v>
      </c>
      <c r="G433" s="80" t="s">
        <v>2181</v>
      </c>
      <c r="H433" s="80" t="s">
        <v>2182</v>
      </c>
      <c r="I433" s="177"/>
      <c r="J433" s="81">
        <v>75.825666864328895</v>
      </c>
      <c r="K433" s="81">
        <v>2.0634089282597596</v>
      </c>
      <c r="L433" s="81">
        <v>7.0336089259945798</v>
      </c>
      <c r="M433" s="81">
        <v>39.553987720308484</v>
      </c>
      <c r="N433" s="81">
        <v>44.628170859161713</v>
      </c>
      <c r="O433" s="81">
        <v>42.036058626550641</v>
      </c>
      <c r="P433" s="81">
        <v>36.312070078789034</v>
      </c>
      <c r="Q433" s="81">
        <v>2.3352706038404456</v>
      </c>
      <c r="R433" s="81">
        <v>0</v>
      </c>
      <c r="S433" s="81">
        <v>3.6623772828418448</v>
      </c>
      <c r="T433" s="82"/>
      <c r="U433" s="81">
        <v>7360724</v>
      </c>
      <c r="V433" s="81">
        <v>1011</v>
      </c>
      <c r="W433" s="81">
        <v>151</v>
      </c>
      <c r="X433" s="81">
        <v>9791</v>
      </c>
      <c r="Y433" s="81">
        <v>14102</v>
      </c>
      <c r="Z433" s="81">
        <v>21349</v>
      </c>
      <c r="AA433" s="81">
        <v>7126</v>
      </c>
      <c r="AB433" s="81">
        <v>38383</v>
      </c>
      <c r="AC433" s="81">
        <v>0</v>
      </c>
      <c r="AD433" s="81">
        <v>3.6623772828418448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167.48099999999999</v>
      </c>
      <c r="BJ433" s="81">
        <v>0</v>
      </c>
      <c r="BK433" s="81">
        <v>10.497</v>
      </c>
      <c r="BL433" s="81">
        <v>0</v>
      </c>
      <c r="BM433" s="82"/>
      <c r="BN433" s="81">
        <v>0</v>
      </c>
      <c r="BO433" s="81">
        <v>0</v>
      </c>
      <c r="BP433" s="81">
        <v>7</v>
      </c>
      <c r="BQ433" s="81">
        <v>0</v>
      </c>
      <c r="BR433" s="81">
        <v>2</v>
      </c>
      <c r="BS433" s="81">
        <v>0</v>
      </c>
      <c r="BT433"/>
      <c r="BU433" s="80">
        <v>172.017</v>
      </c>
      <c r="BV433" s="80">
        <v>5.8460000000000001</v>
      </c>
      <c r="BW433" s="80">
        <v>0.115</v>
      </c>
      <c r="BX433" s="80">
        <v>0</v>
      </c>
      <c r="BY433" s="80">
        <v>0</v>
      </c>
      <c r="BZ433" s="80">
        <v>0</v>
      </c>
      <c r="CA433" s="80">
        <v>0</v>
      </c>
      <c r="CB433" s="80">
        <v>0</v>
      </c>
      <c r="CC433" s="80">
        <v>0</v>
      </c>
    </row>
    <row r="434" spans="1:81">
      <c r="A434" s="80" t="s">
        <v>2189</v>
      </c>
      <c r="B434" s="80">
        <v>76</v>
      </c>
      <c r="C434" s="80">
        <v>8</v>
      </c>
      <c r="D434" s="80">
        <v>5</v>
      </c>
      <c r="E434" s="80">
        <v>2011</v>
      </c>
      <c r="F434" s="80" t="s">
        <v>87</v>
      </c>
      <c r="G434" s="80" t="s">
        <v>2181</v>
      </c>
      <c r="H434" s="80" t="s">
        <v>2182</v>
      </c>
      <c r="I434" s="177"/>
      <c r="J434" s="81">
        <v>59.811549949922949</v>
      </c>
      <c r="K434" s="81">
        <v>2.7261756043755239</v>
      </c>
      <c r="L434" s="81">
        <v>6.2292733681771377</v>
      </c>
      <c r="M434" s="81">
        <v>45.423701621060637</v>
      </c>
      <c r="N434" s="81">
        <v>55.150169117816908</v>
      </c>
      <c r="O434" s="81">
        <v>41.814810702723101</v>
      </c>
      <c r="P434" s="81">
        <v>34.753016906458768</v>
      </c>
      <c r="Q434" s="81">
        <v>2.6777238165618247</v>
      </c>
      <c r="R434" s="81">
        <v>0</v>
      </c>
      <c r="S434" s="81">
        <v>3.9115196691161285</v>
      </c>
      <c r="T434" s="82"/>
      <c r="U434" s="81">
        <v>5008426</v>
      </c>
      <c r="V434" s="81">
        <v>1011</v>
      </c>
      <c r="W434" s="81">
        <v>151</v>
      </c>
      <c r="X434" s="81">
        <v>9791</v>
      </c>
      <c r="Y434" s="81">
        <v>14179</v>
      </c>
      <c r="Z434" s="81">
        <v>21698</v>
      </c>
      <c r="AA434" s="81">
        <v>7023</v>
      </c>
      <c r="AB434" s="81">
        <v>38156</v>
      </c>
      <c r="AC434" s="81">
        <v>0</v>
      </c>
      <c r="AD434" s="81">
        <v>3.9115196691161285</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175.089</v>
      </c>
      <c r="BJ434" s="81">
        <v>0</v>
      </c>
      <c r="BK434" s="81">
        <v>10.345000000000001</v>
      </c>
      <c r="BL434" s="81">
        <v>0</v>
      </c>
      <c r="BM434" s="82"/>
      <c r="BN434" s="81">
        <v>0</v>
      </c>
      <c r="BO434" s="81">
        <v>0</v>
      </c>
      <c r="BP434" s="81">
        <v>8</v>
      </c>
      <c r="BQ434" s="81">
        <v>0</v>
      </c>
      <c r="BR434" s="81">
        <v>2</v>
      </c>
      <c r="BS434" s="81">
        <v>0</v>
      </c>
      <c r="BT434"/>
      <c r="BU434" s="80">
        <v>179.57</v>
      </c>
      <c r="BV434" s="80">
        <v>5.718</v>
      </c>
      <c r="BW434" s="80">
        <v>0.14599999999999999</v>
      </c>
      <c r="BX434" s="80">
        <v>0</v>
      </c>
      <c r="BY434" s="80">
        <v>0</v>
      </c>
      <c r="BZ434" s="80">
        <v>0</v>
      </c>
      <c r="CA434" s="80">
        <v>0</v>
      </c>
      <c r="CB434" s="80">
        <v>0</v>
      </c>
      <c r="CC434" s="80">
        <v>0</v>
      </c>
    </row>
    <row r="435" spans="1:81">
      <c r="A435" s="80" t="s">
        <v>2190</v>
      </c>
      <c r="B435" s="80">
        <v>77</v>
      </c>
      <c r="C435" s="80">
        <v>9</v>
      </c>
      <c r="D435" s="80">
        <v>5</v>
      </c>
      <c r="E435" s="80">
        <v>2012</v>
      </c>
      <c r="F435" s="80" t="s">
        <v>88</v>
      </c>
      <c r="G435" s="80" t="s">
        <v>2181</v>
      </c>
      <c r="H435" s="80" t="s">
        <v>2182</v>
      </c>
      <c r="I435" s="177"/>
      <c r="J435" s="81">
        <v>97.27772033136749</v>
      </c>
      <c r="K435" s="81">
        <v>2.6356833976639678</v>
      </c>
      <c r="L435" s="81">
        <v>6.1684119467043956</v>
      </c>
      <c r="M435" s="81">
        <v>51.209411560303991</v>
      </c>
      <c r="N435" s="81">
        <v>59.503413726411111</v>
      </c>
      <c r="O435" s="81">
        <v>42.076558330631748</v>
      </c>
      <c r="P435" s="81">
        <v>34.408297788515142</v>
      </c>
      <c r="Q435" s="81">
        <v>2.8981508528475604</v>
      </c>
      <c r="R435" s="81">
        <v>0</v>
      </c>
      <c r="S435" s="81">
        <v>3.92523822954377</v>
      </c>
      <c r="T435" s="82"/>
      <c r="U435" s="81">
        <v>7293128</v>
      </c>
      <c r="V435" s="81">
        <v>1011</v>
      </c>
      <c r="W435" s="81">
        <v>151</v>
      </c>
      <c r="X435" s="81">
        <v>9791</v>
      </c>
      <c r="Y435" s="81">
        <v>14292</v>
      </c>
      <c r="Z435" s="81">
        <v>22007</v>
      </c>
      <c r="AA435" s="81">
        <v>6914</v>
      </c>
      <c r="AB435" s="81">
        <v>38010</v>
      </c>
      <c r="AC435" s="81">
        <v>0</v>
      </c>
      <c r="AD435" s="81">
        <v>3.92523822954377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220.506</v>
      </c>
      <c r="BJ435" s="81">
        <v>0</v>
      </c>
      <c r="BK435" s="81">
        <v>11.756</v>
      </c>
      <c r="BL435" s="81">
        <v>0</v>
      </c>
      <c r="BM435" s="82"/>
      <c r="BN435" s="81">
        <v>0</v>
      </c>
      <c r="BO435" s="81">
        <v>0</v>
      </c>
      <c r="BP435" s="81">
        <v>8</v>
      </c>
      <c r="BQ435" s="81">
        <v>0</v>
      </c>
      <c r="BR435" s="81">
        <v>2</v>
      </c>
      <c r="BS435" s="81">
        <v>0</v>
      </c>
      <c r="BT435"/>
      <c r="BU435" s="80">
        <v>225.77199999999999</v>
      </c>
      <c r="BV435" s="80">
        <v>6.452</v>
      </c>
      <c r="BW435" s="80">
        <v>3.7999999999999999E-2</v>
      </c>
      <c r="BX435" s="80">
        <v>0</v>
      </c>
      <c r="BY435" s="80">
        <v>0</v>
      </c>
      <c r="BZ435" s="80">
        <v>0</v>
      </c>
      <c r="CA435" s="80">
        <v>0</v>
      </c>
      <c r="CB435" s="80">
        <v>0</v>
      </c>
      <c r="CC435" s="80">
        <v>0</v>
      </c>
    </row>
    <row r="436" spans="1:81">
      <c r="A436" s="80" t="s">
        <v>2191</v>
      </c>
      <c r="B436" s="80">
        <v>78</v>
      </c>
      <c r="C436" s="80">
        <v>10</v>
      </c>
      <c r="D436" s="80">
        <v>5</v>
      </c>
      <c r="E436" s="80">
        <v>2013</v>
      </c>
      <c r="F436" s="80" t="s">
        <v>89</v>
      </c>
      <c r="G436" s="80" t="s">
        <v>2181</v>
      </c>
      <c r="H436" s="80" t="s">
        <v>2182</v>
      </c>
      <c r="I436" s="177"/>
      <c r="J436" s="81">
        <v>112.64496866371944</v>
      </c>
      <c r="K436" s="81">
        <v>2.273084040534127</v>
      </c>
      <c r="L436" s="81">
        <v>5.8077692475151972</v>
      </c>
      <c r="M436" s="81">
        <v>50.230465963051792</v>
      </c>
      <c r="N436" s="81">
        <v>65.987876339112105</v>
      </c>
      <c r="O436" s="81">
        <v>41.02128994336146</v>
      </c>
      <c r="P436" s="81">
        <v>33.374024813909486</v>
      </c>
      <c r="Q436" s="81">
        <v>2.9445643479876256</v>
      </c>
      <c r="R436" s="81">
        <v>0</v>
      </c>
      <c r="S436" s="81">
        <v>5.020758014467404</v>
      </c>
      <c r="T436" s="82"/>
      <c r="U436" s="81">
        <v>7944400</v>
      </c>
      <c r="V436" s="81">
        <v>1011</v>
      </c>
      <c r="W436" s="81">
        <v>151</v>
      </c>
      <c r="X436" s="81">
        <v>9791</v>
      </c>
      <c r="Y436" s="81">
        <v>14467</v>
      </c>
      <c r="Z436" s="81">
        <v>22413</v>
      </c>
      <c r="AA436" s="81">
        <v>6681</v>
      </c>
      <c r="AB436" s="81">
        <v>38065</v>
      </c>
      <c r="AC436" s="81">
        <v>0</v>
      </c>
      <c r="AD436" s="81">
        <v>5.020758014467404</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229.41800000000001</v>
      </c>
      <c r="BJ436" s="81">
        <v>0</v>
      </c>
      <c r="BK436" s="81">
        <v>12.359</v>
      </c>
      <c r="BL436" s="81">
        <v>0</v>
      </c>
      <c r="BM436" s="82"/>
      <c r="BN436" s="81">
        <v>0</v>
      </c>
      <c r="BO436" s="81">
        <v>0</v>
      </c>
      <c r="BP436" s="81">
        <v>8</v>
      </c>
      <c r="BQ436" s="81">
        <v>0</v>
      </c>
      <c r="BR436" s="81">
        <v>2</v>
      </c>
      <c r="BS436" s="81">
        <v>0</v>
      </c>
      <c r="BT436"/>
      <c r="BU436" s="80">
        <v>237.34899999999999</v>
      </c>
      <c r="BV436" s="80">
        <v>4.4279999999999999</v>
      </c>
      <c r="BW436" s="80">
        <v>0</v>
      </c>
      <c r="BX436" s="80">
        <v>0</v>
      </c>
      <c r="BY436" s="80">
        <v>0</v>
      </c>
      <c r="BZ436" s="80">
        <v>0</v>
      </c>
      <c r="CA436" s="80">
        <v>0</v>
      </c>
      <c r="CB436" s="80">
        <v>0</v>
      </c>
      <c r="CC436" s="80">
        <v>0</v>
      </c>
    </row>
    <row r="437" spans="1:81">
      <c r="A437" s="80" t="s">
        <v>2192</v>
      </c>
      <c r="B437" s="80">
        <v>79</v>
      </c>
      <c r="C437" s="80">
        <v>11</v>
      </c>
      <c r="D437" s="80">
        <v>5</v>
      </c>
      <c r="E437" s="80">
        <v>2014</v>
      </c>
      <c r="F437" s="80" t="s">
        <v>90</v>
      </c>
      <c r="G437" s="80" t="s">
        <v>2181</v>
      </c>
      <c r="H437" s="80" t="s">
        <v>2182</v>
      </c>
      <c r="I437" s="177"/>
      <c r="J437" s="81">
        <v>102.05606540034272</v>
      </c>
      <c r="K437" s="81">
        <v>2.1256341693031811</v>
      </c>
      <c r="L437" s="81">
        <v>4.5594895861996321</v>
      </c>
      <c r="M437" s="81">
        <v>49.114873397849223</v>
      </c>
      <c r="N437" s="81">
        <v>52.637546423749846</v>
      </c>
      <c r="O437" s="81">
        <v>39.673430591007154</v>
      </c>
      <c r="P437" s="81">
        <v>33.201133144337646</v>
      </c>
      <c r="Q437" s="81">
        <v>2.8256218466067002</v>
      </c>
      <c r="R437" s="81">
        <v>0</v>
      </c>
      <c r="S437" s="81">
        <v>4.3955656219948214</v>
      </c>
      <c r="T437" s="82"/>
      <c r="U437" s="81">
        <v>7861512</v>
      </c>
      <c r="V437" s="81">
        <v>853</v>
      </c>
      <c r="W437" s="81">
        <v>104</v>
      </c>
      <c r="X437" s="81">
        <v>9513</v>
      </c>
      <c r="Y437" s="81">
        <v>14662</v>
      </c>
      <c r="Z437" s="81">
        <v>22830</v>
      </c>
      <c r="AA437" s="81">
        <v>6612</v>
      </c>
      <c r="AB437" s="81">
        <v>38071</v>
      </c>
      <c r="AC437" s="81">
        <v>0</v>
      </c>
      <c r="AD437" s="81">
        <v>4.3955656219948214</v>
      </c>
      <c r="AE437" s="82"/>
      <c r="AF437" s="81">
        <v>97816287.993960977</v>
      </c>
      <c r="AG437" s="81">
        <v>1646015.0122293492</v>
      </c>
      <c r="AH437" s="81">
        <v>1156967.3426430584</v>
      </c>
      <c r="AI437" s="81">
        <v>60806903.526826657</v>
      </c>
      <c r="AJ437" s="81">
        <v>73332750.560415968</v>
      </c>
      <c r="AK437" s="81">
        <v>0</v>
      </c>
      <c r="AL437" s="81">
        <v>0</v>
      </c>
      <c r="AM437" s="81">
        <v>5226579.3968629707</v>
      </c>
      <c r="AN437" s="81">
        <v>0</v>
      </c>
      <c r="AO437" s="81">
        <v>0</v>
      </c>
      <c r="AP437" s="82"/>
      <c r="AQ437" s="81">
        <v>1118</v>
      </c>
      <c r="AR437" s="81">
        <v>244</v>
      </c>
      <c r="AS437" s="81">
        <v>0</v>
      </c>
      <c r="AT437" s="81">
        <v>0</v>
      </c>
      <c r="AU437" s="81">
        <v>0</v>
      </c>
      <c r="AV437" s="81">
        <v>0</v>
      </c>
      <c r="AW437" s="81" t="s">
        <v>564</v>
      </c>
      <c r="AX437" s="82"/>
      <c r="AY437" s="81">
        <v>5021.5450000000001</v>
      </c>
      <c r="AZ437" s="81">
        <v>13175.75</v>
      </c>
      <c r="BA437" s="81">
        <v>0</v>
      </c>
      <c r="BB437" s="81">
        <v>0</v>
      </c>
      <c r="BC437" s="81">
        <v>0</v>
      </c>
      <c r="BD437" s="81">
        <v>0</v>
      </c>
      <c r="BE437" s="81" t="s">
        <v>564</v>
      </c>
      <c r="BF437" s="82"/>
      <c r="BG437" s="81">
        <v>0</v>
      </c>
      <c r="BH437" s="81">
        <v>0</v>
      </c>
      <c r="BI437" s="81">
        <v>104.946</v>
      </c>
      <c r="BJ437" s="81">
        <v>0</v>
      </c>
      <c r="BK437" s="81">
        <v>12.007</v>
      </c>
      <c r="BL437" s="81">
        <v>0</v>
      </c>
      <c r="BM437" s="82"/>
      <c r="BN437" s="81">
        <v>0</v>
      </c>
      <c r="BO437" s="81">
        <v>0</v>
      </c>
      <c r="BP437" s="81">
        <v>6</v>
      </c>
      <c r="BQ437" s="81">
        <v>0</v>
      </c>
      <c r="BR437" s="81">
        <v>2</v>
      </c>
      <c r="BS437" s="81">
        <v>0</v>
      </c>
      <c r="BT437"/>
      <c r="BU437" s="80">
        <v>116.953</v>
      </c>
      <c r="BV437" s="80">
        <v>0</v>
      </c>
      <c r="BW437" s="80">
        <v>0</v>
      </c>
      <c r="BX437" s="80">
        <v>0</v>
      </c>
      <c r="BY437" s="80">
        <v>0</v>
      </c>
      <c r="BZ437" s="80">
        <v>0</v>
      </c>
      <c r="CA437" s="80">
        <v>0</v>
      </c>
      <c r="CB437" s="80">
        <v>0</v>
      </c>
      <c r="CC437" s="80">
        <v>0</v>
      </c>
    </row>
    <row r="438" spans="1:81">
      <c r="A438" s="80" t="s">
        <v>2193</v>
      </c>
      <c r="B438" s="80">
        <v>80</v>
      </c>
      <c r="C438" s="80">
        <v>12</v>
      </c>
      <c r="D438" s="80">
        <v>5</v>
      </c>
      <c r="E438" s="80">
        <v>2015</v>
      </c>
      <c r="F438" s="80" t="s">
        <v>91</v>
      </c>
      <c r="G438" s="80" t="s">
        <v>2181</v>
      </c>
      <c r="H438" s="80" t="s">
        <v>2182</v>
      </c>
      <c r="I438" s="177"/>
      <c r="J438" s="81">
        <v>100.51290531490595</v>
      </c>
      <c r="K438" s="81">
        <v>2.0035497055293723</v>
      </c>
      <c r="L438" s="81">
        <v>4.4996896080716295</v>
      </c>
      <c r="M438" s="81">
        <v>43.895491503014057</v>
      </c>
      <c r="N438" s="81">
        <v>48.119288094310093</v>
      </c>
      <c r="O438" s="81">
        <v>39.632188076718883</v>
      </c>
      <c r="P438" s="81">
        <v>32.855384458015841</v>
      </c>
      <c r="Q438" s="81">
        <v>2.7607668595230552</v>
      </c>
      <c r="R438" s="81">
        <v>0</v>
      </c>
      <c r="S438" s="81">
        <v>5.61194236327671</v>
      </c>
      <c r="T438" s="82"/>
      <c r="U438" s="81">
        <v>9683154</v>
      </c>
      <c r="V438" s="81">
        <v>853</v>
      </c>
      <c r="W438" s="81">
        <v>104</v>
      </c>
      <c r="X438" s="81">
        <v>9513</v>
      </c>
      <c r="Y438" s="81">
        <v>14889</v>
      </c>
      <c r="Z438" s="81">
        <v>23026</v>
      </c>
      <c r="AA438" s="81">
        <v>6538</v>
      </c>
      <c r="AB438" s="81">
        <v>37997</v>
      </c>
      <c r="AC438" s="81">
        <v>0</v>
      </c>
      <c r="AD438" s="81">
        <v>5.61194236327671</v>
      </c>
      <c r="AE438" s="82"/>
      <c r="AF438" s="81">
        <v>101138712.13735527</v>
      </c>
      <c r="AG438" s="81">
        <v>1514364.4563848174</v>
      </c>
      <c r="AH438" s="81">
        <v>937115.79216094536</v>
      </c>
      <c r="AI438" s="81">
        <v>58284862.80535347</v>
      </c>
      <c r="AJ438" s="81">
        <v>73513189.550604269</v>
      </c>
      <c r="AK438" s="81">
        <v>0</v>
      </c>
      <c r="AL438" s="81">
        <v>0</v>
      </c>
      <c r="AM438" s="81">
        <v>5207329.4585798252</v>
      </c>
      <c r="AN438" s="81">
        <v>0</v>
      </c>
      <c r="AO438" s="81">
        <v>0</v>
      </c>
      <c r="AP438" s="82"/>
      <c r="AQ438" s="81">
        <v>1190</v>
      </c>
      <c r="AR438" s="81">
        <v>302</v>
      </c>
      <c r="AS438" s="81">
        <v>0</v>
      </c>
      <c r="AT438" s="81">
        <v>0</v>
      </c>
      <c r="AU438" s="81">
        <v>0</v>
      </c>
      <c r="AV438" s="81">
        <v>0</v>
      </c>
      <c r="AW438" s="81" t="s">
        <v>564</v>
      </c>
      <c r="AX438" s="82"/>
      <c r="AY438" s="81">
        <v>5464.4349999999995</v>
      </c>
      <c r="AZ438" s="81">
        <v>15408.05</v>
      </c>
      <c r="BA438" s="81">
        <v>0</v>
      </c>
      <c r="BB438" s="81">
        <v>0</v>
      </c>
      <c r="BC438" s="81">
        <v>0</v>
      </c>
      <c r="BD438" s="81">
        <v>0</v>
      </c>
      <c r="BE438" s="81" t="s">
        <v>564</v>
      </c>
      <c r="BF438" s="82"/>
      <c r="BG438" s="81">
        <v>0</v>
      </c>
      <c r="BH438" s="81">
        <v>0</v>
      </c>
      <c r="BI438" s="81">
        <v>218.44300000000001</v>
      </c>
      <c r="BJ438" s="81">
        <v>0</v>
      </c>
      <c r="BK438" s="81">
        <v>5.8440000000000003</v>
      </c>
      <c r="BL438" s="81">
        <v>0</v>
      </c>
      <c r="BM438" s="82"/>
      <c r="BN438" s="81">
        <v>0</v>
      </c>
      <c r="BO438" s="81">
        <v>0</v>
      </c>
      <c r="BP438" s="81">
        <v>7</v>
      </c>
      <c r="BQ438" s="81">
        <v>0</v>
      </c>
      <c r="BR438" s="81">
        <v>1</v>
      </c>
      <c r="BS438" s="81">
        <v>0</v>
      </c>
      <c r="BT438"/>
      <c r="BU438" s="80">
        <v>220.27600000000001</v>
      </c>
      <c r="BV438" s="80">
        <v>4.0110000000000001</v>
      </c>
      <c r="BW438" s="80">
        <v>0</v>
      </c>
      <c r="BX438" s="80">
        <v>0</v>
      </c>
      <c r="BY438" s="80">
        <v>0</v>
      </c>
      <c r="BZ438" s="80">
        <v>0</v>
      </c>
      <c r="CA438" s="80">
        <v>0</v>
      </c>
      <c r="CB438" s="80">
        <v>0</v>
      </c>
      <c r="CC438" s="80">
        <v>0</v>
      </c>
    </row>
    <row r="439" spans="1:81">
      <c r="A439" s="80" t="s">
        <v>2194</v>
      </c>
      <c r="B439" s="80">
        <v>81</v>
      </c>
      <c r="C439" s="80">
        <v>13</v>
      </c>
      <c r="D439" s="80">
        <v>5</v>
      </c>
      <c r="E439" s="80">
        <v>2016</v>
      </c>
      <c r="F439" s="80" t="s">
        <v>92</v>
      </c>
      <c r="G439" s="80" t="s">
        <v>2181</v>
      </c>
      <c r="H439" s="80" t="s">
        <v>2182</v>
      </c>
      <c r="I439" s="177"/>
      <c r="J439" s="81">
        <v>61.798751114213196</v>
      </c>
      <c r="K439" s="81">
        <v>1.925134141686061</v>
      </c>
      <c r="L439" s="81">
        <v>4.3960639270726007</v>
      </c>
      <c r="M439" s="81">
        <v>35.20004569040541</v>
      </c>
      <c r="N439" s="81">
        <v>47.396521081752169</v>
      </c>
      <c r="O439" s="81">
        <v>39.565787885017883</v>
      </c>
      <c r="P439" s="81">
        <v>32.504849738866213</v>
      </c>
      <c r="Q439" s="81">
        <v>2.6556229831534059</v>
      </c>
      <c r="R439" s="81">
        <v>0</v>
      </c>
      <c r="S439" s="81">
        <v>2.7672888649734357</v>
      </c>
      <c r="T439" s="82"/>
      <c r="U439" s="81">
        <v>6330258</v>
      </c>
      <c r="V439" s="81">
        <v>853</v>
      </c>
      <c r="W439" s="81">
        <v>104</v>
      </c>
      <c r="X439" s="81">
        <v>9513</v>
      </c>
      <c r="Y439" s="81">
        <v>14864</v>
      </c>
      <c r="Z439" s="81">
        <v>23270</v>
      </c>
      <c r="AA439" s="81">
        <v>6690</v>
      </c>
      <c r="AB439" s="81">
        <v>37598</v>
      </c>
      <c r="AC439" s="81">
        <v>0</v>
      </c>
      <c r="AD439" s="81">
        <v>2.7672888649734362</v>
      </c>
      <c r="AE439" s="82"/>
      <c r="AF439" s="81">
        <v>67172508.327936649</v>
      </c>
      <c r="AG439" s="81">
        <v>1438584.2827120209</v>
      </c>
      <c r="AH439" s="81">
        <v>782481.19116103591</v>
      </c>
      <c r="AI439" s="81">
        <v>55497219.190159507</v>
      </c>
      <c r="AJ439" s="81">
        <v>79687905.423885316</v>
      </c>
      <c r="AK439" s="81">
        <v>0</v>
      </c>
      <c r="AL439" s="81">
        <v>0</v>
      </c>
      <c r="AM439" s="81">
        <v>5156651.2843862316</v>
      </c>
      <c r="AN439" s="81">
        <v>0</v>
      </c>
      <c r="AO439" s="81">
        <v>0</v>
      </c>
      <c r="AP439" s="82"/>
      <c r="AQ439" s="81">
        <v>1256</v>
      </c>
      <c r="AR439" s="81">
        <v>314</v>
      </c>
      <c r="AS439" s="81">
        <v>0</v>
      </c>
      <c r="AT439" s="81">
        <v>0</v>
      </c>
      <c r="AU439" s="81">
        <v>0</v>
      </c>
      <c r="AV439" s="81">
        <v>0</v>
      </c>
      <c r="AW439" s="81" t="s">
        <v>564</v>
      </c>
      <c r="AX439" s="82"/>
      <c r="AY439" s="81">
        <v>5883.2150000000001</v>
      </c>
      <c r="AZ439" s="81">
        <v>15796.05</v>
      </c>
      <c r="BA439" s="81">
        <v>0</v>
      </c>
      <c r="BB439" s="81">
        <v>0</v>
      </c>
      <c r="BC439" s="81">
        <v>0</v>
      </c>
      <c r="BD439" s="81">
        <v>0</v>
      </c>
      <c r="BE439" s="81" t="s">
        <v>564</v>
      </c>
      <c r="BF439" s="82"/>
      <c r="BG439" s="81">
        <v>0</v>
      </c>
      <c r="BH439" s="81">
        <v>0</v>
      </c>
      <c r="BI439" s="81">
        <v>82.64</v>
      </c>
      <c r="BJ439" s="81">
        <v>0</v>
      </c>
      <c r="BK439" s="81">
        <v>5.7149999999999999</v>
      </c>
      <c r="BL439" s="81">
        <v>0</v>
      </c>
      <c r="BM439" s="82"/>
      <c r="BN439" s="81">
        <v>0</v>
      </c>
      <c r="BO439" s="81">
        <v>0</v>
      </c>
      <c r="BP439" s="81">
        <v>6</v>
      </c>
      <c r="BQ439" s="81">
        <v>0</v>
      </c>
      <c r="BR439" s="81">
        <v>1</v>
      </c>
      <c r="BS439" s="81">
        <v>0</v>
      </c>
      <c r="BT439"/>
      <c r="BU439" s="80">
        <v>88.355000000000004</v>
      </c>
      <c r="BV439" s="80">
        <v>0</v>
      </c>
      <c r="BW439" s="80">
        <v>0</v>
      </c>
      <c r="BX439" s="80">
        <v>0</v>
      </c>
      <c r="BY439" s="80">
        <v>0</v>
      </c>
      <c r="BZ439" s="80">
        <v>0</v>
      </c>
      <c r="CA439" s="80">
        <v>0</v>
      </c>
      <c r="CB439" s="80">
        <v>0</v>
      </c>
      <c r="CC439" s="80">
        <v>0</v>
      </c>
    </row>
    <row r="440" spans="1:81">
      <c r="A440" s="80" t="s">
        <v>2195</v>
      </c>
      <c r="B440" s="80">
        <v>82</v>
      </c>
      <c r="C440" s="80">
        <v>14</v>
      </c>
      <c r="D440" s="80">
        <v>5</v>
      </c>
      <c r="E440" s="80">
        <v>2017</v>
      </c>
      <c r="F440" s="80" t="s">
        <v>71</v>
      </c>
      <c r="G440" s="80" t="s">
        <v>2181</v>
      </c>
      <c r="H440" s="80" t="s">
        <v>2182</v>
      </c>
      <c r="I440" s="177"/>
      <c r="J440" s="81">
        <v>67.071982184201431</v>
      </c>
      <c r="K440" s="81">
        <v>1.8530661432789541</v>
      </c>
      <c r="L440" s="81">
        <v>4.0590360551633831</v>
      </c>
      <c r="M440" s="81">
        <v>32.034795353657422</v>
      </c>
      <c r="N440" s="81">
        <v>45.051749816369203</v>
      </c>
      <c r="O440" s="81">
        <v>39.518940324976775</v>
      </c>
      <c r="P440" s="81">
        <v>32.796221320389186</v>
      </c>
      <c r="Q440" s="81">
        <v>2.5546495435444148</v>
      </c>
      <c r="R440" s="81">
        <v>0</v>
      </c>
      <c r="S440" s="81">
        <v>5.7303727917657161</v>
      </c>
      <c r="T440" s="82"/>
      <c r="U440" s="81">
        <v>7446560.0000000009</v>
      </c>
      <c r="V440" s="81">
        <v>853</v>
      </c>
      <c r="W440" s="81">
        <v>104</v>
      </c>
      <c r="X440" s="81">
        <v>9513</v>
      </c>
      <c r="Y440" s="81">
        <v>15000</v>
      </c>
      <c r="Z440" s="81">
        <v>23628</v>
      </c>
      <c r="AA440" s="81">
        <v>6793</v>
      </c>
      <c r="AB440" s="81">
        <v>37403</v>
      </c>
      <c r="AC440" s="81">
        <v>0</v>
      </c>
      <c r="AD440" s="81">
        <v>5.7303727917657161</v>
      </c>
      <c r="AE440" s="82"/>
      <c r="AF440" s="81">
        <v>82384562.007930487</v>
      </c>
      <c r="AG440" s="81">
        <v>1412848.416901089</v>
      </c>
      <c r="AH440" s="81">
        <v>944947.6462038419</v>
      </c>
      <c r="AI440" s="81">
        <v>53464331.25424692</v>
      </c>
      <c r="AJ440" s="81">
        <v>80901811.230524212</v>
      </c>
      <c r="AK440" s="81">
        <v>0</v>
      </c>
      <c r="AL440" s="81">
        <v>0</v>
      </c>
      <c r="AM440" s="81">
        <v>5137933.4940075744</v>
      </c>
      <c r="AN440" s="81">
        <v>0</v>
      </c>
      <c r="AO440" s="81">
        <v>0</v>
      </c>
      <c r="AP440" s="82"/>
      <c r="AQ440" s="81">
        <v>1339</v>
      </c>
      <c r="AR440" s="81">
        <v>340</v>
      </c>
      <c r="AS440" s="81">
        <v>0</v>
      </c>
      <c r="AT440" s="81">
        <v>0</v>
      </c>
      <c r="AU440" s="81">
        <v>0</v>
      </c>
      <c r="AV440" s="81">
        <v>0</v>
      </c>
      <c r="AW440" s="81" t="s">
        <v>564</v>
      </c>
      <c r="AX440" s="82"/>
      <c r="AY440" s="81">
        <v>6346.0550000000003</v>
      </c>
      <c r="AZ440" s="81">
        <v>19198.149999999991</v>
      </c>
      <c r="BA440" s="81">
        <v>0</v>
      </c>
      <c r="BB440" s="81">
        <v>0</v>
      </c>
      <c r="BC440" s="81">
        <v>0</v>
      </c>
      <c r="BD440" s="81">
        <v>0</v>
      </c>
      <c r="BE440" s="81" t="s">
        <v>564</v>
      </c>
      <c r="BF440" s="82"/>
      <c r="BG440" s="81">
        <v>0</v>
      </c>
      <c r="BH440" s="81">
        <v>0</v>
      </c>
      <c r="BI440" s="81">
        <v>83.822999999999993</v>
      </c>
      <c r="BJ440" s="81">
        <v>0</v>
      </c>
      <c r="BK440" s="81">
        <v>5.3719999999999999</v>
      </c>
      <c r="BL440" s="81">
        <v>0</v>
      </c>
      <c r="BM440" s="82"/>
      <c r="BN440" s="81">
        <v>0</v>
      </c>
      <c r="BO440" s="81">
        <v>0</v>
      </c>
      <c r="BP440" s="81">
        <v>6</v>
      </c>
      <c r="BQ440" s="81">
        <v>0</v>
      </c>
      <c r="BR440" s="81">
        <v>1</v>
      </c>
      <c r="BS440" s="81">
        <v>0</v>
      </c>
      <c r="BT440"/>
      <c r="BU440" s="80">
        <v>89.194999999999993</v>
      </c>
      <c r="BV440" s="80">
        <v>0</v>
      </c>
      <c r="BW440" s="80">
        <v>0</v>
      </c>
      <c r="BX440" s="80">
        <v>0</v>
      </c>
      <c r="BY440" s="80">
        <v>0</v>
      </c>
      <c r="BZ440" s="80">
        <v>0</v>
      </c>
      <c r="CA440" s="80">
        <v>0</v>
      </c>
      <c r="CB440" s="80">
        <v>0</v>
      </c>
      <c r="CC440" s="80">
        <v>0</v>
      </c>
    </row>
    <row r="441" spans="1:81">
      <c r="A441" s="80" t="s">
        <v>2196</v>
      </c>
      <c r="B441" s="80">
        <v>83</v>
      </c>
      <c r="C441" s="80">
        <v>15</v>
      </c>
      <c r="D441" s="80">
        <v>5</v>
      </c>
      <c r="E441" s="80">
        <v>2018</v>
      </c>
      <c r="F441" s="80" t="s">
        <v>93</v>
      </c>
      <c r="G441" s="80" t="s">
        <v>2181</v>
      </c>
      <c r="H441" s="80" t="s">
        <v>2182</v>
      </c>
      <c r="I441" s="177"/>
      <c r="J441" s="81">
        <v>64.642557354570414</v>
      </c>
      <c r="K441" s="81">
        <v>1.6227018409182499</v>
      </c>
      <c r="L441" s="81">
        <v>3.558467723092098</v>
      </c>
      <c r="M441" s="81">
        <v>29.042772552287168</v>
      </c>
      <c r="N441" s="81">
        <v>34.191136372562994</v>
      </c>
      <c r="O441" s="81">
        <v>39.21792790136702</v>
      </c>
      <c r="P441" s="81">
        <v>32.216426035031375</v>
      </c>
      <c r="Q441" s="81">
        <v>2.3669098390249168</v>
      </c>
      <c r="R441" s="81">
        <v>0</v>
      </c>
      <c r="S441" s="81">
        <v>7.770518137947799</v>
      </c>
      <c r="T441" s="82"/>
      <c r="U441" s="81">
        <v>7928889.9999999991</v>
      </c>
      <c r="V441" s="81">
        <v>853</v>
      </c>
      <c r="W441" s="81">
        <v>104</v>
      </c>
      <c r="X441" s="81">
        <v>9513</v>
      </c>
      <c r="Y441" s="81">
        <v>15171</v>
      </c>
      <c r="Z441" s="81">
        <v>23897</v>
      </c>
      <c r="AA441" s="81">
        <v>6740</v>
      </c>
      <c r="AB441" s="81">
        <v>37345</v>
      </c>
      <c r="AC441" s="81">
        <v>0</v>
      </c>
      <c r="AD441" s="81">
        <v>7.770518137947799</v>
      </c>
      <c r="AE441" s="82"/>
      <c r="AF441" s="81">
        <v>93398202.233032107</v>
      </c>
      <c r="AG441" s="81">
        <v>1258141.336935601</v>
      </c>
      <c r="AH441" s="81">
        <v>859848.96080733289</v>
      </c>
      <c r="AI441" s="81">
        <v>52495188.133865647</v>
      </c>
      <c r="AJ441" s="81">
        <v>73406364.345443413</v>
      </c>
      <c r="AK441" s="81">
        <v>0</v>
      </c>
      <c r="AL441" s="81">
        <v>0</v>
      </c>
      <c r="AM441" s="81">
        <v>5140580.7295265272</v>
      </c>
      <c r="AN441" s="81">
        <v>0</v>
      </c>
      <c r="AO441" s="81">
        <v>0</v>
      </c>
      <c r="AP441" s="82"/>
      <c r="AQ441" s="81">
        <v>1443</v>
      </c>
      <c r="AR441" s="81">
        <v>356</v>
      </c>
      <c r="AS441" s="81">
        <v>0</v>
      </c>
      <c r="AT441" s="81">
        <v>0</v>
      </c>
      <c r="AU441" s="81">
        <v>0</v>
      </c>
      <c r="AV441" s="81">
        <v>0</v>
      </c>
      <c r="AW441" s="81" t="s">
        <v>564</v>
      </c>
      <c r="AX441" s="82"/>
      <c r="AY441" s="81">
        <v>6916.2450000000008</v>
      </c>
      <c r="AZ441" s="81">
        <v>19487.75</v>
      </c>
      <c r="BA441" s="81">
        <v>0</v>
      </c>
      <c r="BB441" s="81">
        <v>0</v>
      </c>
      <c r="BC441" s="81">
        <v>0</v>
      </c>
      <c r="BD441" s="81">
        <v>0</v>
      </c>
      <c r="BE441" s="81" t="s">
        <v>564</v>
      </c>
      <c r="BF441" s="82"/>
      <c r="BG441" s="81">
        <v>0</v>
      </c>
      <c r="BH441" s="81">
        <v>0</v>
      </c>
      <c r="BI441" s="81">
        <v>130.64500000000001</v>
      </c>
      <c r="BJ441" s="81">
        <v>0</v>
      </c>
      <c r="BK441" s="81">
        <v>5.08</v>
      </c>
      <c r="BL441" s="81">
        <v>0</v>
      </c>
      <c r="BM441" s="82"/>
      <c r="BN441" s="81">
        <v>0</v>
      </c>
      <c r="BO441" s="81">
        <v>0</v>
      </c>
      <c r="BP441" s="81">
        <v>7</v>
      </c>
      <c r="BQ441" s="81">
        <v>0</v>
      </c>
      <c r="BR441" s="81">
        <v>1</v>
      </c>
      <c r="BS441" s="81">
        <v>0</v>
      </c>
      <c r="BT441"/>
      <c r="BU441" s="80">
        <v>131.49600000000001</v>
      </c>
      <c r="BV441" s="80">
        <v>4.2290000000000001</v>
      </c>
      <c r="BW441" s="80">
        <v>0</v>
      </c>
      <c r="BX441" s="80">
        <v>0</v>
      </c>
      <c r="BY441" s="80">
        <v>0</v>
      </c>
      <c r="BZ441" s="80">
        <v>0</v>
      </c>
      <c r="CA441" s="80">
        <v>0</v>
      </c>
      <c r="CB441" s="80">
        <v>0</v>
      </c>
      <c r="CC441" s="80">
        <v>0</v>
      </c>
    </row>
    <row r="442" spans="1:81">
      <c r="A442" s="80" t="s">
        <v>2197</v>
      </c>
      <c r="B442" s="80">
        <v>84</v>
      </c>
      <c r="C442" s="80">
        <v>16</v>
      </c>
      <c r="D442" s="80">
        <v>5</v>
      </c>
      <c r="E442" s="80">
        <v>2019</v>
      </c>
      <c r="F442" s="80" t="s">
        <v>73</v>
      </c>
      <c r="G442" s="80" t="s">
        <v>2181</v>
      </c>
      <c r="H442" s="80" t="s">
        <v>2182</v>
      </c>
      <c r="I442" s="177"/>
      <c r="J442" s="81">
        <v>62.488011159333141</v>
      </c>
      <c r="K442" s="81">
        <v>1.5262187041968547</v>
      </c>
      <c r="L442" s="81">
        <v>3.6268449985072433</v>
      </c>
      <c r="M442" s="81">
        <v>32.452414385667268</v>
      </c>
      <c r="N442" s="81">
        <v>32.818667279040383</v>
      </c>
      <c r="O442" s="81">
        <v>38.267376735055834</v>
      </c>
      <c r="P442" s="81">
        <v>32.160778844080234</v>
      </c>
      <c r="Q442" s="81">
        <v>2.2858787050358846</v>
      </c>
      <c r="R442" s="81">
        <v>0</v>
      </c>
      <c r="S442" s="81">
        <v>5.7447746749043453</v>
      </c>
      <c r="T442" s="82"/>
      <c r="U442" s="81">
        <v>7523049</v>
      </c>
      <c r="V442" s="81">
        <v>853</v>
      </c>
      <c r="W442" s="81">
        <v>104</v>
      </c>
      <c r="X442" s="81">
        <v>9513</v>
      </c>
      <c r="Y442" s="81">
        <v>15348</v>
      </c>
      <c r="Z442" s="81">
        <v>23958</v>
      </c>
      <c r="AA442" s="81">
        <v>6678</v>
      </c>
      <c r="AB442" s="81">
        <v>37043</v>
      </c>
      <c r="AC442" s="81">
        <v>0</v>
      </c>
      <c r="AD442" s="81">
        <v>5.7447746749043453</v>
      </c>
      <c r="AE442" s="82"/>
      <c r="AF442" s="81">
        <v>88161815.897306725</v>
      </c>
      <c r="AG442" s="81">
        <v>1219076.1755633771</v>
      </c>
      <c r="AH442" s="81">
        <v>956035.09528739389</v>
      </c>
      <c r="AI442" s="81">
        <v>52914711.616950087</v>
      </c>
      <c r="AJ442" s="81">
        <v>67153126.688336194</v>
      </c>
      <c r="AK442" s="81">
        <v>0</v>
      </c>
      <c r="AL442" s="81">
        <v>0</v>
      </c>
      <c r="AM442" s="81">
        <v>5044977.7404453009</v>
      </c>
      <c r="AN442" s="81">
        <v>0</v>
      </c>
      <c r="AO442" s="81">
        <v>0</v>
      </c>
      <c r="AP442" s="82"/>
      <c r="AQ442" s="81">
        <v>1533</v>
      </c>
      <c r="AR442" s="81">
        <v>365</v>
      </c>
      <c r="AS442" s="81">
        <v>0</v>
      </c>
      <c r="AT442" s="81">
        <v>0</v>
      </c>
      <c r="AU442" s="81">
        <v>0</v>
      </c>
      <c r="AV442" s="81">
        <v>0</v>
      </c>
      <c r="AW442" s="81" t="s">
        <v>564</v>
      </c>
      <c r="AX442" s="82"/>
      <c r="AY442" s="81">
        <v>7426.2250000000013</v>
      </c>
      <c r="AZ442" s="81">
        <v>19663.150000000001</v>
      </c>
      <c r="BA442" s="81">
        <v>0</v>
      </c>
      <c r="BB442" s="81">
        <v>0</v>
      </c>
      <c r="BC442" s="81">
        <v>0</v>
      </c>
      <c r="BD442" s="81">
        <v>0</v>
      </c>
      <c r="BE442" s="81" t="s">
        <v>564</v>
      </c>
      <c r="BF442" s="82"/>
      <c r="BG442" s="81">
        <v>0</v>
      </c>
      <c r="BH442" s="81">
        <v>0</v>
      </c>
      <c r="BI442" s="81">
        <v>107.63</v>
      </c>
      <c r="BJ442" s="81">
        <v>0</v>
      </c>
      <c r="BK442" s="81">
        <v>4.7350000000000003</v>
      </c>
      <c r="BL442" s="81">
        <v>0</v>
      </c>
      <c r="BM442" s="82"/>
      <c r="BN442" s="81">
        <v>0</v>
      </c>
      <c r="BO442" s="81">
        <v>0</v>
      </c>
      <c r="BP442" s="81">
        <v>6</v>
      </c>
      <c r="BQ442" s="81">
        <v>0</v>
      </c>
      <c r="BR442" s="81">
        <v>1</v>
      </c>
      <c r="BS442" s="81">
        <v>0</v>
      </c>
      <c r="BT442"/>
      <c r="BU442" s="80">
        <v>104.756</v>
      </c>
      <c r="BV442" s="80">
        <v>4.0430000000000001</v>
      </c>
      <c r="BW442" s="80">
        <v>3.5659999999999998</v>
      </c>
      <c r="BX442" s="80">
        <v>0</v>
      </c>
      <c r="BY442" s="80">
        <v>0</v>
      </c>
      <c r="BZ442" s="80">
        <v>0</v>
      </c>
      <c r="CA442" s="80">
        <v>0</v>
      </c>
      <c r="CB442" s="80">
        <v>0</v>
      </c>
      <c r="CC442" s="80">
        <v>0</v>
      </c>
    </row>
    <row r="443" spans="1:81">
      <c r="A443" s="80" t="s">
        <v>2198</v>
      </c>
      <c r="B443" s="80">
        <v>85</v>
      </c>
      <c r="C443" s="80">
        <v>17</v>
      </c>
      <c r="D443" s="80">
        <v>5</v>
      </c>
      <c r="E443" s="80">
        <v>2020</v>
      </c>
      <c r="F443" s="80" t="s">
        <v>218</v>
      </c>
      <c r="G443" s="80" t="s">
        <v>2181</v>
      </c>
      <c r="H443" s="80" t="s">
        <v>2182</v>
      </c>
      <c r="I443" s="177"/>
      <c r="J443" s="81">
        <v>93.223772327392965</v>
      </c>
      <c r="K443" s="81">
        <v>1.930492328688121</v>
      </c>
      <c r="L443" s="81">
        <v>3.1966879545905567</v>
      </c>
      <c r="M443" s="81">
        <v>31.327583343994331</v>
      </c>
      <c r="N443" s="81">
        <v>34.822097900939966</v>
      </c>
      <c r="O443" s="81">
        <v>33.772537840807374</v>
      </c>
      <c r="P443" s="81">
        <v>29.946551200152104</v>
      </c>
      <c r="Q443" s="81">
        <v>2.1770971647603088</v>
      </c>
      <c r="R443" s="81">
        <v>0</v>
      </c>
      <c r="S443" s="81">
        <v>3.8188063242367809</v>
      </c>
      <c r="T443" s="82"/>
      <c r="U443" s="81">
        <v>11229469</v>
      </c>
      <c r="V443" s="81">
        <v>990</v>
      </c>
      <c r="W443" s="81">
        <v>103</v>
      </c>
      <c r="X443" s="81">
        <v>9706</v>
      </c>
      <c r="Y443" s="81">
        <v>15507</v>
      </c>
      <c r="Z443" s="81">
        <v>24133</v>
      </c>
      <c r="AA443" s="81">
        <v>6756</v>
      </c>
      <c r="AB443" s="81">
        <v>36923</v>
      </c>
      <c r="AC443" s="81">
        <v>0</v>
      </c>
      <c r="AD443" s="81">
        <v>3.8188063242367809</v>
      </c>
      <c r="AE443" s="82"/>
      <c r="AF443" s="81">
        <v>129530316.7369426</v>
      </c>
      <c r="AG443" s="81">
        <v>1419643.7202128966</v>
      </c>
      <c r="AH443" s="81">
        <v>980441.90734806727</v>
      </c>
      <c r="AI443" s="81">
        <v>49792782.51980149</v>
      </c>
      <c r="AJ443" s="81">
        <v>72079593.987705693</v>
      </c>
      <c r="AK443" s="81"/>
      <c r="AL443" s="81"/>
      <c r="AM443" s="81">
        <v>4818861.7230860414</v>
      </c>
      <c r="AN443" s="81"/>
      <c r="AO443" s="81"/>
      <c r="AP443" s="82"/>
      <c r="AQ443" s="81">
        <v>1642</v>
      </c>
      <c r="AR443" s="81">
        <v>366</v>
      </c>
      <c r="AS443" s="81">
        <v>0</v>
      </c>
      <c r="AT443" s="81">
        <v>0</v>
      </c>
      <c r="AU443" s="81">
        <v>0</v>
      </c>
      <c r="AV443" s="81">
        <v>0</v>
      </c>
      <c r="AW443" s="81">
        <v>0</v>
      </c>
      <c r="AX443" s="82"/>
      <c r="AY443" s="81">
        <v>8058.154999999997</v>
      </c>
      <c r="AZ443" s="81">
        <v>19712.65000000002</v>
      </c>
      <c r="BA443" s="81">
        <v>0</v>
      </c>
      <c r="BB443" s="81">
        <v>0</v>
      </c>
      <c r="BC443" s="81">
        <v>0</v>
      </c>
      <c r="BD443" s="81">
        <v>0</v>
      </c>
      <c r="BE443" s="81">
        <v>0</v>
      </c>
      <c r="BF443" s="82"/>
      <c r="BG443" s="81">
        <v>0</v>
      </c>
      <c r="BH443" s="81">
        <v>0</v>
      </c>
      <c r="BI443" s="81">
        <v>148.83199999999999</v>
      </c>
      <c r="BJ443" s="81">
        <v>0</v>
      </c>
      <c r="BK443" s="81">
        <v>0</v>
      </c>
      <c r="BL443" s="81">
        <v>0</v>
      </c>
      <c r="BM443" s="82"/>
      <c r="BN443" s="81">
        <v>0</v>
      </c>
      <c r="BO443" s="81">
        <v>0</v>
      </c>
      <c r="BP443" s="81">
        <v>7</v>
      </c>
      <c r="BQ443" s="81">
        <v>0</v>
      </c>
      <c r="BR443" s="81">
        <v>0</v>
      </c>
      <c r="BS443" s="81">
        <v>0</v>
      </c>
      <c r="BT443"/>
      <c r="BU443" s="80">
        <v>140.762</v>
      </c>
      <c r="BV443" s="80">
        <v>4.0599999999999996</v>
      </c>
      <c r="BW443" s="80">
        <v>4.01</v>
      </c>
      <c r="BX443" s="80">
        <v>0</v>
      </c>
      <c r="BY443" s="80">
        <v>0</v>
      </c>
      <c r="BZ443" s="80">
        <v>0</v>
      </c>
      <c r="CA443" s="80">
        <v>0</v>
      </c>
      <c r="CB443" s="80">
        <v>0</v>
      </c>
      <c r="CC443" s="80">
        <v>0</v>
      </c>
    </row>
    <row r="444" spans="1:81">
      <c r="A444" s="80" t="s">
        <v>2199</v>
      </c>
      <c r="B444" s="80">
        <v>85</v>
      </c>
      <c r="C444" s="80">
        <v>18</v>
      </c>
      <c r="D444" s="80">
        <v>5</v>
      </c>
      <c r="E444" s="80">
        <v>2021</v>
      </c>
      <c r="F444" s="80" t="s">
        <v>75</v>
      </c>
      <c r="G444" s="174" t="s">
        <v>2181</v>
      </c>
      <c r="H444" s="80" t="s">
        <v>2182</v>
      </c>
      <c r="I444" s="177"/>
      <c r="J444" s="81">
        <v>84.810605071012048</v>
      </c>
      <c r="K444" s="81">
        <v>1.9762835992815138</v>
      </c>
      <c r="L444" s="81">
        <v>2.855985908684771</v>
      </c>
      <c r="M444" s="81">
        <v>28.748041962421429</v>
      </c>
      <c r="N444" s="81">
        <v>26.376549220601966</v>
      </c>
      <c r="O444" s="81">
        <v>33.286805884650121</v>
      </c>
      <c r="P444" s="81">
        <v>30.930711459667087</v>
      </c>
      <c r="Q444" s="81">
        <v>2.1829957027653815</v>
      </c>
      <c r="R444" s="81">
        <v>0</v>
      </c>
      <c r="S444" s="81">
        <v>2.624746079196731</v>
      </c>
      <c r="T444" s="82"/>
      <c r="U444" s="81">
        <v>13054654</v>
      </c>
      <c r="V444" s="81">
        <v>990</v>
      </c>
      <c r="W444" s="81">
        <v>103</v>
      </c>
      <c r="X444" s="81">
        <v>9706</v>
      </c>
      <c r="Y444" s="81">
        <v>15564</v>
      </c>
      <c r="Z444" s="81">
        <v>24492</v>
      </c>
      <c r="AA444" s="81">
        <v>6805</v>
      </c>
      <c r="AB444" s="81">
        <v>36584</v>
      </c>
      <c r="AC444" s="81">
        <v>0</v>
      </c>
      <c r="AD444" s="81">
        <v>2.624746079196731</v>
      </c>
      <c r="AE444" s="82"/>
      <c r="AF444" s="81">
        <v>131265653.49365686</v>
      </c>
      <c r="AG444" s="81">
        <v>1519624.2078915075</v>
      </c>
      <c r="AH444" s="81">
        <v>907066.14664342802</v>
      </c>
      <c r="AI444" s="81">
        <v>54740608.908952095</v>
      </c>
      <c r="AJ444" s="81">
        <v>65017602.752187118</v>
      </c>
      <c r="AK444" s="81">
        <v>0</v>
      </c>
      <c r="AL444" s="81">
        <v>0</v>
      </c>
      <c r="AM444" s="81">
        <v>4802158.0715606613</v>
      </c>
      <c r="AN444" s="81">
        <v>0</v>
      </c>
      <c r="AO444" s="81">
        <v>0</v>
      </c>
      <c r="AP444" s="82"/>
      <c r="AQ444" s="81">
        <v>1754</v>
      </c>
      <c r="AR444" s="81">
        <v>374</v>
      </c>
      <c r="AS444" s="81">
        <v>0</v>
      </c>
      <c r="AT444" s="81">
        <v>0</v>
      </c>
      <c r="AU444" s="81">
        <v>0</v>
      </c>
      <c r="AV444" s="81">
        <v>0</v>
      </c>
      <c r="AW444" s="81"/>
      <c r="AX444" s="82"/>
      <c r="AY444" s="81">
        <v>8736.9349999999959</v>
      </c>
      <c r="AZ444" s="81">
        <v>20040.950000000019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2200</v>
      </c>
      <c r="B445" s="80">
        <v>85</v>
      </c>
      <c r="C445" s="80">
        <v>19</v>
      </c>
      <c r="D445" s="80">
        <v>5</v>
      </c>
      <c r="E445" s="80">
        <v>2022</v>
      </c>
      <c r="F445" s="80" t="s">
        <v>568</v>
      </c>
      <c r="G445" s="174" t="s">
        <v>2181</v>
      </c>
      <c r="H445" s="80" t="s">
        <v>2182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1864</v>
      </c>
      <c r="AR445" s="81">
        <v>375</v>
      </c>
      <c r="AS445" s="81">
        <v>0</v>
      </c>
      <c r="AT445" s="81">
        <v>0</v>
      </c>
      <c r="AU445" s="81">
        <v>0</v>
      </c>
      <c r="AV445" s="81">
        <v>0</v>
      </c>
      <c r="AW445" s="81"/>
      <c r="AX445" s="82"/>
      <c r="AY445" s="81">
        <v>9464.4749999999804</v>
      </c>
      <c r="AZ445" s="81">
        <v>20090.450000000019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2201</v>
      </c>
      <c r="B446" s="80">
        <v>188</v>
      </c>
      <c r="C446" s="80">
        <v>1</v>
      </c>
      <c r="D446" s="80">
        <v>12</v>
      </c>
      <c r="E446" s="80">
        <v>1990</v>
      </c>
      <c r="F446" s="80" t="s">
        <v>562</v>
      </c>
      <c r="G446" s="80" t="s">
        <v>2202</v>
      </c>
      <c r="H446" s="80" t="s">
        <v>2203</v>
      </c>
      <c r="I446" s="177"/>
      <c r="J446" s="81">
        <v>387.51404462744762</v>
      </c>
      <c r="K446" s="81">
        <v>9.0728459481069006</v>
      </c>
      <c r="L446" s="81">
        <v>1.3442841651378297</v>
      </c>
      <c r="M446" s="81">
        <v>33.151751016946385</v>
      </c>
      <c r="N446" s="81">
        <v>48.154132585191142</v>
      </c>
      <c r="O446" s="81">
        <v>32.092450083080315</v>
      </c>
      <c r="P446" s="81">
        <v>53.049470758446269</v>
      </c>
      <c r="Q446" s="81">
        <v>2.986585273084065</v>
      </c>
      <c r="R446" s="81">
        <v>0.32759474805536254</v>
      </c>
      <c r="S446" s="81">
        <v>2.187027253710208</v>
      </c>
      <c r="T446" s="82"/>
      <c r="U446" s="81">
        <v>16024718</v>
      </c>
      <c r="V446" s="81">
        <v>2047</v>
      </c>
      <c r="W446" s="81">
        <v>12</v>
      </c>
      <c r="X446" s="81">
        <v>10558</v>
      </c>
      <c r="Y446" s="81">
        <v>12488</v>
      </c>
      <c r="Z446" s="81">
        <v>13200</v>
      </c>
      <c r="AA446" s="81">
        <v>12881</v>
      </c>
      <c r="AB446" s="81">
        <v>48492</v>
      </c>
      <c r="AC446" s="81">
        <v>56740</v>
      </c>
      <c r="AD446" s="81">
        <v>2.187027253710208</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2204</v>
      </c>
      <c r="B447" s="80">
        <v>189</v>
      </c>
      <c r="C447" s="80">
        <v>2</v>
      </c>
      <c r="D447" s="80">
        <v>12</v>
      </c>
      <c r="E447" s="80">
        <v>2005</v>
      </c>
      <c r="F447" s="80" t="s">
        <v>565</v>
      </c>
      <c r="G447" s="80" t="s">
        <v>2202</v>
      </c>
      <c r="H447" s="80" t="s">
        <v>2203</v>
      </c>
      <c r="I447" s="177"/>
      <c r="J447" s="81">
        <v>302.77221960916296</v>
      </c>
      <c r="K447" s="81">
        <v>6.2048386683137675</v>
      </c>
      <c r="L447" s="81">
        <v>2.0882037384900043</v>
      </c>
      <c r="M447" s="81">
        <v>65.297864361011207</v>
      </c>
      <c r="N447" s="81">
        <v>66.874779463162952</v>
      </c>
      <c r="O447" s="81">
        <v>49.715730300778112</v>
      </c>
      <c r="P447" s="81">
        <v>52.252842511983587</v>
      </c>
      <c r="Q447" s="81">
        <v>2.6277769534617015</v>
      </c>
      <c r="R447" s="81">
        <v>0.91365517692666232</v>
      </c>
      <c r="S447" s="81">
        <v>1.9018499999999998</v>
      </c>
      <c r="T447" s="82"/>
      <c r="U447" s="81">
        <v>17612037</v>
      </c>
      <c r="V447" s="81">
        <v>1769</v>
      </c>
      <c r="W447" s="81">
        <v>17</v>
      </c>
      <c r="X447" s="81">
        <v>9057</v>
      </c>
      <c r="Y447" s="81">
        <v>13849</v>
      </c>
      <c r="Z447" s="81">
        <v>23663</v>
      </c>
      <c r="AA447" s="81">
        <v>10391</v>
      </c>
      <c r="AB447" s="81">
        <v>44603</v>
      </c>
      <c r="AC447" s="81">
        <v>161561</v>
      </c>
      <c r="AD447" s="81">
        <v>1.9018499999999998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2205</v>
      </c>
      <c r="B448" s="80">
        <v>190</v>
      </c>
      <c r="C448" s="80">
        <v>3</v>
      </c>
      <c r="D448" s="80">
        <v>12</v>
      </c>
      <c r="E448" s="80">
        <v>2006</v>
      </c>
      <c r="F448" s="80" t="s">
        <v>566</v>
      </c>
      <c r="G448" s="80" t="s">
        <v>2202</v>
      </c>
      <c r="H448" s="80" t="s">
        <v>2203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2206</v>
      </c>
      <c r="B449" s="80">
        <v>191</v>
      </c>
      <c r="C449" s="80">
        <v>4</v>
      </c>
      <c r="D449" s="80">
        <v>12</v>
      </c>
      <c r="E449" s="80">
        <v>2007</v>
      </c>
      <c r="F449" s="80" t="s">
        <v>567</v>
      </c>
      <c r="G449" s="80" t="s">
        <v>2202</v>
      </c>
      <c r="H449" s="80" t="s">
        <v>2203</v>
      </c>
      <c r="I449" s="177"/>
      <c r="J449" s="81">
        <v>334.66423077815301</v>
      </c>
      <c r="K449" s="81">
        <v>5.7611363359887386</v>
      </c>
      <c r="L449" s="81">
        <v>4.6342985661220046</v>
      </c>
      <c r="M449" s="81">
        <v>70.967471514708478</v>
      </c>
      <c r="N449" s="81">
        <v>74.450477144046999</v>
      </c>
      <c r="O449" s="81">
        <v>47.539237157944342</v>
      </c>
      <c r="P449" s="81">
        <v>50.447127433220928</v>
      </c>
      <c r="Q449" s="81">
        <v>2.7210117343130342</v>
      </c>
      <c r="R449" s="81">
        <v>0.61049026860034827</v>
      </c>
      <c r="S449" s="81">
        <v>0.11038748999999999</v>
      </c>
      <c r="T449" s="82"/>
      <c r="U449" s="81">
        <v>22481849</v>
      </c>
      <c r="V449" s="81">
        <v>1589</v>
      </c>
      <c r="W449" s="81">
        <v>40</v>
      </c>
      <c r="X449" s="81">
        <v>10525</v>
      </c>
      <c r="Y449" s="81">
        <v>13931</v>
      </c>
      <c r="Z449" s="81">
        <v>23522</v>
      </c>
      <c r="AA449" s="81">
        <v>9879</v>
      </c>
      <c r="AB449" s="81">
        <v>43743</v>
      </c>
      <c r="AC449" s="81">
        <v>111050</v>
      </c>
      <c r="AD449" s="81">
        <v>0.11038748999999999</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2207</v>
      </c>
      <c r="B450" s="80">
        <v>192</v>
      </c>
      <c r="C450" s="80">
        <v>5</v>
      </c>
      <c r="D450" s="80">
        <v>12</v>
      </c>
      <c r="E450" s="80">
        <v>2008</v>
      </c>
      <c r="F450" s="80" t="s">
        <v>84</v>
      </c>
      <c r="G450" s="80" t="s">
        <v>2202</v>
      </c>
      <c r="H450" s="80" t="s">
        <v>2203</v>
      </c>
      <c r="I450" s="177"/>
      <c r="J450" s="81">
        <v>267.14193772065738</v>
      </c>
      <c r="K450" s="81">
        <v>4.3700269846050963</v>
      </c>
      <c r="L450" s="81">
        <v>3.8533526408336631</v>
      </c>
      <c r="M450" s="81">
        <v>67.49240773519027</v>
      </c>
      <c r="N450" s="81">
        <v>77.364618232059655</v>
      </c>
      <c r="O450" s="81">
        <v>46.196718769243311</v>
      </c>
      <c r="P450" s="81">
        <v>48.803323425674137</v>
      </c>
      <c r="Q450" s="81">
        <v>2.6504621475949457</v>
      </c>
      <c r="R450" s="81">
        <v>0.50847536337193311</v>
      </c>
      <c r="S450" s="81">
        <v>0</v>
      </c>
      <c r="T450" s="82"/>
      <c r="U450" s="81">
        <v>17802684</v>
      </c>
      <c r="V450" s="81">
        <v>1589</v>
      </c>
      <c r="W450" s="81">
        <v>40</v>
      </c>
      <c r="X450" s="81">
        <v>10525</v>
      </c>
      <c r="Y450" s="81">
        <v>13975</v>
      </c>
      <c r="Z450" s="81">
        <v>23660</v>
      </c>
      <c r="AA450" s="81">
        <v>9568</v>
      </c>
      <c r="AB450" s="81">
        <v>43309</v>
      </c>
      <c r="AC450" s="81">
        <v>96044</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2208</v>
      </c>
      <c r="B451" s="80">
        <v>193</v>
      </c>
      <c r="C451" s="80">
        <v>6</v>
      </c>
      <c r="D451" s="80">
        <v>12</v>
      </c>
      <c r="E451" s="80">
        <v>2009</v>
      </c>
      <c r="F451" s="80" t="s">
        <v>85</v>
      </c>
      <c r="G451" s="80" t="s">
        <v>2202</v>
      </c>
      <c r="H451" s="80" t="s">
        <v>2203</v>
      </c>
      <c r="I451" s="177"/>
      <c r="J451" s="81">
        <v>208.55627076408541</v>
      </c>
      <c r="K451" s="81">
        <v>3.9703436934608956</v>
      </c>
      <c r="L451" s="81">
        <v>27.453684005500001</v>
      </c>
      <c r="M451" s="81">
        <v>63.674033715667839</v>
      </c>
      <c r="N451" s="81">
        <v>66.702724486795915</v>
      </c>
      <c r="O451" s="81">
        <v>46.854313800436003</v>
      </c>
      <c r="P451" s="81">
        <v>47.041349724492115</v>
      </c>
      <c r="Q451" s="81">
        <v>2.4997109767287609</v>
      </c>
      <c r="R451" s="81">
        <v>0.49347256656640237</v>
      </c>
      <c r="S451" s="81">
        <v>0</v>
      </c>
      <c r="T451" s="82"/>
      <c r="U451" s="81">
        <v>11861170</v>
      </c>
      <c r="V451" s="81">
        <v>1406</v>
      </c>
      <c r="W451" s="81">
        <v>437</v>
      </c>
      <c r="X451" s="81">
        <v>10829</v>
      </c>
      <c r="Y451" s="81">
        <v>13962</v>
      </c>
      <c r="Z451" s="81">
        <v>23686</v>
      </c>
      <c r="AA451" s="81">
        <v>9468</v>
      </c>
      <c r="AB451" s="81">
        <v>42878</v>
      </c>
      <c r="AC451" s="81">
        <v>90934</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413.74599999999998</v>
      </c>
      <c r="BJ451" s="81">
        <v>0</v>
      </c>
      <c r="BK451" s="81">
        <v>0</v>
      </c>
      <c r="BL451" s="81">
        <v>0</v>
      </c>
      <c r="BM451" s="82"/>
      <c r="BN451" s="81">
        <v>0</v>
      </c>
      <c r="BO451" s="81">
        <v>0</v>
      </c>
      <c r="BP451" s="81">
        <v>5</v>
      </c>
      <c r="BQ451" s="81">
        <v>0</v>
      </c>
      <c r="BR451" s="81">
        <v>0</v>
      </c>
      <c r="BS451" s="81">
        <v>0</v>
      </c>
      <c r="BT451"/>
      <c r="BU451" s="80"/>
      <c r="BV451" s="80"/>
      <c r="BW451" s="80"/>
      <c r="BX451" s="80"/>
      <c r="BY451" s="80"/>
      <c r="BZ451" s="80"/>
      <c r="CA451" s="80"/>
      <c r="CB451" s="80"/>
      <c r="CC451" s="80"/>
    </row>
    <row r="452" spans="1:81">
      <c r="A452" s="80" t="s">
        <v>2209</v>
      </c>
      <c r="B452" s="80">
        <v>194</v>
      </c>
      <c r="C452" s="80">
        <v>7</v>
      </c>
      <c r="D452" s="80">
        <v>12</v>
      </c>
      <c r="E452" s="80">
        <v>2010</v>
      </c>
      <c r="F452" s="80" t="s">
        <v>86</v>
      </c>
      <c r="G452" s="80" t="s">
        <v>2202</v>
      </c>
      <c r="H452" s="80" t="s">
        <v>2203</v>
      </c>
      <c r="I452" s="177"/>
      <c r="J452" s="81">
        <v>301.14384720434441</v>
      </c>
      <c r="K452" s="81">
        <v>4.5144895521763111</v>
      </c>
      <c r="L452" s="81">
        <v>24.512023065372158</v>
      </c>
      <c r="M452" s="81">
        <v>73.942574437872011</v>
      </c>
      <c r="N452" s="81">
        <v>78.615595260214036</v>
      </c>
      <c r="O452" s="81">
        <v>46.781334812319855</v>
      </c>
      <c r="P452" s="81">
        <v>47.104795931564112</v>
      </c>
      <c r="Q452" s="81">
        <v>2.578818221983199</v>
      </c>
      <c r="R452" s="81">
        <v>0.81490676667272333</v>
      </c>
      <c r="S452" s="81">
        <v>0</v>
      </c>
      <c r="T452" s="82"/>
      <c r="U452" s="81">
        <v>16142815</v>
      </c>
      <c r="V452" s="81">
        <v>1406</v>
      </c>
      <c r="W452" s="81">
        <v>437</v>
      </c>
      <c r="X452" s="81">
        <v>10829</v>
      </c>
      <c r="Y452" s="81">
        <v>13975</v>
      </c>
      <c r="Z452" s="81">
        <v>23759</v>
      </c>
      <c r="AA452" s="81">
        <v>9244</v>
      </c>
      <c r="AB452" s="81">
        <v>42386</v>
      </c>
      <c r="AC452" s="81">
        <v>142306</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500.649</v>
      </c>
      <c r="BJ452" s="81">
        <v>0</v>
      </c>
      <c r="BK452" s="81">
        <v>0</v>
      </c>
      <c r="BL452" s="81">
        <v>0</v>
      </c>
      <c r="BM452" s="82"/>
      <c r="BN452" s="81">
        <v>0</v>
      </c>
      <c r="BO452" s="81">
        <v>0</v>
      </c>
      <c r="BP452" s="81">
        <v>5</v>
      </c>
      <c r="BQ452" s="81">
        <v>0</v>
      </c>
      <c r="BR452" s="81">
        <v>0</v>
      </c>
      <c r="BS452" s="81">
        <v>0</v>
      </c>
      <c r="BT452"/>
      <c r="BU452" s="80">
        <v>500.649</v>
      </c>
      <c r="BV452" s="80">
        <v>0</v>
      </c>
      <c r="BW452" s="80">
        <v>0</v>
      </c>
      <c r="BX452" s="80">
        <v>0</v>
      </c>
      <c r="BY452" s="80">
        <v>0</v>
      </c>
      <c r="BZ452" s="80">
        <v>0</v>
      </c>
      <c r="CA452" s="80">
        <v>0</v>
      </c>
      <c r="CB452" s="80">
        <v>0</v>
      </c>
      <c r="CC452" s="80">
        <v>0</v>
      </c>
    </row>
    <row r="453" spans="1:81">
      <c r="A453" s="80" t="s">
        <v>2210</v>
      </c>
      <c r="B453" s="80">
        <v>195</v>
      </c>
      <c r="C453" s="80">
        <v>8</v>
      </c>
      <c r="D453" s="80">
        <v>12</v>
      </c>
      <c r="E453" s="80">
        <v>2011</v>
      </c>
      <c r="F453" s="80" t="s">
        <v>87</v>
      </c>
      <c r="G453" s="80" t="s">
        <v>2202</v>
      </c>
      <c r="H453" s="80" t="s">
        <v>2203</v>
      </c>
      <c r="I453" s="177"/>
      <c r="J453" s="81">
        <v>262.50348101132124</v>
      </c>
      <c r="K453" s="81">
        <v>4.5901053253278103</v>
      </c>
      <c r="L453" s="81">
        <v>25.640809137589059</v>
      </c>
      <c r="M453" s="81">
        <v>67.156403445093574</v>
      </c>
      <c r="N453" s="81">
        <v>72.724764863967124</v>
      </c>
      <c r="O453" s="81">
        <v>46.256839399827761</v>
      </c>
      <c r="P453" s="81">
        <v>44.946839322421326</v>
      </c>
      <c r="Q453" s="81">
        <v>2.9393485777564594</v>
      </c>
      <c r="R453" s="81">
        <v>0.70581148955000594</v>
      </c>
      <c r="S453" s="81">
        <v>0</v>
      </c>
      <c r="T453" s="82"/>
      <c r="U453" s="81">
        <v>15543572</v>
      </c>
      <c r="V453" s="81">
        <v>1406</v>
      </c>
      <c r="W453" s="81">
        <v>437</v>
      </c>
      <c r="X453" s="81">
        <v>10829</v>
      </c>
      <c r="Y453" s="81">
        <v>13996</v>
      </c>
      <c r="Z453" s="81">
        <v>24003</v>
      </c>
      <c r="AA453" s="81">
        <v>9083</v>
      </c>
      <c r="AB453" s="81">
        <v>41884</v>
      </c>
      <c r="AC453" s="81">
        <v>123051</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548.07500000000005</v>
      </c>
      <c r="BJ453" s="81">
        <v>0</v>
      </c>
      <c r="BK453" s="81">
        <v>0</v>
      </c>
      <c r="BL453" s="81">
        <v>0</v>
      </c>
      <c r="BM453" s="82"/>
      <c r="BN453" s="81">
        <v>0</v>
      </c>
      <c r="BO453" s="81">
        <v>0</v>
      </c>
      <c r="BP453" s="81">
        <v>5</v>
      </c>
      <c r="BQ453" s="81">
        <v>0</v>
      </c>
      <c r="BR453" s="81">
        <v>0</v>
      </c>
      <c r="BS453" s="81">
        <v>0</v>
      </c>
      <c r="BT453"/>
      <c r="BU453" s="80">
        <v>548.07500000000005</v>
      </c>
      <c r="BV453" s="80">
        <v>0</v>
      </c>
      <c r="BW453" s="80">
        <v>0</v>
      </c>
      <c r="BX453" s="80">
        <v>0</v>
      </c>
      <c r="BY453" s="80">
        <v>0</v>
      </c>
      <c r="BZ453" s="80">
        <v>0</v>
      </c>
      <c r="CA453" s="80">
        <v>0</v>
      </c>
      <c r="CB453" s="80">
        <v>0</v>
      </c>
      <c r="CC453" s="80">
        <v>0</v>
      </c>
    </row>
    <row r="454" spans="1:81">
      <c r="A454" s="80" t="s">
        <v>2211</v>
      </c>
      <c r="B454" s="80">
        <v>196</v>
      </c>
      <c r="C454" s="80">
        <v>9</v>
      </c>
      <c r="D454" s="80">
        <v>12</v>
      </c>
      <c r="E454" s="80">
        <v>2012</v>
      </c>
      <c r="F454" s="80" t="s">
        <v>88</v>
      </c>
      <c r="G454" s="80" t="s">
        <v>2202</v>
      </c>
      <c r="H454" s="80" t="s">
        <v>2203</v>
      </c>
      <c r="I454" s="177"/>
      <c r="J454" s="81">
        <v>292.36645687009826</v>
      </c>
      <c r="K454" s="81">
        <v>4.3110699220255997</v>
      </c>
      <c r="L454" s="81">
        <v>24.8897329170949</v>
      </c>
      <c r="M454" s="81">
        <v>69.31209849259487</v>
      </c>
      <c r="N454" s="81">
        <v>81.53824245422615</v>
      </c>
      <c r="O454" s="81">
        <v>45.963578055545376</v>
      </c>
      <c r="P454" s="81">
        <v>44.505844246845662</v>
      </c>
      <c r="Q454" s="81">
        <v>3.1641006075103406</v>
      </c>
      <c r="R454" s="81">
        <v>0.46564620781505439</v>
      </c>
      <c r="S454" s="81">
        <v>0</v>
      </c>
      <c r="T454" s="82"/>
      <c r="U454" s="81">
        <v>16049807</v>
      </c>
      <c r="V454" s="81">
        <v>1406</v>
      </c>
      <c r="W454" s="81">
        <v>437</v>
      </c>
      <c r="X454" s="81">
        <v>10829</v>
      </c>
      <c r="Y454" s="81">
        <v>14051</v>
      </c>
      <c r="Z454" s="81">
        <v>24040</v>
      </c>
      <c r="AA454" s="81">
        <v>8943</v>
      </c>
      <c r="AB454" s="81">
        <v>41498</v>
      </c>
      <c r="AC454" s="81">
        <v>79078</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502.97500000000002</v>
      </c>
      <c r="BJ454" s="81">
        <v>0</v>
      </c>
      <c r="BK454" s="81">
        <v>0</v>
      </c>
      <c r="BL454" s="81">
        <v>0</v>
      </c>
      <c r="BM454" s="82"/>
      <c r="BN454" s="81">
        <v>0</v>
      </c>
      <c r="BO454" s="81">
        <v>0</v>
      </c>
      <c r="BP454" s="81">
        <v>5</v>
      </c>
      <c r="BQ454" s="81">
        <v>0</v>
      </c>
      <c r="BR454" s="81">
        <v>0</v>
      </c>
      <c r="BS454" s="81">
        <v>0</v>
      </c>
      <c r="BT454"/>
      <c r="BU454" s="80">
        <v>502.97500000000002</v>
      </c>
      <c r="BV454" s="80">
        <v>0</v>
      </c>
      <c r="BW454" s="80">
        <v>0</v>
      </c>
      <c r="BX454" s="80">
        <v>0</v>
      </c>
      <c r="BY454" s="80">
        <v>0</v>
      </c>
      <c r="BZ454" s="80">
        <v>0</v>
      </c>
      <c r="CA454" s="80">
        <v>0</v>
      </c>
      <c r="CB454" s="80">
        <v>0</v>
      </c>
      <c r="CC454" s="80">
        <v>0</v>
      </c>
    </row>
    <row r="455" spans="1:81">
      <c r="A455" s="80" t="s">
        <v>2212</v>
      </c>
      <c r="B455" s="80">
        <v>197</v>
      </c>
      <c r="C455" s="80">
        <v>10</v>
      </c>
      <c r="D455" s="80">
        <v>12</v>
      </c>
      <c r="E455" s="80">
        <v>2013</v>
      </c>
      <c r="F455" s="80" t="s">
        <v>89</v>
      </c>
      <c r="G455" s="80" t="s">
        <v>2202</v>
      </c>
      <c r="H455" s="80" t="s">
        <v>2203</v>
      </c>
      <c r="I455" s="177"/>
      <c r="J455" s="81">
        <v>283.29441237814734</v>
      </c>
      <c r="K455" s="81">
        <v>3.6193489441267048</v>
      </c>
      <c r="L455" s="81">
        <v>22.529287628111064</v>
      </c>
      <c r="M455" s="81">
        <v>67.236541753110316</v>
      </c>
      <c r="N455" s="81">
        <v>71.417094248378007</v>
      </c>
      <c r="O455" s="81">
        <v>44.513398148953463</v>
      </c>
      <c r="P455" s="81">
        <v>44.25892229475199</v>
      </c>
      <c r="Q455" s="81">
        <v>3.1880817147934852</v>
      </c>
      <c r="R455" s="81">
        <v>0.46304616041867591</v>
      </c>
      <c r="S455" s="81">
        <v>0</v>
      </c>
      <c r="T455" s="82"/>
      <c r="U455" s="81">
        <v>16351493</v>
      </c>
      <c r="V455" s="81">
        <v>1406</v>
      </c>
      <c r="W455" s="81">
        <v>437</v>
      </c>
      <c r="X455" s="81">
        <v>10829</v>
      </c>
      <c r="Y455" s="81">
        <v>14118</v>
      </c>
      <c r="Z455" s="81">
        <v>24321</v>
      </c>
      <c r="AA455" s="81">
        <v>8860</v>
      </c>
      <c r="AB455" s="81">
        <v>41213</v>
      </c>
      <c r="AC455" s="81">
        <v>76760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580.71199999999999</v>
      </c>
      <c r="BJ455" s="81">
        <v>0</v>
      </c>
      <c r="BK455" s="81">
        <v>0</v>
      </c>
      <c r="BL455" s="81">
        <v>0</v>
      </c>
      <c r="BM455" s="82"/>
      <c r="BN455" s="81">
        <v>0</v>
      </c>
      <c r="BO455" s="81">
        <v>0</v>
      </c>
      <c r="BP455" s="81">
        <v>5</v>
      </c>
      <c r="BQ455" s="81">
        <v>0</v>
      </c>
      <c r="BR455" s="81">
        <v>0</v>
      </c>
      <c r="BS455" s="81">
        <v>0</v>
      </c>
      <c r="BT455"/>
      <c r="BU455" s="80">
        <v>580.71199999999999</v>
      </c>
      <c r="BV455" s="80">
        <v>0</v>
      </c>
      <c r="BW455" s="80">
        <v>0</v>
      </c>
      <c r="BX455" s="80">
        <v>0</v>
      </c>
      <c r="BY455" s="80">
        <v>0</v>
      </c>
      <c r="BZ455" s="80">
        <v>0</v>
      </c>
      <c r="CA455" s="80">
        <v>0</v>
      </c>
      <c r="CB455" s="80">
        <v>0</v>
      </c>
      <c r="CC455" s="80">
        <v>0</v>
      </c>
    </row>
    <row r="456" spans="1:81">
      <c r="A456" s="80" t="s">
        <v>2213</v>
      </c>
      <c r="B456" s="80">
        <v>198</v>
      </c>
      <c r="C456" s="80">
        <v>11</v>
      </c>
      <c r="D456" s="80">
        <v>12</v>
      </c>
      <c r="E456" s="80">
        <v>2014</v>
      </c>
      <c r="F456" s="80" t="s">
        <v>90</v>
      </c>
      <c r="G456" s="80" t="s">
        <v>2202</v>
      </c>
      <c r="H456" s="80" t="s">
        <v>2203</v>
      </c>
      <c r="I456" s="177"/>
      <c r="J456" s="81">
        <v>300.06024042472922</v>
      </c>
      <c r="K456" s="81">
        <v>3.7352091596762076</v>
      </c>
      <c r="L456" s="81">
        <v>6.0504786263443693</v>
      </c>
      <c r="M456" s="81">
        <v>72.74010359221478</v>
      </c>
      <c r="N456" s="81">
        <v>71.927494541432949</v>
      </c>
      <c r="O456" s="81">
        <v>42.276619334998777</v>
      </c>
      <c r="P456" s="81">
        <v>44.037195655753351</v>
      </c>
      <c r="Q456" s="81">
        <v>3.0271285922539697</v>
      </c>
      <c r="R456" s="81">
        <v>0.59683188781767105</v>
      </c>
      <c r="S456" s="81">
        <v>0</v>
      </c>
      <c r="T456" s="82"/>
      <c r="U456" s="81">
        <v>17887789</v>
      </c>
      <c r="V456" s="81">
        <v>1260</v>
      </c>
      <c r="W456" s="81">
        <v>109</v>
      </c>
      <c r="X456" s="81">
        <v>10688</v>
      </c>
      <c r="Y456" s="81">
        <v>14129</v>
      </c>
      <c r="Z456" s="81">
        <v>24328</v>
      </c>
      <c r="AA456" s="81">
        <v>8770</v>
      </c>
      <c r="AB456" s="81">
        <v>40786</v>
      </c>
      <c r="AC456" s="81">
        <v>99249</v>
      </c>
      <c r="AD456" s="81">
        <v>0</v>
      </c>
      <c r="AE456" s="82"/>
      <c r="AF456" s="81">
        <v>301945325.56092036</v>
      </c>
      <c r="AG456" s="81">
        <v>2591047.1181702395</v>
      </c>
      <c r="AH456" s="81">
        <v>773937.14194305555</v>
      </c>
      <c r="AI456" s="81">
        <v>70125673.023109049</v>
      </c>
      <c r="AJ456" s="81">
        <v>82428046.28446579</v>
      </c>
      <c r="AK456" s="81">
        <v>0</v>
      </c>
      <c r="AL456" s="81">
        <v>0</v>
      </c>
      <c r="AM456" s="81">
        <v>5599308.3260343345</v>
      </c>
      <c r="AN456" s="81">
        <v>0</v>
      </c>
      <c r="AO456" s="81">
        <v>0</v>
      </c>
      <c r="AP456" s="82"/>
      <c r="AQ456" s="81">
        <v>970</v>
      </c>
      <c r="AR456" s="81">
        <v>67</v>
      </c>
      <c r="AS456" s="81">
        <v>1</v>
      </c>
      <c r="AT456" s="81">
        <v>0</v>
      </c>
      <c r="AU456" s="81">
        <v>0</v>
      </c>
      <c r="AV456" s="81">
        <v>0</v>
      </c>
      <c r="AW456" s="81" t="s">
        <v>564</v>
      </c>
      <c r="AX456" s="82"/>
      <c r="AY456" s="81">
        <v>4372.8630000000003</v>
      </c>
      <c r="AZ456" s="81">
        <v>3394.4</v>
      </c>
      <c r="BA456" s="81">
        <v>600</v>
      </c>
      <c r="BB456" s="81">
        <v>0</v>
      </c>
      <c r="BC456" s="81">
        <v>0</v>
      </c>
      <c r="BD456" s="81">
        <v>0</v>
      </c>
      <c r="BE456" s="81" t="s">
        <v>564</v>
      </c>
      <c r="BF456" s="82"/>
      <c r="BG456" s="81">
        <v>0</v>
      </c>
      <c r="BH456" s="81">
        <v>0</v>
      </c>
      <c r="BI456" s="81">
        <v>569.16300000000001</v>
      </c>
      <c r="BJ456" s="81">
        <v>0</v>
      </c>
      <c r="BK456" s="81">
        <v>0</v>
      </c>
      <c r="BL456" s="81">
        <v>0</v>
      </c>
      <c r="BM456" s="82"/>
      <c r="BN456" s="81">
        <v>0</v>
      </c>
      <c r="BO456" s="81">
        <v>0</v>
      </c>
      <c r="BP456" s="81">
        <v>4</v>
      </c>
      <c r="BQ456" s="81">
        <v>0</v>
      </c>
      <c r="BR456" s="81">
        <v>0</v>
      </c>
      <c r="BS456" s="81">
        <v>0</v>
      </c>
      <c r="BT456"/>
      <c r="BU456" s="80">
        <v>569.16300000000001</v>
      </c>
      <c r="BV456" s="80">
        <v>0</v>
      </c>
      <c r="BW456" s="80">
        <v>0</v>
      </c>
      <c r="BX456" s="80">
        <v>0</v>
      </c>
      <c r="BY456" s="80">
        <v>0</v>
      </c>
      <c r="BZ456" s="80">
        <v>0</v>
      </c>
      <c r="CA456" s="80">
        <v>0</v>
      </c>
      <c r="CB456" s="80">
        <v>0</v>
      </c>
      <c r="CC456" s="80">
        <v>0</v>
      </c>
    </row>
    <row r="457" spans="1:81">
      <c r="A457" s="80" t="s">
        <v>2214</v>
      </c>
      <c r="B457" s="80">
        <v>199</v>
      </c>
      <c r="C457" s="80">
        <v>12</v>
      </c>
      <c r="D457" s="80">
        <v>12</v>
      </c>
      <c r="E457" s="80">
        <v>2015</v>
      </c>
      <c r="F457" s="80" t="s">
        <v>91</v>
      </c>
      <c r="G457" s="80" t="s">
        <v>2202</v>
      </c>
      <c r="H457" s="80" t="s">
        <v>2203</v>
      </c>
      <c r="I457" s="177"/>
      <c r="J457" s="81">
        <v>267.15189291380545</v>
      </c>
      <c r="K457" s="81">
        <v>3.5589552104940818</v>
      </c>
      <c r="L457" s="81">
        <v>5.794810393202944</v>
      </c>
      <c r="M457" s="81">
        <v>103.28922303893343</v>
      </c>
      <c r="N457" s="81">
        <v>61.656562214956821</v>
      </c>
      <c r="O457" s="81">
        <v>41.83187262297298</v>
      </c>
      <c r="P457" s="81">
        <v>42.991406246302468</v>
      </c>
      <c r="Q457" s="81">
        <v>2.9316572891253454</v>
      </c>
      <c r="R457" s="81">
        <v>0.4210906198053605</v>
      </c>
      <c r="S457" s="81">
        <v>0</v>
      </c>
      <c r="T457" s="82"/>
      <c r="U457" s="81">
        <v>16743800</v>
      </c>
      <c r="V457" s="81">
        <v>1260</v>
      </c>
      <c r="W457" s="81">
        <v>109</v>
      </c>
      <c r="X457" s="81">
        <v>10688</v>
      </c>
      <c r="Y457" s="81">
        <v>14174</v>
      </c>
      <c r="Z457" s="81">
        <v>24304</v>
      </c>
      <c r="AA457" s="81">
        <v>8555</v>
      </c>
      <c r="AB457" s="81">
        <v>40349</v>
      </c>
      <c r="AC457" s="81">
        <v>72134</v>
      </c>
      <c r="AD457" s="81">
        <v>0</v>
      </c>
      <c r="AE457" s="82"/>
      <c r="AF457" s="81">
        <v>276002888.44901735</v>
      </c>
      <c r="AG457" s="81">
        <v>2305267.3046664521</v>
      </c>
      <c r="AH457" s="81">
        <v>531759.5701906631</v>
      </c>
      <c r="AI457" s="81">
        <v>115749039.57139687</v>
      </c>
      <c r="AJ457" s="81">
        <v>71741953.684091151</v>
      </c>
      <c r="AK457" s="81">
        <v>0</v>
      </c>
      <c r="AL457" s="81">
        <v>0</v>
      </c>
      <c r="AM457" s="81">
        <v>5529661.1923109042</v>
      </c>
      <c r="AN457" s="81">
        <v>0</v>
      </c>
      <c r="AO457" s="81">
        <v>0</v>
      </c>
      <c r="AP457" s="82"/>
      <c r="AQ457" s="81">
        <v>1031</v>
      </c>
      <c r="AR457" s="81">
        <v>90</v>
      </c>
      <c r="AS457" s="81">
        <v>1</v>
      </c>
      <c r="AT457" s="81">
        <v>0</v>
      </c>
      <c r="AU457" s="81">
        <v>0</v>
      </c>
      <c r="AV457" s="81">
        <v>0</v>
      </c>
      <c r="AW457" s="81" t="s">
        <v>564</v>
      </c>
      <c r="AX457" s="82"/>
      <c r="AY457" s="81">
        <v>4742.4529999999995</v>
      </c>
      <c r="AZ457" s="81">
        <v>3900.4</v>
      </c>
      <c r="BA457" s="81">
        <v>600</v>
      </c>
      <c r="BB457" s="81">
        <v>0</v>
      </c>
      <c r="BC457" s="81">
        <v>0</v>
      </c>
      <c r="BD457" s="81">
        <v>0</v>
      </c>
      <c r="BE457" s="81" t="s">
        <v>564</v>
      </c>
      <c r="BF457" s="82"/>
      <c r="BG457" s="81">
        <v>0</v>
      </c>
      <c r="BH457" s="81">
        <v>0</v>
      </c>
      <c r="BI457" s="81">
        <v>426.7</v>
      </c>
      <c r="BJ457" s="81">
        <v>0</v>
      </c>
      <c r="BK457" s="81">
        <v>0</v>
      </c>
      <c r="BL457" s="81">
        <v>0</v>
      </c>
      <c r="BM457" s="82"/>
      <c r="BN457" s="81">
        <v>0</v>
      </c>
      <c r="BO457" s="81">
        <v>0</v>
      </c>
      <c r="BP457" s="81">
        <v>5</v>
      </c>
      <c r="BQ457" s="81">
        <v>0</v>
      </c>
      <c r="BR457" s="81">
        <v>0</v>
      </c>
      <c r="BS457" s="81">
        <v>0</v>
      </c>
      <c r="BT457"/>
      <c r="BU457" s="80">
        <v>426.7</v>
      </c>
      <c r="BV457" s="80">
        <v>0</v>
      </c>
      <c r="BW457" s="80">
        <v>0</v>
      </c>
      <c r="BX457" s="80">
        <v>0</v>
      </c>
      <c r="BY457" s="80">
        <v>0</v>
      </c>
      <c r="BZ457" s="80">
        <v>0</v>
      </c>
      <c r="CA457" s="80">
        <v>0</v>
      </c>
      <c r="CB457" s="80">
        <v>0</v>
      </c>
      <c r="CC457" s="80">
        <v>0</v>
      </c>
    </row>
    <row r="458" spans="1:81">
      <c r="A458" s="80" t="s">
        <v>2215</v>
      </c>
      <c r="B458" s="80">
        <v>200</v>
      </c>
      <c r="C458" s="80">
        <v>13</v>
      </c>
      <c r="D458" s="80">
        <v>12</v>
      </c>
      <c r="E458" s="80">
        <v>2016</v>
      </c>
      <c r="F458" s="80" t="s">
        <v>92</v>
      </c>
      <c r="G458" s="80" t="s">
        <v>2202</v>
      </c>
      <c r="H458" s="80" t="s">
        <v>2203</v>
      </c>
      <c r="I458" s="177"/>
      <c r="J458" s="81">
        <v>255.34708563448086</v>
      </c>
      <c r="K458" s="81">
        <v>3.4950297048942338</v>
      </c>
      <c r="L458" s="81">
        <v>5.7838995667490449</v>
      </c>
      <c r="M458" s="81">
        <v>61.69342904361848</v>
      </c>
      <c r="N458" s="81">
        <v>66.749918260868327</v>
      </c>
      <c r="O458" s="81">
        <v>41.357895337996339</v>
      </c>
      <c r="P458" s="81">
        <v>41.74128013551563</v>
      </c>
      <c r="Q458" s="81">
        <v>2.8206900322419082</v>
      </c>
      <c r="R458" s="81">
        <v>0.35602684031885123</v>
      </c>
      <c r="S458" s="81">
        <v>0</v>
      </c>
      <c r="T458" s="82"/>
      <c r="U458" s="81">
        <v>16737016</v>
      </c>
      <c r="V458" s="81">
        <v>1260</v>
      </c>
      <c r="W458" s="81">
        <v>109</v>
      </c>
      <c r="X458" s="81">
        <v>10688</v>
      </c>
      <c r="Y458" s="81">
        <v>14251</v>
      </c>
      <c r="Z458" s="81">
        <v>24324</v>
      </c>
      <c r="AA458" s="81">
        <v>8591</v>
      </c>
      <c r="AB458" s="81">
        <v>39935</v>
      </c>
      <c r="AC458" s="81">
        <v>60805.879783360768</v>
      </c>
      <c r="AD458" s="81">
        <v>0</v>
      </c>
      <c r="AE458" s="82"/>
      <c r="AF458" s="81">
        <v>268252741.577393</v>
      </c>
      <c r="AG458" s="81">
        <v>2203441.3438328439</v>
      </c>
      <c r="AH458" s="81">
        <v>384301.07864228613</v>
      </c>
      <c r="AI458" s="81">
        <v>71524029.030499056</v>
      </c>
      <c r="AJ458" s="81">
        <v>81250647.674659252</v>
      </c>
      <c r="AK458" s="81">
        <v>0</v>
      </c>
      <c r="AL458" s="81">
        <v>0</v>
      </c>
      <c r="AM458" s="81">
        <v>5477176.1541029885</v>
      </c>
      <c r="AN458" s="81">
        <v>0</v>
      </c>
      <c r="AO458" s="81">
        <v>0</v>
      </c>
      <c r="AP458" s="82"/>
      <c r="AQ458" s="81">
        <v>1067</v>
      </c>
      <c r="AR458" s="81">
        <v>112</v>
      </c>
      <c r="AS458" s="81">
        <v>1</v>
      </c>
      <c r="AT458" s="81">
        <v>1</v>
      </c>
      <c r="AU458" s="81">
        <v>0</v>
      </c>
      <c r="AV458" s="81">
        <v>0</v>
      </c>
      <c r="AW458" s="81" t="s">
        <v>564</v>
      </c>
      <c r="AX458" s="82"/>
      <c r="AY458" s="81">
        <v>4931.473</v>
      </c>
      <c r="AZ458" s="81">
        <v>4637.7</v>
      </c>
      <c r="BA458" s="81">
        <v>600</v>
      </c>
      <c r="BB458" s="81">
        <v>95</v>
      </c>
      <c r="BC458" s="81">
        <v>0</v>
      </c>
      <c r="BD458" s="81">
        <v>0</v>
      </c>
      <c r="BE458" s="81" t="s">
        <v>564</v>
      </c>
      <c r="BF458" s="82"/>
      <c r="BG458" s="81">
        <v>0</v>
      </c>
      <c r="BH458" s="81">
        <v>0</v>
      </c>
      <c r="BI458" s="81">
        <v>532.05899999999997</v>
      </c>
      <c r="BJ458" s="81">
        <v>0</v>
      </c>
      <c r="BK458" s="81">
        <v>0</v>
      </c>
      <c r="BL458" s="81">
        <v>0</v>
      </c>
      <c r="BM458" s="82"/>
      <c r="BN458" s="81">
        <v>0</v>
      </c>
      <c r="BO458" s="81">
        <v>0</v>
      </c>
      <c r="BP458" s="81">
        <v>5</v>
      </c>
      <c r="BQ458" s="81">
        <v>0</v>
      </c>
      <c r="BR458" s="81">
        <v>0</v>
      </c>
      <c r="BS458" s="81">
        <v>0</v>
      </c>
      <c r="BT458"/>
      <c r="BU458" s="80">
        <v>532.05899999999997</v>
      </c>
      <c r="BV458" s="80">
        <v>0</v>
      </c>
      <c r="BW458" s="80">
        <v>0</v>
      </c>
      <c r="BX458" s="80">
        <v>0</v>
      </c>
      <c r="BY458" s="80">
        <v>0</v>
      </c>
      <c r="BZ458" s="80">
        <v>0</v>
      </c>
      <c r="CA458" s="80">
        <v>0</v>
      </c>
      <c r="CB458" s="80">
        <v>0</v>
      </c>
      <c r="CC458" s="80">
        <v>0</v>
      </c>
    </row>
    <row r="459" spans="1:81">
      <c r="A459" s="80" t="s">
        <v>2216</v>
      </c>
      <c r="B459" s="80">
        <v>201</v>
      </c>
      <c r="C459" s="80">
        <v>14</v>
      </c>
      <c r="D459" s="80">
        <v>12</v>
      </c>
      <c r="E459" s="80">
        <v>2017</v>
      </c>
      <c r="F459" s="80" t="s">
        <v>71</v>
      </c>
      <c r="G459" s="80" t="s">
        <v>2202</v>
      </c>
      <c r="H459" s="80" t="s">
        <v>2203</v>
      </c>
      <c r="I459" s="177"/>
      <c r="J459" s="81">
        <v>269.62818528948014</v>
      </c>
      <c r="K459" s="81">
        <v>3.4621486657709313</v>
      </c>
      <c r="L459" s="81">
        <v>6.7697872964197048</v>
      </c>
      <c r="M459" s="81">
        <v>55.944510894213479</v>
      </c>
      <c r="N459" s="81">
        <v>73.918948670672151</v>
      </c>
      <c r="O459" s="81">
        <v>40.542539084028995</v>
      </c>
      <c r="P459" s="81">
        <v>41.052004988557229</v>
      </c>
      <c r="Q459" s="81">
        <v>2.6916606652285071</v>
      </c>
      <c r="R459" s="81">
        <v>0.36703049217766121</v>
      </c>
      <c r="S459" s="81">
        <v>0</v>
      </c>
      <c r="T459" s="82"/>
      <c r="U459" s="81">
        <v>17679761</v>
      </c>
      <c r="V459" s="81">
        <v>1260</v>
      </c>
      <c r="W459" s="81">
        <v>109</v>
      </c>
      <c r="X459" s="81">
        <v>10688</v>
      </c>
      <c r="Y459" s="81">
        <v>14245</v>
      </c>
      <c r="Z459" s="81">
        <v>24240</v>
      </c>
      <c r="AA459" s="81">
        <v>8503</v>
      </c>
      <c r="AB459" s="81">
        <v>39409</v>
      </c>
      <c r="AC459" s="81">
        <v>63928.999999999993</v>
      </c>
      <c r="AD459" s="81">
        <v>0</v>
      </c>
      <c r="AE459" s="82"/>
      <c r="AF459" s="81">
        <v>294771211.74130559</v>
      </c>
      <c r="AG459" s="81">
        <v>2212407.9563460299</v>
      </c>
      <c r="AH459" s="81">
        <v>799886.99681835098</v>
      </c>
      <c r="AI459" s="81">
        <v>67870969.875378996</v>
      </c>
      <c r="AJ459" s="81">
        <v>92654415.82230565</v>
      </c>
      <c r="AK459" s="81">
        <v>0</v>
      </c>
      <c r="AL459" s="81">
        <v>0</v>
      </c>
      <c r="AM459" s="81">
        <v>5413491.4596514851</v>
      </c>
      <c r="AN459" s="81">
        <v>0</v>
      </c>
      <c r="AO459" s="81">
        <v>0</v>
      </c>
      <c r="AP459" s="82"/>
      <c r="AQ459" s="81">
        <v>1101</v>
      </c>
      <c r="AR459" s="81">
        <v>130</v>
      </c>
      <c r="AS459" s="81">
        <v>1</v>
      </c>
      <c r="AT459" s="81">
        <v>1</v>
      </c>
      <c r="AU459" s="81">
        <v>0</v>
      </c>
      <c r="AV459" s="81">
        <v>0</v>
      </c>
      <c r="AW459" s="81" t="s">
        <v>564</v>
      </c>
      <c r="AX459" s="82"/>
      <c r="AY459" s="81">
        <v>5124.6729999999998</v>
      </c>
      <c r="AZ459" s="81">
        <v>8132.4</v>
      </c>
      <c r="BA459" s="81">
        <v>600</v>
      </c>
      <c r="BB459" s="81">
        <v>95</v>
      </c>
      <c r="BC459" s="81">
        <v>0</v>
      </c>
      <c r="BD459" s="81">
        <v>0</v>
      </c>
      <c r="BE459" s="81" t="s">
        <v>564</v>
      </c>
      <c r="BF459" s="82"/>
      <c r="BG459" s="81">
        <v>0</v>
      </c>
      <c r="BH459" s="81">
        <v>0</v>
      </c>
      <c r="BI459" s="81">
        <v>547.55200000000002</v>
      </c>
      <c r="BJ459" s="81">
        <v>0</v>
      </c>
      <c r="BK459" s="81">
        <v>0</v>
      </c>
      <c r="BL459" s="81">
        <v>0</v>
      </c>
      <c r="BM459" s="82"/>
      <c r="BN459" s="81">
        <v>0</v>
      </c>
      <c r="BO459" s="81">
        <v>0</v>
      </c>
      <c r="BP459" s="81">
        <v>5</v>
      </c>
      <c r="BQ459" s="81">
        <v>0</v>
      </c>
      <c r="BR459" s="81">
        <v>0</v>
      </c>
      <c r="BS459" s="81">
        <v>0</v>
      </c>
      <c r="BT459"/>
      <c r="BU459" s="80">
        <v>547.55200000000002</v>
      </c>
      <c r="BV459" s="80">
        <v>0</v>
      </c>
      <c r="BW459" s="80">
        <v>0</v>
      </c>
      <c r="BX459" s="80">
        <v>0</v>
      </c>
      <c r="BY459" s="80">
        <v>0</v>
      </c>
      <c r="BZ459" s="80">
        <v>0</v>
      </c>
      <c r="CA459" s="80">
        <v>0</v>
      </c>
      <c r="CB459" s="80">
        <v>0</v>
      </c>
      <c r="CC459" s="80">
        <v>0</v>
      </c>
    </row>
    <row r="460" spans="1:81">
      <c r="A460" s="80" t="s">
        <v>2217</v>
      </c>
      <c r="B460" s="80">
        <v>202</v>
      </c>
      <c r="C460" s="80">
        <v>15</v>
      </c>
      <c r="D460" s="80">
        <v>12</v>
      </c>
      <c r="E460" s="80">
        <v>2018</v>
      </c>
      <c r="F460" s="80" t="s">
        <v>93</v>
      </c>
      <c r="G460" s="80" t="s">
        <v>2202</v>
      </c>
      <c r="H460" s="80" t="s">
        <v>2203</v>
      </c>
      <c r="I460" s="177"/>
      <c r="J460" s="81">
        <v>252.83025834783007</v>
      </c>
      <c r="K460" s="81">
        <v>3.1832508064452978</v>
      </c>
      <c r="L460" s="81">
        <v>6.1614986409075154</v>
      </c>
      <c r="M460" s="81">
        <v>52.561990958622943</v>
      </c>
      <c r="N460" s="81">
        <v>59.194762864519838</v>
      </c>
      <c r="O460" s="81">
        <v>39.779192132955401</v>
      </c>
      <c r="P460" s="81">
        <v>40.385249787830872</v>
      </c>
      <c r="Q460" s="81">
        <v>2.4693945949414595</v>
      </c>
      <c r="R460" s="81">
        <v>0.40445805967368959</v>
      </c>
      <c r="S460" s="81">
        <v>0</v>
      </c>
      <c r="T460" s="82"/>
      <c r="U460" s="81">
        <v>19097296</v>
      </c>
      <c r="V460" s="81">
        <v>1260</v>
      </c>
      <c r="W460" s="81">
        <v>109</v>
      </c>
      <c r="X460" s="81">
        <v>10688</v>
      </c>
      <c r="Y460" s="81">
        <v>14351</v>
      </c>
      <c r="Z460" s="81">
        <v>24239</v>
      </c>
      <c r="AA460" s="81">
        <v>8449</v>
      </c>
      <c r="AB460" s="81">
        <v>38962</v>
      </c>
      <c r="AC460" s="81">
        <v>70172</v>
      </c>
      <c r="AD460" s="81">
        <v>0</v>
      </c>
      <c r="AE460" s="82"/>
      <c r="AF460" s="81">
        <v>291901291.81135428</v>
      </c>
      <c r="AG460" s="81">
        <v>1973894.910509753</v>
      </c>
      <c r="AH460" s="81">
        <v>766819.57943174965</v>
      </c>
      <c r="AI460" s="81">
        <v>65515318.081574567</v>
      </c>
      <c r="AJ460" s="81">
        <v>75709006.177463308</v>
      </c>
      <c r="AK460" s="81">
        <v>0</v>
      </c>
      <c r="AL460" s="81">
        <v>0</v>
      </c>
      <c r="AM460" s="81">
        <v>5363162.575547263</v>
      </c>
      <c r="AN460" s="81">
        <v>0</v>
      </c>
      <c r="AO460" s="81">
        <v>0</v>
      </c>
      <c r="AP460" s="82"/>
      <c r="AQ460" s="81">
        <v>1139</v>
      </c>
      <c r="AR460" s="81">
        <v>163</v>
      </c>
      <c r="AS460" s="81">
        <v>1</v>
      </c>
      <c r="AT460" s="81">
        <v>1</v>
      </c>
      <c r="AU460" s="81">
        <v>0</v>
      </c>
      <c r="AV460" s="81">
        <v>0</v>
      </c>
      <c r="AW460" s="81" t="s">
        <v>564</v>
      </c>
      <c r="AX460" s="82"/>
      <c r="AY460" s="81">
        <v>5309.6049999999996</v>
      </c>
      <c r="AZ460" s="81">
        <v>9785</v>
      </c>
      <c r="BA460" s="81">
        <v>600</v>
      </c>
      <c r="BB460" s="81">
        <v>95</v>
      </c>
      <c r="BC460" s="81">
        <v>0</v>
      </c>
      <c r="BD460" s="81">
        <v>0</v>
      </c>
      <c r="BE460" s="81" t="s">
        <v>564</v>
      </c>
      <c r="BF460" s="82"/>
      <c r="BG460" s="81">
        <v>0</v>
      </c>
      <c r="BH460" s="81">
        <v>0</v>
      </c>
      <c r="BI460" s="81">
        <v>534.10699999999997</v>
      </c>
      <c r="BJ460" s="81">
        <v>0</v>
      </c>
      <c r="BK460" s="81">
        <v>0</v>
      </c>
      <c r="BL460" s="81">
        <v>0</v>
      </c>
      <c r="BM460" s="82"/>
      <c r="BN460" s="81">
        <v>0</v>
      </c>
      <c r="BO460" s="81">
        <v>0</v>
      </c>
      <c r="BP460" s="81">
        <v>5</v>
      </c>
      <c r="BQ460" s="81">
        <v>0</v>
      </c>
      <c r="BR460" s="81">
        <v>0</v>
      </c>
      <c r="BS460" s="81">
        <v>0</v>
      </c>
      <c r="BT460"/>
      <c r="BU460" s="80">
        <v>534.10699999999997</v>
      </c>
      <c r="BV460" s="80">
        <v>0</v>
      </c>
      <c r="BW460" s="80">
        <v>0</v>
      </c>
      <c r="BX460" s="80">
        <v>0</v>
      </c>
      <c r="BY460" s="80">
        <v>0</v>
      </c>
      <c r="BZ460" s="80">
        <v>0</v>
      </c>
      <c r="CA460" s="80">
        <v>0</v>
      </c>
      <c r="CB460" s="80">
        <v>0</v>
      </c>
      <c r="CC460" s="80">
        <v>0</v>
      </c>
    </row>
    <row r="461" spans="1:81">
      <c r="A461" s="80" t="s">
        <v>2218</v>
      </c>
      <c r="B461" s="80">
        <v>203</v>
      </c>
      <c r="C461" s="80">
        <v>16</v>
      </c>
      <c r="D461" s="80">
        <v>12</v>
      </c>
      <c r="E461" s="80">
        <v>2019</v>
      </c>
      <c r="F461" s="80" t="s">
        <v>73</v>
      </c>
      <c r="G461" s="80" t="s">
        <v>2202</v>
      </c>
      <c r="H461" s="80" t="s">
        <v>2203</v>
      </c>
      <c r="I461" s="177"/>
      <c r="J461" s="81">
        <v>198.0122598025381</v>
      </c>
      <c r="K461" s="81">
        <v>2.8519651001323707</v>
      </c>
      <c r="L461" s="81">
        <v>6.1816630643447041</v>
      </c>
      <c r="M461" s="81">
        <v>52.569352483978108</v>
      </c>
      <c r="N461" s="81">
        <v>55.051931146845256</v>
      </c>
      <c r="O461" s="81">
        <v>38.736973895090323</v>
      </c>
      <c r="P461" s="81">
        <v>39.803659351051664</v>
      </c>
      <c r="Q461" s="81">
        <v>2.3667789286220429</v>
      </c>
      <c r="R461" s="81">
        <v>0.37431519196416224</v>
      </c>
      <c r="S461" s="81">
        <v>0</v>
      </c>
      <c r="T461" s="82"/>
      <c r="U461" s="81">
        <v>16902942</v>
      </c>
      <c r="V461" s="81">
        <v>1260</v>
      </c>
      <c r="W461" s="81">
        <v>109</v>
      </c>
      <c r="X461" s="81">
        <v>10688</v>
      </c>
      <c r="Y461" s="81">
        <v>14375</v>
      </c>
      <c r="Z461" s="81">
        <v>24252</v>
      </c>
      <c r="AA461" s="81">
        <v>8265</v>
      </c>
      <c r="AB461" s="81">
        <v>38354</v>
      </c>
      <c r="AC461" s="81">
        <v>66006</v>
      </c>
      <c r="AD461" s="81">
        <v>0</v>
      </c>
      <c r="AE461" s="82"/>
      <c r="AF461" s="81">
        <v>251368536.29339999</v>
      </c>
      <c r="AG461" s="81">
        <v>1911548.6831425771</v>
      </c>
      <c r="AH461" s="81">
        <v>804430.14308634691</v>
      </c>
      <c r="AI461" s="81">
        <v>74607250.73942925</v>
      </c>
      <c r="AJ461" s="81">
        <v>82123428.544006854</v>
      </c>
      <c r="AK461" s="81">
        <v>0</v>
      </c>
      <c r="AL461" s="81">
        <v>0</v>
      </c>
      <c r="AM461" s="81">
        <v>5223526.0712425848</v>
      </c>
      <c r="AN461" s="81">
        <v>0</v>
      </c>
      <c r="AO461" s="81">
        <v>0</v>
      </c>
      <c r="AP461" s="82"/>
      <c r="AQ461" s="81">
        <v>1189</v>
      </c>
      <c r="AR461" s="81">
        <v>181</v>
      </c>
      <c r="AS461" s="81">
        <v>1</v>
      </c>
      <c r="AT461" s="81">
        <v>1</v>
      </c>
      <c r="AU461" s="81">
        <v>0</v>
      </c>
      <c r="AV461" s="81">
        <v>0</v>
      </c>
      <c r="AW461" s="81" t="s">
        <v>564</v>
      </c>
      <c r="AX461" s="82"/>
      <c r="AY461" s="81">
        <v>5568.9500000000025</v>
      </c>
      <c r="AZ461" s="81">
        <v>10513.1</v>
      </c>
      <c r="BA461" s="81">
        <v>600</v>
      </c>
      <c r="BB461" s="81">
        <v>95</v>
      </c>
      <c r="BC461" s="81">
        <v>0</v>
      </c>
      <c r="BD461" s="81">
        <v>0</v>
      </c>
      <c r="BE461" s="81" t="s">
        <v>564</v>
      </c>
      <c r="BF461" s="82"/>
      <c r="BG461" s="81">
        <v>0</v>
      </c>
      <c r="BH461" s="81">
        <v>0</v>
      </c>
      <c r="BI461" s="81">
        <v>432.75299999999999</v>
      </c>
      <c r="BJ461" s="81">
        <v>0</v>
      </c>
      <c r="BK461" s="81">
        <v>0</v>
      </c>
      <c r="BL461" s="81">
        <v>0</v>
      </c>
      <c r="BM461" s="82"/>
      <c r="BN461" s="81">
        <v>0</v>
      </c>
      <c r="BO461" s="81">
        <v>0</v>
      </c>
      <c r="BP461" s="81">
        <v>5</v>
      </c>
      <c r="BQ461" s="81">
        <v>0</v>
      </c>
      <c r="BR461" s="81">
        <v>0</v>
      </c>
      <c r="BS461" s="81">
        <v>0</v>
      </c>
      <c r="BT461"/>
      <c r="BU461" s="80">
        <v>432.75299999999999</v>
      </c>
      <c r="BV461" s="80">
        <v>0</v>
      </c>
      <c r="BW461" s="80">
        <v>0</v>
      </c>
      <c r="BX461" s="80">
        <v>0</v>
      </c>
      <c r="BY461" s="80">
        <v>0</v>
      </c>
      <c r="BZ461" s="80">
        <v>0</v>
      </c>
      <c r="CA461" s="80">
        <v>0</v>
      </c>
      <c r="CB461" s="80">
        <v>0</v>
      </c>
      <c r="CC461" s="80">
        <v>0</v>
      </c>
    </row>
    <row r="462" spans="1:81">
      <c r="A462" s="80" t="s">
        <v>2219</v>
      </c>
      <c r="B462" s="80">
        <v>204</v>
      </c>
      <c r="C462" s="80">
        <v>17</v>
      </c>
      <c r="D462" s="80">
        <v>12</v>
      </c>
      <c r="E462" s="80">
        <v>2020</v>
      </c>
      <c r="F462" s="80" t="s">
        <v>218</v>
      </c>
      <c r="G462" s="174" t="s">
        <v>2202</v>
      </c>
      <c r="H462" s="80" t="s">
        <v>2203</v>
      </c>
      <c r="I462" s="177"/>
      <c r="J462" s="81">
        <v>169.5742153817356</v>
      </c>
      <c r="K462" s="81">
        <v>2.9220929926709931</v>
      </c>
      <c r="L462" s="81">
        <v>26.102842848314342</v>
      </c>
      <c r="M462" s="81">
        <v>48.085375174157278</v>
      </c>
      <c r="N462" s="81">
        <v>53.257676936970995</v>
      </c>
      <c r="O462" s="81">
        <v>33.841110100957358</v>
      </c>
      <c r="P462" s="81">
        <v>37.153936080472903</v>
      </c>
      <c r="Q462" s="81">
        <v>2.2252700755099539</v>
      </c>
      <c r="R462" s="81">
        <v>0.31805623252033854</v>
      </c>
      <c r="S462" s="81">
        <v>0</v>
      </c>
      <c r="T462" s="82"/>
      <c r="U462" s="81">
        <v>15172376</v>
      </c>
      <c r="V462" s="81">
        <v>1136</v>
      </c>
      <c r="W462" s="81">
        <v>580</v>
      </c>
      <c r="X462" s="81">
        <v>10330</v>
      </c>
      <c r="Y462" s="81">
        <v>14367</v>
      </c>
      <c r="Z462" s="81">
        <v>24182</v>
      </c>
      <c r="AA462" s="81">
        <v>8382</v>
      </c>
      <c r="AB462" s="81">
        <v>37740</v>
      </c>
      <c r="AC462" s="81">
        <v>56378.000000000007</v>
      </c>
      <c r="AD462" s="81">
        <v>0</v>
      </c>
      <c r="AE462" s="82"/>
      <c r="AF462" s="81">
        <v>226161964.29096851</v>
      </c>
      <c r="AG462" s="81">
        <v>1901268.5834252147</v>
      </c>
      <c r="AH462" s="81">
        <v>3109734.7108842735</v>
      </c>
      <c r="AI462" s="81">
        <v>72072274.504851252</v>
      </c>
      <c r="AJ462" s="81">
        <v>83411562.13247095</v>
      </c>
      <c r="AK462" s="81"/>
      <c r="AL462" s="81"/>
      <c r="AM462" s="81">
        <v>4925489.3001453625</v>
      </c>
      <c r="AN462" s="81"/>
      <c r="AO462" s="81"/>
      <c r="AP462" s="82"/>
      <c r="AQ462" s="81">
        <v>1210</v>
      </c>
      <c r="AR462" s="81">
        <v>189</v>
      </c>
      <c r="AS462" s="81">
        <v>1</v>
      </c>
      <c r="AT462" s="81">
        <v>3</v>
      </c>
      <c r="AU462" s="81">
        <v>0</v>
      </c>
      <c r="AV462" s="81">
        <v>0</v>
      </c>
      <c r="AW462" s="81">
        <v>1</v>
      </c>
      <c r="AX462" s="82"/>
      <c r="AY462" s="81">
        <v>5680.6499999999978</v>
      </c>
      <c r="AZ462" s="81">
        <v>10853.6</v>
      </c>
      <c r="BA462" s="81">
        <v>600</v>
      </c>
      <c r="BB462" s="81">
        <v>519</v>
      </c>
      <c r="BC462" s="81">
        <v>0</v>
      </c>
      <c r="BD462" s="81">
        <v>0</v>
      </c>
      <c r="BE462" s="81">
        <v>600</v>
      </c>
      <c r="BF462" s="82"/>
      <c r="BG462" s="81">
        <v>0</v>
      </c>
      <c r="BH462" s="81">
        <v>0</v>
      </c>
      <c r="BI462" s="81">
        <v>311.48099999999999</v>
      </c>
      <c r="BJ462" s="81">
        <v>0</v>
      </c>
      <c r="BK462" s="81">
        <v>0</v>
      </c>
      <c r="BL462" s="81">
        <v>0</v>
      </c>
      <c r="BM462" s="82"/>
      <c r="BN462" s="81">
        <v>0</v>
      </c>
      <c r="BO462" s="81">
        <v>0</v>
      </c>
      <c r="BP462" s="81">
        <v>5</v>
      </c>
      <c r="BQ462" s="81">
        <v>0</v>
      </c>
      <c r="BR462" s="81">
        <v>0</v>
      </c>
      <c r="BS462" s="81">
        <v>0</v>
      </c>
      <c r="BT462"/>
      <c r="BU462" s="80">
        <v>311.48099999999999</v>
      </c>
      <c r="BV462" s="80">
        <v>0</v>
      </c>
      <c r="BW462" s="80">
        <v>0</v>
      </c>
      <c r="BX462" s="80">
        <v>0</v>
      </c>
      <c r="BY462" s="80">
        <v>0</v>
      </c>
      <c r="BZ462" s="80">
        <v>0</v>
      </c>
      <c r="CA462" s="80">
        <v>0</v>
      </c>
      <c r="CB462" s="80">
        <v>0</v>
      </c>
      <c r="CC462" s="80">
        <v>0</v>
      </c>
    </row>
    <row r="463" spans="1:81">
      <c r="A463" s="80" t="s">
        <v>2220</v>
      </c>
      <c r="B463" s="80">
        <v>204</v>
      </c>
      <c r="C463" s="80">
        <v>18</v>
      </c>
      <c r="D463" s="80">
        <v>12</v>
      </c>
      <c r="E463" s="80">
        <v>2021</v>
      </c>
      <c r="F463" s="80" t="s">
        <v>75</v>
      </c>
      <c r="G463" s="174" t="s">
        <v>2202</v>
      </c>
      <c r="H463" s="80" t="s">
        <v>2203</v>
      </c>
      <c r="I463" s="177"/>
      <c r="J463" s="81">
        <v>185.44315953845242</v>
      </c>
      <c r="K463" s="81">
        <v>2.9660330111159281</v>
      </c>
      <c r="L463" s="81">
        <v>23.036882244666018</v>
      </c>
      <c r="M463" s="81">
        <v>47.391378222980329</v>
      </c>
      <c r="N463" s="81">
        <v>50.682910009882953</v>
      </c>
      <c r="O463" s="81">
        <v>32.406116263008229</v>
      </c>
      <c r="P463" s="81">
        <v>37.916825128073896</v>
      </c>
      <c r="Q463" s="81">
        <v>2.2147405560857183</v>
      </c>
      <c r="R463" s="81">
        <v>0.35733716672366583</v>
      </c>
      <c r="S463" s="81">
        <v>0</v>
      </c>
      <c r="T463" s="82"/>
      <c r="U463" s="81">
        <v>17885929</v>
      </c>
      <c r="V463" s="81">
        <v>1136</v>
      </c>
      <c r="W463" s="81">
        <v>580</v>
      </c>
      <c r="X463" s="81">
        <v>10330</v>
      </c>
      <c r="Y463" s="81">
        <v>14310</v>
      </c>
      <c r="Z463" s="81">
        <v>23844</v>
      </c>
      <c r="AA463" s="81">
        <v>8342</v>
      </c>
      <c r="AB463" s="81">
        <v>37116</v>
      </c>
      <c r="AC463" s="81">
        <v>61394</v>
      </c>
      <c r="AD463" s="81">
        <v>0</v>
      </c>
      <c r="AE463" s="82"/>
      <c r="AF463" s="81">
        <v>250279169.96269989</v>
      </c>
      <c r="AG463" s="81">
        <v>1888498.1624098087</v>
      </c>
      <c r="AH463" s="81">
        <v>2714163.1302073221</v>
      </c>
      <c r="AI463" s="81">
        <v>69531295.237861663</v>
      </c>
      <c r="AJ463" s="81">
        <v>75570611.362961009</v>
      </c>
      <c r="AK463" s="81">
        <v>0</v>
      </c>
      <c r="AL463" s="81">
        <v>0</v>
      </c>
      <c r="AM463" s="81">
        <v>4871990.4598744139</v>
      </c>
      <c r="AN463" s="81">
        <v>0</v>
      </c>
      <c r="AO463" s="81">
        <v>0</v>
      </c>
      <c r="AP463" s="82"/>
      <c r="AQ463" s="81">
        <v>1238</v>
      </c>
      <c r="AR463" s="81">
        <v>193</v>
      </c>
      <c r="AS463" s="81">
        <v>0</v>
      </c>
      <c r="AT463" s="81">
        <v>5</v>
      </c>
      <c r="AU463" s="81">
        <v>0</v>
      </c>
      <c r="AV463" s="81">
        <v>0</v>
      </c>
      <c r="AW463" s="81"/>
      <c r="AX463" s="82"/>
      <c r="AY463" s="81">
        <v>5852.1549999999988</v>
      </c>
      <c r="AZ463" s="81">
        <v>10992.8</v>
      </c>
      <c r="BA463" s="81">
        <v>0</v>
      </c>
      <c r="BB463" s="81">
        <v>4919</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2221</v>
      </c>
      <c r="B464" s="80">
        <v>204</v>
      </c>
      <c r="C464" s="80">
        <v>19</v>
      </c>
      <c r="D464" s="80">
        <v>12</v>
      </c>
      <c r="E464" s="80">
        <v>2022</v>
      </c>
      <c r="F464" s="80" t="s">
        <v>568</v>
      </c>
      <c r="G464" s="80" t="s">
        <v>2202</v>
      </c>
      <c r="H464" s="80" t="s">
        <v>2203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1270</v>
      </c>
      <c r="AR464" s="81">
        <v>197</v>
      </c>
      <c r="AS464" s="81">
        <v>0</v>
      </c>
      <c r="AT464" s="81">
        <v>6</v>
      </c>
      <c r="AU464" s="81">
        <v>0</v>
      </c>
      <c r="AV464" s="81">
        <v>0</v>
      </c>
      <c r="AW464" s="81"/>
      <c r="AX464" s="82"/>
      <c r="AY464" s="81">
        <v>6027.5149999999994</v>
      </c>
      <c r="AZ464" s="81">
        <v>11179.8</v>
      </c>
      <c r="BA464" s="81">
        <v>0</v>
      </c>
      <c r="BB464" s="81">
        <v>5189</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2222</v>
      </c>
      <c r="B465" s="80">
        <v>205</v>
      </c>
      <c r="C465" s="80">
        <v>1</v>
      </c>
      <c r="D465" s="80">
        <v>13</v>
      </c>
      <c r="E465" s="80">
        <v>1990</v>
      </c>
      <c r="F465" s="80" t="s">
        <v>562</v>
      </c>
      <c r="G465" s="80" t="s">
        <v>2223</v>
      </c>
      <c r="H465" s="80" t="s">
        <v>2224</v>
      </c>
      <c r="I465" s="177"/>
      <c r="J465" s="81">
        <v>1754.1776074087556</v>
      </c>
      <c r="K465" s="81">
        <v>8.7478211085369768</v>
      </c>
      <c r="L465" s="81">
        <v>14.10006763386221</v>
      </c>
      <c r="M465" s="81">
        <v>30.252729428028054</v>
      </c>
      <c r="N465" s="81">
        <v>38.256009110509204</v>
      </c>
      <c r="O465" s="81">
        <v>32.046256404930425</v>
      </c>
      <c r="P465" s="81">
        <v>47.197184604595463</v>
      </c>
      <c r="Q465" s="81">
        <v>3.002721653137435</v>
      </c>
      <c r="R465" s="81">
        <v>33.344001063694044</v>
      </c>
      <c r="S465" s="81">
        <v>2.9593079129336699</v>
      </c>
      <c r="T465" s="82"/>
      <c r="U465" s="81">
        <v>13740990</v>
      </c>
      <c r="V465" s="81">
        <v>1777</v>
      </c>
      <c r="W465" s="81">
        <v>170</v>
      </c>
      <c r="X465" s="81">
        <v>11744</v>
      </c>
      <c r="Y465" s="81">
        <v>14860</v>
      </c>
      <c r="Z465" s="81">
        <v>13181</v>
      </c>
      <c r="AA465" s="81">
        <v>11460</v>
      </c>
      <c r="AB465" s="81">
        <v>48754</v>
      </c>
      <c r="AC465" s="81">
        <v>5775241</v>
      </c>
      <c r="AD465" s="81">
        <v>2.9593079129336699</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2225</v>
      </c>
      <c r="B466" s="80">
        <v>206</v>
      </c>
      <c r="C466" s="80">
        <v>2</v>
      </c>
      <c r="D466" s="80">
        <v>13</v>
      </c>
      <c r="E466" s="80">
        <v>2005</v>
      </c>
      <c r="F466" s="80" t="s">
        <v>565</v>
      </c>
      <c r="G466" s="80" t="s">
        <v>2223</v>
      </c>
      <c r="H466" s="80" t="s">
        <v>2224</v>
      </c>
      <c r="I466" s="177"/>
      <c r="J466" s="81">
        <v>453.24339295517552</v>
      </c>
      <c r="K466" s="81">
        <v>5.4431646265442835</v>
      </c>
      <c r="L466" s="81">
        <v>5.4020482723316618</v>
      </c>
      <c r="M466" s="81">
        <v>45.427677693098069</v>
      </c>
      <c r="N466" s="81">
        <v>50.305305759467728</v>
      </c>
      <c r="O466" s="81">
        <v>48.850122352338751</v>
      </c>
      <c r="P466" s="81">
        <v>47.299608956569877</v>
      </c>
      <c r="Q466" s="81">
        <v>2.6515785338307016</v>
      </c>
      <c r="R466" s="81">
        <v>65.333190735463617</v>
      </c>
      <c r="S466" s="81">
        <v>0</v>
      </c>
      <c r="T466" s="82"/>
      <c r="U466" s="81">
        <v>7637351</v>
      </c>
      <c r="V466" s="81">
        <v>1559</v>
      </c>
      <c r="W466" s="81">
        <v>59</v>
      </c>
      <c r="X466" s="81">
        <v>9712</v>
      </c>
      <c r="Y466" s="81">
        <v>16918</v>
      </c>
      <c r="Z466" s="81">
        <v>23251</v>
      </c>
      <c r="AA466" s="81">
        <v>9406</v>
      </c>
      <c r="AB466" s="81">
        <v>45007</v>
      </c>
      <c r="AC466" s="81">
        <v>11552822</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2226</v>
      </c>
      <c r="B467" s="80">
        <v>207</v>
      </c>
      <c r="C467" s="80">
        <v>3</v>
      </c>
      <c r="D467" s="80">
        <v>13</v>
      </c>
      <c r="E467" s="80">
        <v>2006</v>
      </c>
      <c r="F467" s="80" t="s">
        <v>566</v>
      </c>
      <c r="G467" s="80" t="s">
        <v>2223</v>
      </c>
      <c r="H467" s="80" t="s">
        <v>2224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2227</v>
      </c>
      <c r="B468" s="80">
        <v>208</v>
      </c>
      <c r="C468" s="80">
        <v>4</v>
      </c>
      <c r="D468" s="80">
        <v>13</v>
      </c>
      <c r="E468" s="80">
        <v>2007</v>
      </c>
      <c r="F468" s="80" t="s">
        <v>567</v>
      </c>
      <c r="G468" s="80" t="s">
        <v>2223</v>
      </c>
      <c r="H468" s="80" t="s">
        <v>2224</v>
      </c>
      <c r="I468" s="177"/>
      <c r="J468" s="81">
        <v>493.18736588102058</v>
      </c>
      <c r="K468" s="81">
        <v>4.3625752465975269</v>
      </c>
      <c r="L468" s="81">
        <v>5.6098549883609241</v>
      </c>
      <c r="M468" s="81">
        <v>43.517405806002621</v>
      </c>
      <c r="N468" s="81">
        <v>49.715160730977608</v>
      </c>
      <c r="O468" s="81">
        <v>47.417973905266997</v>
      </c>
      <c r="P468" s="81">
        <v>46.019790710414711</v>
      </c>
      <c r="Q468" s="81">
        <v>2.7393620637742586</v>
      </c>
      <c r="R468" s="81">
        <v>65.841861991634204</v>
      </c>
      <c r="S468" s="81">
        <v>0</v>
      </c>
      <c r="T468" s="82"/>
      <c r="U468" s="81">
        <v>9601214</v>
      </c>
      <c r="V468" s="81">
        <v>1516</v>
      </c>
      <c r="W468" s="81">
        <v>72</v>
      </c>
      <c r="X468" s="81">
        <v>11072</v>
      </c>
      <c r="Y468" s="81">
        <v>16998</v>
      </c>
      <c r="Z468" s="81">
        <v>23462</v>
      </c>
      <c r="AA468" s="81">
        <v>9012</v>
      </c>
      <c r="AB468" s="81">
        <v>44038</v>
      </c>
      <c r="AC468" s="81">
        <v>11976831</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2228</v>
      </c>
      <c r="B469" s="80">
        <v>209</v>
      </c>
      <c r="C469" s="80">
        <v>5</v>
      </c>
      <c r="D469" s="80">
        <v>13</v>
      </c>
      <c r="E469" s="80">
        <v>2008</v>
      </c>
      <c r="F469" s="80" t="s">
        <v>84</v>
      </c>
      <c r="G469" s="80" t="s">
        <v>2223</v>
      </c>
      <c r="H469" s="80" t="s">
        <v>2224</v>
      </c>
      <c r="I469" s="177"/>
      <c r="J469" s="81">
        <v>370.31863367341458</v>
      </c>
      <c r="K469" s="81">
        <v>4.097075652320318</v>
      </c>
      <c r="L469" s="81">
        <v>4.8224344638933845</v>
      </c>
      <c r="M469" s="81">
        <v>46.537359160118825</v>
      </c>
      <c r="N469" s="81">
        <v>45.375774270177423</v>
      </c>
      <c r="O469" s="81">
        <v>46.23576925002881</v>
      </c>
      <c r="P469" s="81">
        <v>45.023718214718393</v>
      </c>
      <c r="Q469" s="81">
        <v>2.6663738555165022</v>
      </c>
      <c r="R469" s="81">
        <v>67.696434298703252</v>
      </c>
      <c r="S469" s="81">
        <v>0</v>
      </c>
      <c r="T469" s="82"/>
      <c r="U469" s="81">
        <v>8270871</v>
      </c>
      <c r="V469" s="81">
        <v>1516</v>
      </c>
      <c r="W469" s="81">
        <v>72</v>
      </c>
      <c r="X469" s="81">
        <v>11072</v>
      </c>
      <c r="Y469" s="81">
        <v>17056</v>
      </c>
      <c r="Z469" s="81">
        <v>23680</v>
      </c>
      <c r="AA469" s="81">
        <v>8827</v>
      </c>
      <c r="AB469" s="81">
        <v>43569</v>
      </c>
      <c r="AC469" s="81">
        <v>12786925</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2229</v>
      </c>
      <c r="B470" s="80">
        <v>210</v>
      </c>
      <c r="C470" s="80">
        <v>6</v>
      </c>
      <c r="D470" s="80">
        <v>13</v>
      </c>
      <c r="E470" s="80">
        <v>2009</v>
      </c>
      <c r="F470" s="80" t="s">
        <v>85</v>
      </c>
      <c r="G470" s="80" t="s">
        <v>2223</v>
      </c>
      <c r="H470" s="80" t="s">
        <v>2224</v>
      </c>
      <c r="I470" s="177"/>
      <c r="J470" s="81">
        <v>580.26311693113075</v>
      </c>
      <c r="K470" s="81">
        <v>4.8677374090060042</v>
      </c>
      <c r="L470" s="81">
        <v>10.573888673978916</v>
      </c>
      <c r="M470" s="81">
        <v>44.821088616589215</v>
      </c>
      <c r="N470" s="81">
        <v>42.956957402197148</v>
      </c>
      <c r="O470" s="81">
        <v>46.561548519575389</v>
      </c>
      <c r="P470" s="81">
        <v>42.72872915405916</v>
      </c>
      <c r="Q470" s="81">
        <v>2.5160344776729295</v>
      </c>
      <c r="R470" s="81">
        <v>69.187861316019465</v>
      </c>
      <c r="S470" s="81">
        <v>0</v>
      </c>
      <c r="T470" s="82"/>
      <c r="U470" s="81">
        <v>9205768</v>
      </c>
      <c r="V470" s="81">
        <v>1566</v>
      </c>
      <c r="W470" s="81">
        <v>281</v>
      </c>
      <c r="X470" s="81">
        <v>11580</v>
      </c>
      <c r="Y470" s="81">
        <v>17111</v>
      </c>
      <c r="Z470" s="81">
        <v>23538</v>
      </c>
      <c r="AA470" s="81">
        <v>8600</v>
      </c>
      <c r="AB470" s="81">
        <v>43158</v>
      </c>
      <c r="AC470" s="81">
        <v>12749501</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254.70699999999999</v>
      </c>
      <c r="BJ470" s="81">
        <v>0</v>
      </c>
      <c r="BK470" s="81">
        <v>0</v>
      </c>
      <c r="BL470" s="81">
        <v>0</v>
      </c>
      <c r="BM470" s="82"/>
      <c r="BN470" s="81">
        <v>0</v>
      </c>
      <c r="BO470" s="81">
        <v>0</v>
      </c>
      <c r="BP470" s="81">
        <v>5</v>
      </c>
      <c r="BQ470" s="81">
        <v>0</v>
      </c>
      <c r="BR470" s="81">
        <v>0</v>
      </c>
      <c r="BS470" s="81">
        <v>0</v>
      </c>
      <c r="BT470"/>
      <c r="BU470" s="80"/>
      <c r="BV470" s="80"/>
      <c r="BW470" s="80"/>
      <c r="BX470" s="80"/>
      <c r="BY470" s="80"/>
      <c r="BZ470" s="80"/>
      <c r="CA470" s="80"/>
      <c r="CB470" s="80"/>
      <c r="CC470" s="80"/>
    </row>
    <row r="471" spans="1:81">
      <c r="A471" s="80" t="s">
        <v>2230</v>
      </c>
      <c r="B471" s="80">
        <v>211</v>
      </c>
      <c r="C471" s="80">
        <v>7</v>
      </c>
      <c r="D471" s="80">
        <v>13</v>
      </c>
      <c r="E471" s="80">
        <v>2010</v>
      </c>
      <c r="F471" s="80" t="s">
        <v>86</v>
      </c>
      <c r="G471" s="80" t="s">
        <v>2223</v>
      </c>
      <c r="H471" s="80" t="s">
        <v>2224</v>
      </c>
      <c r="I471" s="177"/>
      <c r="J471" s="81">
        <v>491.42223221880641</v>
      </c>
      <c r="K471" s="81">
        <v>4.0212323702620481</v>
      </c>
      <c r="L471" s="81">
        <v>9.5182702458271322</v>
      </c>
      <c r="M471" s="81">
        <v>48.178331867560971</v>
      </c>
      <c r="N471" s="81">
        <v>57.215027515069664</v>
      </c>
      <c r="O471" s="81">
        <v>46.310745182278843</v>
      </c>
      <c r="P471" s="81">
        <v>42.961979067396918</v>
      </c>
      <c r="Q471" s="81">
        <v>2.605892588726523</v>
      </c>
      <c r="R471" s="81">
        <v>74.300999574154417</v>
      </c>
      <c r="S471" s="81">
        <v>0</v>
      </c>
      <c r="T471" s="82"/>
      <c r="U471" s="81">
        <v>8965842</v>
      </c>
      <c r="V471" s="81">
        <v>1566</v>
      </c>
      <c r="W471" s="81">
        <v>281</v>
      </c>
      <c r="X471" s="81">
        <v>11580</v>
      </c>
      <c r="Y471" s="81">
        <v>17209</v>
      </c>
      <c r="Z471" s="81">
        <v>23520</v>
      </c>
      <c r="AA471" s="81">
        <v>8431</v>
      </c>
      <c r="AB471" s="81">
        <v>42831</v>
      </c>
      <c r="AC471" s="81">
        <v>12975077</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329.43599999999998</v>
      </c>
      <c r="BJ471" s="81">
        <v>0</v>
      </c>
      <c r="BK471" s="81">
        <v>0</v>
      </c>
      <c r="BL471" s="81">
        <v>0</v>
      </c>
      <c r="BM471" s="82"/>
      <c r="BN471" s="81">
        <v>0</v>
      </c>
      <c r="BO471" s="81">
        <v>0</v>
      </c>
      <c r="BP471" s="81">
        <v>5</v>
      </c>
      <c r="BQ471" s="81">
        <v>0</v>
      </c>
      <c r="BR471" s="81">
        <v>0</v>
      </c>
      <c r="BS471" s="81">
        <v>0</v>
      </c>
      <c r="BT471"/>
      <c r="BU471" s="80">
        <v>138.34200000000001</v>
      </c>
      <c r="BV471" s="80">
        <v>191.09399999999999</v>
      </c>
      <c r="BW471" s="80">
        <v>0</v>
      </c>
      <c r="BX471" s="80">
        <v>0</v>
      </c>
      <c r="BY471" s="80">
        <v>0</v>
      </c>
      <c r="BZ471" s="80">
        <v>0</v>
      </c>
      <c r="CA471" s="80">
        <v>0</v>
      </c>
      <c r="CB471" s="80">
        <v>0</v>
      </c>
      <c r="CC471" s="80">
        <v>0</v>
      </c>
    </row>
    <row r="472" spans="1:81">
      <c r="A472" s="80" t="s">
        <v>2231</v>
      </c>
      <c r="B472" s="80">
        <v>212</v>
      </c>
      <c r="C472" s="80">
        <v>8</v>
      </c>
      <c r="D472" s="80">
        <v>13</v>
      </c>
      <c r="E472" s="80">
        <v>2011</v>
      </c>
      <c r="F472" s="80" t="s">
        <v>87</v>
      </c>
      <c r="G472" s="80" t="s">
        <v>2223</v>
      </c>
      <c r="H472" s="80" t="s">
        <v>2224</v>
      </c>
      <c r="I472" s="177"/>
      <c r="J472" s="81">
        <v>451.7093733644241</v>
      </c>
      <c r="K472" s="81">
        <v>6.1640886296612214</v>
      </c>
      <c r="L472" s="81">
        <v>12.860138358793312</v>
      </c>
      <c r="M472" s="81">
        <v>60.259663580689057</v>
      </c>
      <c r="N472" s="81">
        <v>70.655767801165112</v>
      </c>
      <c r="O472" s="81">
        <v>45.476352795781168</v>
      </c>
      <c r="P472" s="81">
        <v>40.854464983585878</v>
      </c>
      <c r="Q472" s="81">
        <v>2.9701568583799696</v>
      </c>
      <c r="R472" s="81">
        <v>73.411834409847927</v>
      </c>
      <c r="S472" s="81">
        <v>0</v>
      </c>
      <c r="T472" s="82"/>
      <c r="U472" s="81">
        <v>7832064</v>
      </c>
      <c r="V472" s="81">
        <v>1566</v>
      </c>
      <c r="W472" s="81">
        <v>281</v>
      </c>
      <c r="X472" s="81">
        <v>11580</v>
      </c>
      <c r="Y472" s="81">
        <v>17231</v>
      </c>
      <c r="Z472" s="81">
        <v>23598</v>
      </c>
      <c r="AA472" s="81">
        <v>8256</v>
      </c>
      <c r="AB472" s="81">
        <v>42323</v>
      </c>
      <c r="AC472" s="81">
        <v>12798601</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263.15100000000001</v>
      </c>
      <c r="BJ472" s="81">
        <v>0</v>
      </c>
      <c r="BK472" s="81">
        <v>0</v>
      </c>
      <c r="BL472" s="81">
        <v>0</v>
      </c>
      <c r="BM472" s="82"/>
      <c r="BN472" s="81">
        <v>0</v>
      </c>
      <c r="BO472" s="81">
        <v>0</v>
      </c>
      <c r="BP472" s="81">
        <v>5</v>
      </c>
      <c r="BQ472" s="81">
        <v>0</v>
      </c>
      <c r="BR472" s="81">
        <v>0</v>
      </c>
      <c r="BS472" s="81">
        <v>0</v>
      </c>
      <c r="BT472"/>
      <c r="BU472" s="80">
        <v>112.815</v>
      </c>
      <c r="BV472" s="80">
        <v>150.33600000000001</v>
      </c>
      <c r="BW472" s="80">
        <v>0</v>
      </c>
      <c r="BX472" s="80">
        <v>0</v>
      </c>
      <c r="BY472" s="80">
        <v>0</v>
      </c>
      <c r="BZ472" s="80">
        <v>0</v>
      </c>
      <c r="CA472" s="80">
        <v>0</v>
      </c>
      <c r="CB472" s="80">
        <v>0</v>
      </c>
      <c r="CC472" s="80">
        <v>0</v>
      </c>
    </row>
    <row r="473" spans="1:81">
      <c r="A473" s="80" t="s">
        <v>2232</v>
      </c>
      <c r="B473" s="80">
        <v>213</v>
      </c>
      <c r="C473" s="80">
        <v>9</v>
      </c>
      <c r="D473" s="80">
        <v>13</v>
      </c>
      <c r="E473" s="80">
        <v>2012</v>
      </c>
      <c r="F473" s="80" t="s">
        <v>88</v>
      </c>
      <c r="G473" s="80" t="s">
        <v>2223</v>
      </c>
      <c r="H473" s="80" t="s">
        <v>2224</v>
      </c>
      <c r="I473" s="177"/>
      <c r="J473" s="81">
        <v>499.46664935507062</v>
      </c>
      <c r="K473" s="81">
        <v>6.5510953032744954</v>
      </c>
      <c r="L473" s="81">
        <v>12.663373118060106</v>
      </c>
      <c r="M473" s="81">
        <v>64.113520082597006</v>
      </c>
      <c r="N473" s="81">
        <v>69.550995842208081</v>
      </c>
      <c r="O473" s="81">
        <v>45.523826684797648</v>
      </c>
      <c r="P473" s="81">
        <v>40.111495541717105</v>
      </c>
      <c r="Q473" s="81">
        <v>3.1904058441383971</v>
      </c>
      <c r="R473" s="81">
        <v>75.654412875181919</v>
      </c>
      <c r="S473" s="81">
        <v>0</v>
      </c>
      <c r="T473" s="82"/>
      <c r="U473" s="81">
        <v>8593520</v>
      </c>
      <c r="V473" s="81">
        <v>1566</v>
      </c>
      <c r="W473" s="81">
        <v>281</v>
      </c>
      <c r="X473" s="81">
        <v>11580</v>
      </c>
      <c r="Y473" s="81">
        <v>17293</v>
      </c>
      <c r="Z473" s="81">
        <v>23810</v>
      </c>
      <c r="AA473" s="81">
        <v>8060</v>
      </c>
      <c r="AB473" s="81">
        <v>41843</v>
      </c>
      <c r="AC473" s="81">
        <v>12847951</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207.995</v>
      </c>
      <c r="BJ473" s="81">
        <v>0</v>
      </c>
      <c r="BK473" s="81">
        <v>0</v>
      </c>
      <c r="BL473" s="81">
        <v>0</v>
      </c>
      <c r="BM473" s="82"/>
      <c r="BN473" s="81">
        <v>0</v>
      </c>
      <c r="BO473" s="81">
        <v>0</v>
      </c>
      <c r="BP473" s="81">
        <v>5</v>
      </c>
      <c r="BQ473" s="81">
        <v>0</v>
      </c>
      <c r="BR473" s="81">
        <v>0</v>
      </c>
      <c r="BS473" s="81">
        <v>0</v>
      </c>
      <c r="BT473"/>
      <c r="BU473" s="80">
        <v>96.644000000000005</v>
      </c>
      <c r="BV473" s="80">
        <v>111.351</v>
      </c>
      <c r="BW473" s="80">
        <v>0</v>
      </c>
      <c r="BX473" s="80">
        <v>0</v>
      </c>
      <c r="BY473" s="80">
        <v>0</v>
      </c>
      <c r="BZ473" s="80">
        <v>0</v>
      </c>
      <c r="CA473" s="80">
        <v>0</v>
      </c>
      <c r="CB473" s="80">
        <v>0</v>
      </c>
      <c r="CC473" s="80">
        <v>0</v>
      </c>
    </row>
    <row r="474" spans="1:81">
      <c r="A474" s="80" t="s">
        <v>2233</v>
      </c>
      <c r="B474" s="80">
        <v>214</v>
      </c>
      <c r="C474" s="80">
        <v>10</v>
      </c>
      <c r="D474" s="80">
        <v>13</v>
      </c>
      <c r="E474" s="80">
        <v>2013</v>
      </c>
      <c r="F474" s="80" t="s">
        <v>89</v>
      </c>
      <c r="G474" s="80" t="s">
        <v>2223</v>
      </c>
      <c r="H474" s="80" t="s">
        <v>2224</v>
      </c>
      <c r="I474" s="177"/>
      <c r="J474" s="81">
        <v>431.91977415919098</v>
      </c>
      <c r="K474" s="81">
        <v>4.6828202120750921</v>
      </c>
      <c r="L474" s="81">
        <v>11.763362862924094</v>
      </c>
      <c r="M474" s="81">
        <v>62.365285121026545</v>
      </c>
      <c r="N474" s="81">
        <v>72.754033952667953</v>
      </c>
      <c r="O474" s="81">
        <v>43.808753673506445</v>
      </c>
      <c r="P474" s="81">
        <v>39.388442696853204</v>
      </c>
      <c r="Q474" s="81">
        <v>3.2091999616607025</v>
      </c>
      <c r="R474" s="81">
        <v>77.783556934026848</v>
      </c>
      <c r="S474" s="81">
        <v>0</v>
      </c>
      <c r="T474" s="82"/>
      <c r="U474" s="81">
        <v>7448307</v>
      </c>
      <c r="V474" s="81">
        <v>1566</v>
      </c>
      <c r="W474" s="81">
        <v>281</v>
      </c>
      <c r="X474" s="81">
        <v>11580</v>
      </c>
      <c r="Y474" s="81">
        <v>17308</v>
      </c>
      <c r="Z474" s="81">
        <v>23936</v>
      </c>
      <c r="AA474" s="81">
        <v>7885</v>
      </c>
      <c r="AB474" s="81">
        <v>41486</v>
      </c>
      <c r="AC474" s="81">
        <v>12894321</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217.78399999999999</v>
      </c>
      <c r="BJ474" s="81">
        <v>0</v>
      </c>
      <c r="BK474" s="81">
        <v>0</v>
      </c>
      <c r="BL474" s="81">
        <v>0</v>
      </c>
      <c r="BM474" s="82"/>
      <c r="BN474" s="81">
        <v>0</v>
      </c>
      <c r="BO474" s="81">
        <v>0</v>
      </c>
      <c r="BP474" s="81">
        <v>5</v>
      </c>
      <c r="BQ474" s="81">
        <v>0</v>
      </c>
      <c r="BR474" s="81">
        <v>0</v>
      </c>
      <c r="BS474" s="81">
        <v>0</v>
      </c>
      <c r="BT474"/>
      <c r="BU474" s="80">
        <v>104.84699999999999</v>
      </c>
      <c r="BV474" s="80">
        <v>112.937</v>
      </c>
      <c r="BW474" s="80">
        <v>0</v>
      </c>
      <c r="BX474" s="80">
        <v>0</v>
      </c>
      <c r="BY474" s="80">
        <v>0</v>
      </c>
      <c r="BZ474" s="80">
        <v>0</v>
      </c>
      <c r="CA474" s="80">
        <v>0</v>
      </c>
      <c r="CB474" s="80">
        <v>0</v>
      </c>
      <c r="CC474" s="80">
        <v>0</v>
      </c>
    </row>
    <row r="475" spans="1:81">
      <c r="A475" s="80" t="s">
        <v>2234</v>
      </c>
      <c r="B475" s="80">
        <v>215</v>
      </c>
      <c r="C475" s="80">
        <v>11</v>
      </c>
      <c r="D475" s="80">
        <v>13</v>
      </c>
      <c r="E475" s="80">
        <v>2014</v>
      </c>
      <c r="F475" s="80" t="s">
        <v>90</v>
      </c>
      <c r="G475" s="80" t="s">
        <v>2223</v>
      </c>
      <c r="H475" s="80" t="s">
        <v>2224</v>
      </c>
      <c r="I475" s="177"/>
      <c r="J475" s="81">
        <v>386.54483092234659</v>
      </c>
      <c r="K475" s="81">
        <v>4.5706717309144809</v>
      </c>
      <c r="L475" s="81">
        <v>10.56536951909951</v>
      </c>
      <c r="M475" s="81">
        <v>56.691378584888866</v>
      </c>
      <c r="N475" s="81">
        <v>65.703760050441204</v>
      </c>
      <c r="O475" s="81">
        <v>41.87866858575039</v>
      </c>
      <c r="P475" s="81">
        <v>39.317131355136688</v>
      </c>
      <c r="Q475" s="81">
        <v>3.0442733650880465</v>
      </c>
      <c r="R475" s="81">
        <v>78.227228015394687</v>
      </c>
      <c r="S475" s="81">
        <v>0</v>
      </c>
      <c r="T475" s="82"/>
      <c r="U475" s="81">
        <v>7251184</v>
      </c>
      <c r="V475" s="81">
        <v>1162</v>
      </c>
      <c r="W475" s="81">
        <v>256</v>
      </c>
      <c r="X475" s="81">
        <v>10837</v>
      </c>
      <c r="Y475" s="81">
        <v>17336</v>
      </c>
      <c r="Z475" s="81">
        <v>24099</v>
      </c>
      <c r="AA475" s="81">
        <v>7830</v>
      </c>
      <c r="AB475" s="81">
        <v>41017</v>
      </c>
      <c r="AC475" s="81">
        <v>13008645</v>
      </c>
      <c r="AD475" s="81">
        <v>0</v>
      </c>
      <c r="AE475" s="82"/>
      <c r="AF475" s="81">
        <v>102845254.51512624</v>
      </c>
      <c r="AG475" s="81">
        <v>4314595.5828184467</v>
      </c>
      <c r="AH475" s="81">
        <v>2372388.2570990883</v>
      </c>
      <c r="AI475" s="81">
        <v>65600926.90198908</v>
      </c>
      <c r="AJ475" s="81">
        <v>90938724.999498159</v>
      </c>
      <c r="AK475" s="81">
        <v>0</v>
      </c>
      <c r="AL475" s="81">
        <v>0</v>
      </c>
      <c r="AM475" s="81">
        <v>5631021.1741516767</v>
      </c>
      <c r="AN475" s="81">
        <v>0</v>
      </c>
      <c r="AO475" s="81">
        <v>0</v>
      </c>
      <c r="AP475" s="82"/>
      <c r="AQ475" s="81">
        <v>1054</v>
      </c>
      <c r="AR475" s="81">
        <v>219</v>
      </c>
      <c r="AS475" s="81">
        <v>0</v>
      </c>
      <c r="AT475" s="81">
        <v>0</v>
      </c>
      <c r="AU475" s="81">
        <v>0</v>
      </c>
      <c r="AV475" s="81">
        <v>1</v>
      </c>
      <c r="AW475" s="81" t="s">
        <v>564</v>
      </c>
      <c r="AX475" s="82"/>
      <c r="AY475" s="81">
        <v>4852.7240000000002</v>
      </c>
      <c r="AZ475" s="81">
        <v>20174.580000000002</v>
      </c>
      <c r="BA475" s="81">
        <v>0</v>
      </c>
      <c r="BB475" s="81">
        <v>0</v>
      </c>
      <c r="BC475" s="81">
        <v>0</v>
      </c>
      <c r="BD475" s="81">
        <v>50</v>
      </c>
      <c r="BE475" s="81" t="s">
        <v>564</v>
      </c>
      <c r="BF475" s="82"/>
      <c r="BG475" s="81">
        <v>0</v>
      </c>
      <c r="BH475" s="81">
        <v>0</v>
      </c>
      <c r="BI475" s="81">
        <v>218.417</v>
      </c>
      <c r="BJ475" s="81">
        <v>0</v>
      </c>
      <c r="BK475" s="81">
        <v>0</v>
      </c>
      <c r="BL475" s="81">
        <v>0</v>
      </c>
      <c r="BM475" s="82"/>
      <c r="BN475" s="81">
        <v>0</v>
      </c>
      <c r="BO475" s="81">
        <v>0</v>
      </c>
      <c r="BP475" s="81">
        <v>5</v>
      </c>
      <c r="BQ475" s="81">
        <v>0</v>
      </c>
      <c r="BR475" s="81">
        <v>0</v>
      </c>
      <c r="BS475" s="81">
        <v>0</v>
      </c>
      <c r="BT475"/>
      <c r="BU475" s="80">
        <v>108.26300000000001</v>
      </c>
      <c r="BV475" s="80">
        <v>110.154</v>
      </c>
      <c r="BW475" s="80">
        <v>0</v>
      </c>
      <c r="BX475" s="80">
        <v>0</v>
      </c>
      <c r="BY475" s="80">
        <v>0</v>
      </c>
      <c r="BZ475" s="80">
        <v>0</v>
      </c>
      <c r="CA475" s="80">
        <v>0</v>
      </c>
      <c r="CB475" s="80">
        <v>0</v>
      </c>
      <c r="CC475" s="80">
        <v>0</v>
      </c>
    </row>
    <row r="476" spans="1:81">
      <c r="A476" s="80" t="s">
        <v>2235</v>
      </c>
      <c r="B476" s="80">
        <v>216</v>
      </c>
      <c r="C476" s="80">
        <v>12</v>
      </c>
      <c r="D476" s="80">
        <v>13</v>
      </c>
      <c r="E476" s="80">
        <v>2015</v>
      </c>
      <c r="F476" s="80" t="s">
        <v>91</v>
      </c>
      <c r="G476" s="80" t="s">
        <v>2223</v>
      </c>
      <c r="H476" s="80" t="s">
        <v>2224</v>
      </c>
      <c r="I476" s="177"/>
      <c r="J476" s="81">
        <v>439.84351941841294</v>
      </c>
      <c r="K476" s="81">
        <v>4.8830954171255909</v>
      </c>
      <c r="L476" s="81">
        <v>11.629225010751036</v>
      </c>
      <c r="M476" s="81">
        <v>61.784774104890033</v>
      </c>
      <c r="N476" s="81">
        <v>57.241977988815798</v>
      </c>
      <c r="O476" s="81">
        <v>41.172655736263025</v>
      </c>
      <c r="P476" s="81">
        <v>38.493766434444993</v>
      </c>
      <c r="Q476" s="81">
        <v>2.9384870937097909</v>
      </c>
      <c r="R476" s="81">
        <v>75.895732009497365</v>
      </c>
      <c r="S476" s="81">
        <v>0</v>
      </c>
      <c r="T476" s="82"/>
      <c r="U476" s="81">
        <v>8324961</v>
      </c>
      <c r="V476" s="81">
        <v>1162</v>
      </c>
      <c r="W476" s="81">
        <v>256</v>
      </c>
      <c r="X476" s="81">
        <v>10837</v>
      </c>
      <c r="Y476" s="81">
        <v>17300</v>
      </c>
      <c r="Z476" s="81">
        <v>23921</v>
      </c>
      <c r="AA476" s="81">
        <v>7660</v>
      </c>
      <c r="AB476" s="81">
        <v>40443</v>
      </c>
      <c r="AC476" s="81">
        <v>13001151</v>
      </c>
      <c r="AD476" s="81">
        <v>0</v>
      </c>
      <c r="AE476" s="82"/>
      <c r="AF476" s="81">
        <v>125373007.62973163</v>
      </c>
      <c r="AG476" s="81">
        <v>4729037.5495929625</v>
      </c>
      <c r="AH476" s="81">
        <v>2133149.0768616698</v>
      </c>
      <c r="AI476" s="81">
        <v>71714539.823477283</v>
      </c>
      <c r="AJ476" s="81">
        <v>87655855.121482626</v>
      </c>
      <c r="AK476" s="81">
        <v>0</v>
      </c>
      <c r="AL476" s="81">
        <v>0</v>
      </c>
      <c r="AM476" s="81">
        <v>5542543.4979957342</v>
      </c>
      <c r="AN476" s="81">
        <v>0</v>
      </c>
      <c r="AO476" s="81">
        <v>0</v>
      </c>
      <c r="AP476" s="82"/>
      <c r="AQ476" s="81">
        <v>1128</v>
      </c>
      <c r="AR476" s="81">
        <v>287</v>
      </c>
      <c r="AS476" s="81">
        <v>0</v>
      </c>
      <c r="AT476" s="81">
        <v>0</v>
      </c>
      <c r="AU476" s="81">
        <v>0</v>
      </c>
      <c r="AV476" s="81">
        <v>1</v>
      </c>
      <c r="AW476" s="81" t="s">
        <v>564</v>
      </c>
      <c r="AX476" s="82"/>
      <c r="AY476" s="81">
        <v>5271.9040000000005</v>
      </c>
      <c r="AZ476" s="81">
        <v>25125.280000000002</v>
      </c>
      <c r="BA476" s="81">
        <v>0</v>
      </c>
      <c r="BB476" s="81">
        <v>0</v>
      </c>
      <c r="BC476" s="81">
        <v>0</v>
      </c>
      <c r="BD476" s="81">
        <v>50</v>
      </c>
      <c r="BE476" s="81" t="s">
        <v>564</v>
      </c>
      <c r="BF476" s="82"/>
      <c r="BG476" s="81">
        <v>0</v>
      </c>
      <c r="BH476" s="81">
        <v>0</v>
      </c>
      <c r="BI476" s="81">
        <v>193.54300000000001</v>
      </c>
      <c r="BJ476" s="81">
        <v>0</v>
      </c>
      <c r="BK476" s="81">
        <v>0</v>
      </c>
      <c r="BL476" s="81">
        <v>0</v>
      </c>
      <c r="BM476" s="82"/>
      <c r="BN476" s="81">
        <v>0</v>
      </c>
      <c r="BO476" s="81">
        <v>0</v>
      </c>
      <c r="BP476" s="81">
        <v>5</v>
      </c>
      <c r="BQ476" s="81">
        <v>0</v>
      </c>
      <c r="BR476" s="81">
        <v>0</v>
      </c>
      <c r="BS476" s="81">
        <v>0</v>
      </c>
      <c r="BT476"/>
      <c r="BU476" s="80">
        <v>98.683000000000007</v>
      </c>
      <c r="BV476" s="80">
        <v>94.86</v>
      </c>
      <c r="BW476" s="80">
        <v>0</v>
      </c>
      <c r="BX476" s="80">
        <v>0</v>
      </c>
      <c r="BY476" s="80">
        <v>0</v>
      </c>
      <c r="BZ476" s="80">
        <v>0</v>
      </c>
      <c r="CA476" s="80">
        <v>0</v>
      </c>
      <c r="CB476" s="80">
        <v>0</v>
      </c>
      <c r="CC476" s="80">
        <v>0</v>
      </c>
    </row>
    <row r="477" spans="1:81">
      <c r="A477" s="80" t="s">
        <v>2236</v>
      </c>
      <c r="B477" s="80">
        <v>217</v>
      </c>
      <c r="C477" s="80">
        <v>13</v>
      </c>
      <c r="D477" s="80">
        <v>13</v>
      </c>
      <c r="E477" s="80">
        <v>2016</v>
      </c>
      <c r="F477" s="80" t="s">
        <v>92</v>
      </c>
      <c r="G477" s="80" t="s">
        <v>2223</v>
      </c>
      <c r="H477" s="80" t="s">
        <v>2224</v>
      </c>
      <c r="I477" s="177"/>
      <c r="J477" s="81">
        <v>431.73564630108137</v>
      </c>
      <c r="K477" s="81">
        <v>4.6389155201394612</v>
      </c>
      <c r="L477" s="81">
        <v>12.187997390411683</v>
      </c>
      <c r="M477" s="81">
        <v>42.142000838101268</v>
      </c>
      <c r="N477" s="81">
        <v>54.897190658360884</v>
      </c>
      <c r="O477" s="81">
        <v>40.628470198216682</v>
      </c>
      <c r="P477" s="81">
        <v>37.086624522685469</v>
      </c>
      <c r="Q477" s="81">
        <v>2.8218907767153802</v>
      </c>
      <c r="R477" s="81">
        <v>75.687385658881198</v>
      </c>
      <c r="S477" s="81">
        <v>0</v>
      </c>
      <c r="T477" s="82"/>
      <c r="U477" s="81">
        <v>7440186</v>
      </c>
      <c r="V477" s="81">
        <v>1162</v>
      </c>
      <c r="W477" s="81">
        <v>256</v>
      </c>
      <c r="X477" s="81">
        <v>10837</v>
      </c>
      <c r="Y477" s="81">
        <v>17281</v>
      </c>
      <c r="Z477" s="81">
        <v>23895</v>
      </c>
      <c r="AA477" s="81">
        <v>7633</v>
      </c>
      <c r="AB477" s="81">
        <v>39952</v>
      </c>
      <c r="AC477" s="81">
        <v>12926660.44326633</v>
      </c>
      <c r="AD477" s="81">
        <v>0</v>
      </c>
      <c r="AE477" s="82"/>
      <c r="AF477" s="81">
        <v>129406961.8943892</v>
      </c>
      <c r="AG477" s="81">
        <v>4701553.644474512</v>
      </c>
      <c r="AH477" s="81">
        <v>1907085.6313945111</v>
      </c>
      <c r="AI477" s="81">
        <v>65202142.451029994</v>
      </c>
      <c r="AJ477" s="81">
        <v>89338116.934088066</v>
      </c>
      <c r="AK477" s="81">
        <v>0</v>
      </c>
      <c r="AL477" s="81">
        <v>0</v>
      </c>
      <c r="AM477" s="81">
        <v>5479507.7428001156</v>
      </c>
      <c r="AN477" s="81">
        <v>0</v>
      </c>
      <c r="AO477" s="81">
        <v>0</v>
      </c>
      <c r="AP477" s="82"/>
      <c r="AQ477" s="81">
        <v>1183</v>
      </c>
      <c r="AR477" s="81">
        <v>334</v>
      </c>
      <c r="AS477" s="81">
        <v>0</v>
      </c>
      <c r="AT477" s="81">
        <v>0</v>
      </c>
      <c r="AU477" s="81">
        <v>0</v>
      </c>
      <c r="AV477" s="81">
        <v>1</v>
      </c>
      <c r="AW477" s="81" t="s">
        <v>564</v>
      </c>
      <c r="AX477" s="82"/>
      <c r="AY477" s="81">
        <v>5601.3040000000001</v>
      </c>
      <c r="AZ477" s="81">
        <v>26976.98</v>
      </c>
      <c r="BA477" s="81">
        <v>0</v>
      </c>
      <c r="BB477" s="81">
        <v>0</v>
      </c>
      <c r="BC477" s="81">
        <v>0</v>
      </c>
      <c r="BD477" s="81">
        <v>50</v>
      </c>
      <c r="BE477" s="81" t="s">
        <v>564</v>
      </c>
      <c r="BF477" s="82"/>
      <c r="BG477" s="81">
        <v>0</v>
      </c>
      <c r="BH477" s="81">
        <v>0</v>
      </c>
      <c r="BI477" s="81">
        <v>279.06</v>
      </c>
      <c r="BJ477" s="81">
        <v>0</v>
      </c>
      <c r="BK477" s="81">
        <v>0</v>
      </c>
      <c r="BL477" s="81">
        <v>0</v>
      </c>
      <c r="BM477" s="82"/>
      <c r="BN477" s="81">
        <v>0</v>
      </c>
      <c r="BO477" s="81">
        <v>0</v>
      </c>
      <c r="BP477" s="81">
        <v>5</v>
      </c>
      <c r="BQ477" s="81">
        <v>0</v>
      </c>
      <c r="BR477" s="81">
        <v>0</v>
      </c>
      <c r="BS477" s="81">
        <v>0</v>
      </c>
      <c r="BT477"/>
      <c r="BU477" s="80">
        <v>125.974</v>
      </c>
      <c r="BV477" s="80">
        <v>150.77699999999999</v>
      </c>
      <c r="BW477" s="80">
        <v>2.3090000000000002</v>
      </c>
      <c r="BX477" s="80">
        <v>0</v>
      </c>
      <c r="BY477" s="80">
        <v>0</v>
      </c>
      <c r="BZ477" s="80">
        <v>0</v>
      </c>
      <c r="CA477" s="80">
        <v>0</v>
      </c>
      <c r="CB477" s="80">
        <v>0</v>
      </c>
      <c r="CC477" s="80">
        <v>0</v>
      </c>
    </row>
    <row r="478" spans="1:81">
      <c r="A478" s="80" t="s">
        <v>2237</v>
      </c>
      <c r="B478" s="80">
        <v>218</v>
      </c>
      <c r="C478" s="80">
        <v>14</v>
      </c>
      <c r="D478" s="80">
        <v>13</v>
      </c>
      <c r="E478" s="80">
        <v>2017</v>
      </c>
      <c r="F478" s="80" t="s">
        <v>71</v>
      </c>
      <c r="G478" s="80" t="s">
        <v>2223</v>
      </c>
      <c r="H478" s="80" t="s">
        <v>2224</v>
      </c>
      <c r="I478" s="177"/>
      <c r="J478" s="81">
        <v>385.33815035385976</v>
      </c>
      <c r="K478" s="81">
        <v>4.6131269788583742</v>
      </c>
      <c r="L478" s="81">
        <v>11.009250845679285</v>
      </c>
      <c r="M478" s="81">
        <v>40.831634568171694</v>
      </c>
      <c r="N478" s="81">
        <v>53.735411272210236</v>
      </c>
      <c r="O478" s="81">
        <v>39.88355556921433</v>
      </c>
      <c r="P478" s="81">
        <v>36.175781886305927</v>
      </c>
      <c r="Q478" s="81">
        <v>2.688792037556158</v>
      </c>
      <c r="R478" s="81">
        <v>74.062520893620629</v>
      </c>
      <c r="S478" s="81">
        <v>0</v>
      </c>
      <c r="T478" s="82"/>
      <c r="U478" s="81">
        <v>7537350</v>
      </c>
      <c r="V478" s="81">
        <v>1162</v>
      </c>
      <c r="W478" s="81">
        <v>256</v>
      </c>
      <c r="X478" s="81">
        <v>10837</v>
      </c>
      <c r="Y478" s="81">
        <v>17250</v>
      </c>
      <c r="Z478" s="81">
        <v>23846</v>
      </c>
      <c r="AA478" s="81">
        <v>7493</v>
      </c>
      <c r="AB478" s="81">
        <v>39367</v>
      </c>
      <c r="AC478" s="81">
        <v>12900135</v>
      </c>
      <c r="AD478" s="81">
        <v>0</v>
      </c>
      <c r="AE478" s="82"/>
      <c r="AF478" s="81">
        <v>115006903.49686269</v>
      </c>
      <c r="AG478" s="81">
        <v>4188179.5834730002</v>
      </c>
      <c r="AH478" s="81">
        <v>2199598.1429384761</v>
      </c>
      <c r="AI478" s="81">
        <v>66995533.167824142</v>
      </c>
      <c r="AJ478" s="81">
        <v>95520830.043153942</v>
      </c>
      <c r="AK478" s="81">
        <v>0</v>
      </c>
      <c r="AL478" s="81">
        <v>0</v>
      </c>
      <c r="AM478" s="81">
        <v>5407722.0506001171</v>
      </c>
      <c r="AN478" s="81">
        <v>0</v>
      </c>
      <c r="AO478" s="81">
        <v>0</v>
      </c>
      <c r="AP478" s="82"/>
      <c r="AQ478" s="81">
        <v>1223</v>
      </c>
      <c r="AR478" s="81">
        <v>351</v>
      </c>
      <c r="AS478" s="81">
        <v>0</v>
      </c>
      <c r="AT478" s="81">
        <v>0</v>
      </c>
      <c r="AU478" s="81">
        <v>0</v>
      </c>
      <c r="AV478" s="81">
        <v>1</v>
      </c>
      <c r="AW478" s="81" t="s">
        <v>564</v>
      </c>
      <c r="AX478" s="82"/>
      <c r="AY478" s="81">
        <v>5797.0140000000001</v>
      </c>
      <c r="AZ478" s="81">
        <v>27611.279999999992</v>
      </c>
      <c r="BA478" s="81">
        <v>0</v>
      </c>
      <c r="BB478" s="81">
        <v>0</v>
      </c>
      <c r="BC478" s="81">
        <v>0</v>
      </c>
      <c r="BD478" s="81">
        <v>50</v>
      </c>
      <c r="BE478" s="81" t="s">
        <v>564</v>
      </c>
      <c r="BF478" s="82"/>
      <c r="BG478" s="81">
        <v>0</v>
      </c>
      <c r="BH478" s="81">
        <v>0</v>
      </c>
      <c r="BI478" s="81">
        <v>317.40199999999999</v>
      </c>
      <c r="BJ478" s="81">
        <v>0</v>
      </c>
      <c r="BK478" s="81">
        <v>0</v>
      </c>
      <c r="BL478" s="81">
        <v>0</v>
      </c>
      <c r="BM478" s="82"/>
      <c r="BN478" s="81">
        <v>0</v>
      </c>
      <c r="BO478" s="81">
        <v>0</v>
      </c>
      <c r="BP478" s="81">
        <v>5</v>
      </c>
      <c r="BQ478" s="81">
        <v>0</v>
      </c>
      <c r="BR478" s="81">
        <v>0</v>
      </c>
      <c r="BS478" s="81">
        <v>0</v>
      </c>
      <c r="BT478"/>
      <c r="BU478" s="80">
        <v>134.34800000000001</v>
      </c>
      <c r="BV478" s="80">
        <v>178.30600000000001</v>
      </c>
      <c r="BW478" s="80">
        <v>4.7480000000000002</v>
      </c>
      <c r="BX478" s="80">
        <v>0</v>
      </c>
      <c r="BY478" s="80">
        <v>0</v>
      </c>
      <c r="BZ478" s="80">
        <v>0</v>
      </c>
      <c r="CA478" s="80">
        <v>0</v>
      </c>
      <c r="CB478" s="80">
        <v>0</v>
      </c>
      <c r="CC478" s="80">
        <v>0</v>
      </c>
    </row>
    <row r="479" spans="1:81">
      <c r="A479" s="80" t="s">
        <v>2238</v>
      </c>
      <c r="B479" s="80">
        <v>219</v>
      </c>
      <c r="C479" s="80">
        <v>15</v>
      </c>
      <c r="D479" s="80">
        <v>13</v>
      </c>
      <c r="E479" s="80">
        <v>2018</v>
      </c>
      <c r="F479" s="80" t="s">
        <v>93</v>
      </c>
      <c r="G479" s="80" t="s">
        <v>2223</v>
      </c>
      <c r="H479" s="80" t="s">
        <v>2224</v>
      </c>
      <c r="I479" s="177"/>
      <c r="J479" s="81">
        <v>359.4205273691947</v>
      </c>
      <c r="K479" s="81">
        <v>4.1482008042526726</v>
      </c>
      <c r="L479" s="81">
        <v>9.7933509390100308</v>
      </c>
      <c r="M479" s="81">
        <v>37.179922185746719</v>
      </c>
      <c r="N479" s="81">
        <v>38.42743045000433</v>
      </c>
      <c r="O479" s="81">
        <v>39.213004530914489</v>
      </c>
      <c r="P479" s="81">
        <v>35.705742207965038</v>
      </c>
      <c r="Q479" s="81">
        <v>2.4566553024620377</v>
      </c>
      <c r="R479" s="81">
        <v>76.268805941169461</v>
      </c>
      <c r="S479" s="81">
        <v>0</v>
      </c>
      <c r="T479" s="82"/>
      <c r="U479" s="81">
        <v>7892522</v>
      </c>
      <c r="V479" s="81">
        <v>1162</v>
      </c>
      <c r="W479" s="81">
        <v>256</v>
      </c>
      <c r="X479" s="81">
        <v>10837</v>
      </c>
      <c r="Y479" s="81">
        <v>17156</v>
      </c>
      <c r="Z479" s="81">
        <v>23894</v>
      </c>
      <c r="AA479" s="81">
        <v>7470</v>
      </c>
      <c r="AB479" s="81">
        <v>38761</v>
      </c>
      <c r="AC479" s="81">
        <v>13232360</v>
      </c>
      <c r="AD479" s="81">
        <v>0</v>
      </c>
      <c r="AE479" s="82"/>
      <c r="AF479" s="81">
        <v>112072975.6506853</v>
      </c>
      <c r="AG479" s="81">
        <v>4510069.3451288519</v>
      </c>
      <c r="AH479" s="81">
        <v>1997685.0046120591</v>
      </c>
      <c r="AI479" s="81">
        <v>64356109.561867997</v>
      </c>
      <c r="AJ479" s="81">
        <v>86865804.316453755</v>
      </c>
      <c r="AK479" s="81">
        <v>0</v>
      </c>
      <c r="AL479" s="81">
        <v>0</v>
      </c>
      <c r="AM479" s="81">
        <v>5335494.7022942211</v>
      </c>
      <c r="AN479" s="81">
        <v>0</v>
      </c>
      <c r="AO479" s="81">
        <v>0</v>
      </c>
      <c r="AP479" s="82"/>
      <c r="AQ479" s="81">
        <v>1260</v>
      </c>
      <c r="AR479" s="81">
        <v>388</v>
      </c>
      <c r="AS479" s="81">
        <v>0</v>
      </c>
      <c r="AT479" s="81">
        <v>0</v>
      </c>
      <c r="AU479" s="81">
        <v>0</v>
      </c>
      <c r="AV479" s="81">
        <v>1</v>
      </c>
      <c r="AW479" s="81" t="s">
        <v>564</v>
      </c>
      <c r="AX479" s="82"/>
      <c r="AY479" s="81">
        <v>5973.8539999999994</v>
      </c>
      <c r="AZ479" s="81">
        <v>30105.58</v>
      </c>
      <c r="BA479" s="81">
        <v>0</v>
      </c>
      <c r="BB479" s="81">
        <v>0</v>
      </c>
      <c r="BC479" s="81">
        <v>0</v>
      </c>
      <c r="BD479" s="81">
        <v>50</v>
      </c>
      <c r="BE479" s="81" t="s">
        <v>564</v>
      </c>
      <c r="BF479" s="82"/>
      <c r="BG479" s="81">
        <v>0</v>
      </c>
      <c r="BH479" s="81">
        <v>0</v>
      </c>
      <c r="BI479" s="81">
        <v>355.90800000000002</v>
      </c>
      <c r="BJ479" s="81">
        <v>0</v>
      </c>
      <c r="BK479" s="81">
        <v>0</v>
      </c>
      <c r="BL479" s="81">
        <v>0</v>
      </c>
      <c r="BM479" s="82"/>
      <c r="BN479" s="81">
        <v>0</v>
      </c>
      <c r="BO479" s="81">
        <v>0</v>
      </c>
      <c r="BP479" s="81">
        <v>5</v>
      </c>
      <c r="BQ479" s="81">
        <v>0</v>
      </c>
      <c r="BR479" s="81">
        <v>0</v>
      </c>
      <c r="BS479" s="81">
        <v>0</v>
      </c>
      <c r="BT479"/>
      <c r="BU479" s="80">
        <v>137.85400000000001</v>
      </c>
      <c r="BV479" s="80">
        <v>205.495</v>
      </c>
      <c r="BW479" s="80">
        <v>12.558999999999999</v>
      </c>
      <c r="BX479" s="80">
        <v>0</v>
      </c>
      <c r="BY479" s="80">
        <v>0</v>
      </c>
      <c r="BZ479" s="80">
        <v>0</v>
      </c>
      <c r="CA479" s="80">
        <v>0</v>
      </c>
      <c r="CB479" s="80">
        <v>0</v>
      </c>
      <c r="CC479" s="80">
        <v>0</v>
      </c>
    </row>
    <row r="480" spans="1:81">
      <c r="A480" s="80" t="s">
        <v>2239</v>
      </c>
      <c r="B480" s="80">
        <v>220</v>
      </c>
      <c r="C480" s="80">
        <v>16</v>
      </c>
      <c r="D480" s="80">
        <v>13</v>
      </c>
      <c r="E480" s="80">
        <v>2019</v>
      </c>
      <c r="F480" s="80" t="s">
        <v>73</v>
      </c>
      <c r="G480" s="80" t="s">
        <v>2223</v>
      </c>
      <c r="H480" s="80" t="s">
        <v>2224</v>
      </c>
      <c r="I480" s="177"/>
      <c r="J480" s="81">
        <v>345.77822279181657</v>
      </c>
      <c r="K480" s="81">
        <v>4.2086197784882149</v>
      </c>
      <c r="L480" s="81">
        <v>9.9704753438280207</v>
      </c>
      <c r="M480" s="81">
        <v>42.40757375338503</v>
      </c>
      <c r="N480" s="81">
        <v>43.155914406283827</v>
      </c>
      <c r="O480" s="81">
        <v>38.061329001571309</v>
      </c>
      <c r="P480" s="81">
        <v>35.594536753009422</v>
      </c>
      <c r="Q480" s="81">
        <v>2.3591887474617854</v>
      </c>
      <c r="R480" s="81">
        <v>73.562139135095336</v>
      </c>
      <c r="S480" s="81">
        <v>0</v>
      </c>
      <c r="T480" s="82"/>
      <c r="U480" s="81">
        <v>7253418</v>
      </c>
      <c r="V480" s="81">
        <v>1162</v>
      </c>
      <c r="W480" s="81">
        <v>256</v>
      </c>
      <c r="X480" s="81">
        <v>10837</v>
      </c>
      <c r="Y480" s="81">
        <v>17231</v>
      </c>
      <c r="Z480" s="81">
        <v>23829</v>
      </c>
      <c r="AA480" s="81">
        <v>7391</v>
      </c>
      <c r="AB480" s="81">
        <v>38231</v>
      </c>
      <c r="AC480" s="81">
        <v>12971802</v>
      </c>
      <c r="AD480" s="81">
        <v>0</v>
      </c>
      <c r="AE480" s="82"/>
      <c r="AF480" s="81">
        <v>101166222.4672202</v>
      </c>
      <c r="AG480" s="81">
        <v>4471686.7028295742</v>
      </c>
      <c r="AH480" s="81">
        <v>2223348.517171958</v>
      </c>
      <c r="AI480" s="81">
        <v>66196429.336827531</v>
      </c>
      <c r="AJ480" s="81">
        <v>89786986.937392727</v>
      </c>
      <c r="AK480" s="81">
        <v>0</v>
      </c>
      <c r="AL480" s="81">
        <v>0</v>
      </c>
      <c r="AM480" s="81">
        <v>5206774.3971860884</v>
      </c>
      <c r="AN480" s="81">
        <v>0</v>
      </c>
      <c r="AO480" s="81">
        <v>0</v>
      </c>
      <c r="AP480" s="82"/>
      <c r="AQ480" s="81">
        <v>1302</v>
      </c>
      <c r="AR480" s="81">
        <v>423</v>
      </c>
      <c r="AS480" s="81">
        <v>0</v>
      </c>
      <c r="AT480" s="81">
        <v>0</v>
      </c>
      <c r="AU480" s="81">
        <v>0</v>
      </c>
      <c r="AV480" s="81">
        <v>1</v>
      </c>
      <c r="AW480" s="81" t="s">
        <v>564</v>
      </c>
      <c r="AX480" s="82"/>
      <c r="AY480" s="81">
        <v>6196.2440000000024</v>
      </c>
      <c r="AZ480" s="81">
        <v>34209.480000000018</v>
      </c>
      <c r="BA480" s="81">
        <v>0</v>
      </c>
      <c r="BB480" s="81">
        <v>0</v>
      </c>
      <c r="BC480" s="81">
        <v>0</v>
      </c>
      <c r="BD480" s="81">
        <v>50</v>
      </c>
      <c r="BE480" s="81" t="s">
        <v>564</v>
      </c>
      <c r="BF480" s="82"/>
      <c r="BG480" s="81">
        <v>0</v>
      </c>
      <c r="BH480" s="81">
        <v>253.779</v>
      </c>
      <c r="BI480" s="81">
        <v>23.609000000000002</v>
      </c>
      <c r="BJ480" s="81">
        <v>0</v>
      </c>
      <c r="BK480" s="81">
        <v>0</v>
      </c>
      <c r="BL480" s="81">
        <v>0</v>
      </c>
      <c r="BM480" s="82"/>
      <c r="BN480" s="81">
        <v>0</v>
      </c>
      <c r="BO480" s="81">
        <v>1</v>
      </c>
      <c r="BP480" s="81">
        <v>4</v>
      </c>
      <c r="BQ480" s="81">
        <v>0</v>
      </c>
      <c r="BR480" s="81">
        <v>0</v>
      </c>
      <c r="BS480" s="81">
        <v>0</v>
      </c>
      <c r="BT480"/>
      <c r="BU480" s="80">
        <v>108.42100000000001</v>
      </c>
      <c r="BV480" s="80">
        <v>163.21600000000001</v>
      </c>
      <c r="BW480" s="80">
        <v>5.7510000000000003</v>
      </c>
      <c r="BX480" s="80">
        <v>0</v>
      </c>
      <c r="BY480" s="80">
        <v>0</v>
      </c>
      <c r="BZ480" s="80">
        <v>0</v>
      </c>
      <c r="CA480" s="80">
        <v>0</v>
      </c>
      <c r="CB480" s="80">
        <v>0</v>
      </c>
      <c r="CC480" s="80">
        <v>0</v>
      </c>
    </row>
    <row r="481" spans="1:81">
      <c r="A481" s="80" t="s">
        <v>2240</v>
      </c>
      <c r="B481" s="80">
        <v>221</v>
      </c>
      <c r="C481" s="80">
        <v>17</v>
      </c>
      <c r="D481" s="80">
        <v>13</v>
      </c>
      <c r="E481" s="80">
        <v>2020</v>
      </c>
      <c r="F481" s="80" t="s">
        <v>218</v>
      </c>
      <c r="G481" s="80" t="s">
        <v>2223</v>
      </c>
      <c r="H481" s="80" t="s">
        <v>2224</v>
      </c>
      <c r="I481" s="177"/>
      <c r="J481" s="81">
        <v>344.86050743854759</v>
      </c>
      <c r="K481" s="81">
        <v>3.5146337743214842</v>
      </c>
      <c r="L481" s="81">
        <v>11.148726803854039</v>
      </c>
      <c r="M481" s="81">
        <v>38.013251275247406</v>
      </c>
      <c r="N481" s="81">
        <v>39.79169498273744</v>
      </c>
      <c r="O481" s="81">
        <v>33.130197689606504</v>
      </c>
      <c r="P481" s="81">
        <v>32.907518666360154</v>
      </c>
      <c r="Q481" s="81">
        <v>2.2176048632731686</v>
      </c>
      <c r="R481" s="81">
        <v>75.160877119104043</v>
      </c>
      <c r="S481" s="81">
        <v>0</v>
      </c>
      <c r="T481" s="82"/>
      <c r="U481" s="81">
        <v>6938211</v>
      </c>
      <c r="V481" s="81">
        <v>948</v>
      </c>
      <c r="W481" s="81">
        <v>269</v>
      </c>
      <c r="X481" s="81">
        <v>10374</v>
      </c>
      <c r="Y481" s="81">
        <v>17100</v>
      </c>
      <c r="Z481" s="81">
        <v>23674</v>
      </c>
      <c r="AA481" s="81">
        <v>7424</v>
      </c>
      <c r="AB481" s="81">
        <v>37610</v>
      </c>
      <c r="AC481" s="81">
        <v>13322864</v>
      </c>
      <c r="AD481" s="81">
        <v>0</v>
      </c>
      <c r="AE481" s="82"/>
      <c r="AF481" s="81">
        <v>109535291.7444388</v>
      </c>
      <c r="AG481" s="81">
        <v>3571534.4152273298</v>
      </c>
      <c r="AH481" s="81">
        <v>2752691.3440490677</v>
      </c>
      <c r="AI481" s="81">
        <v>56701702.164178655</v>
      </c>
      <c r="AJ481" s="81">
        <v>81613243.533740014</v>
      </c>
      <c r="AK481" s="81"/>
      <c r="AL481" s="81"/>
      <c r="AM481" s="81">
        <v>4908522.8558152374</v>
      </c>
      <c r="AN481" s="81"/>
      <c r="AO481" s="81"/>
      <c r="AP481" s="82"/>
      <c r="AQ481" s="81">
        <v>1341</v>
      </c>
      <c r="AR481" s="81">
        <v>434</v>
      </c>
      <c r="AS481" s="81">
        <v>0</v>
      </c>
      <c r="AT481" s="81">
        <v>0</v>
      </c>
      <c r="AU481" s="81">
        <v>0</v>
      </c>
      <c r="AV481" s="81">
        <v>1</v>
      </c>
      <c r="AW481" s="81">
        <v>0</v>
      </c>
      <c r="AX481" s="82"/>
      <c r="AY481" s="81">
        <v>6405.9640000000009</v>
      </c>
      <c r="AZ481" s="81">
        <v>36896.079999999987</v>
      </c>
      <c r="BA481" s="81">
        <v>0</v>
      </c>
      <c r="BB481" s="81">
        <v>0</v>
      </c>
      <c r="BC481" s="81">
        <v>0</v>
      </c>
      <c r="BD481" s="81">
        <v>50</v>
      </c>
      <c r="BE481" s="81">
        <v>0</v>
      </c>
      <c r="BF481" s="82"/>
      <c r="BG481" s="81">
        <v>0</v>
      </c>
      <c r="BH481" s="81">
        <v>0</v>
      </c>
      <c r="BI481" s="81">
        <v>252.48099999999999</v>
      </c>
      <c r="BJ481" s="81">
        <v>0</v>
      </c>
      <c r="BK481" s="81">
        <v>0</v>
      </c>
      <c r="BL481" s="81">
        <v>0</v>
      </c>
      <c r="BM481" s="82"/>
      <c r="BN481" s="81">
        <v>0</v>
      </c>
      <c r="BO481" s="81">
        <v>0</v>
      </c>
      <c r="BP481" s="81">
        <v>5</v>
      </c>
      <c r="BQ481" s="81">
        <v>0</v>
      </c>
      <c r="BR481" s="81">
        <v>0</v>
      </c>
      <c r="BS481" s="81">
        <v>0</v>
      </c>
      <c r="BT481"/>
      <c r="BU481" s="80">
        <v>100.36799999999999</v>
      </c>
      <c r="BV481" s="80">
        <v>147.19499999999999</v>
      </c>
      <c r="BW481" s="80">
        <v>4.9180000000000001</v>
      </c>
      <c r="BX481" s="80">
        <v>0</v>
      </c>
      <c r="BY481" s="80">
        <v>0</v>
      </c>
      <c r="BZ481" s="80">
        <v>0</v>
      </c>
      <c r="CA481" s="80">
        <v>0</v>
      </c>
      <c r="CB481" s="80">
        <v>0</v>
      </c>
      <c r="CC481" s="80">
        <v>0</v>
      </c>
    </row>
    <row r="482" spans="1:81">
      <c r="A482" s="80" t="s">
        <v>2241</v>
      </c>
      <c r="B482" s="80">
        <v>221</v>
      </c>
      <c r="C482" s="80">
        <v>18</v>
      </c>
      <c r="D482" s="80">
        <v>13</v>
      </c>
      <c r="E482" s="80">
        <v>2021</v>
      </c>
      <c r="F482" s="80" t="s">
        <v>75</v>
      </c>
      <c r="G482" s="174" t="s">
        <v>2223</v>
      </c>
      <c r="H482" s="80" t="s">
        <v>2224</v>
      </c>
      <c r="I482" s="177"/>
      <c r="J482" s="81">
        <v>281.44365954501939</v>
      </c>
      <c r="K482" s="81">
        <v>3.6301419795340828</v>
      </c>
      <c r="L482" s="81">
        <v>9.945858022384213</v>
      </c>
      <c r="M482" s="81">
        <v>36.446946288642252</v>
      </c>
      <c r="N482" s="81">
        <v>33.608914055524323</v>
      </c>
      <c r="O482" s="81">
        <v>31.881507939005488</v>
      </c>
      <c r="P482" s="81">
        <v>33.630614855264774</v>
      </c>
      <c r="Q482" s="81">
        <v>2.1976747138871913</v>
      </c>
      <c r="R482" s="81">
        <v>77.758177399588234</v>
      </c>
      <c r="S482" s="81">
        <v>0</v>
      </c>
      <c r="T482" s="82"/>
      <c r="U482" s="81">
        <v>6484871</v>
      </c>
      <c r="V482" s="81">
        <v>948</v>
      </c>
      <c r="W482" s="81">
        <v>269</v>
      </c>
      <c r="X482" s="81">
        <v>10374</v>
      </c>
      <c r="Y482" s="81">
        <v>16929</v>
      </c>
      <c r="Z482" s="81">
        <v>23458</v>
      </c>
      <c r="AA482" s="81">
        <v>7399</v>
      </c>
      <c r="AB482" s="81">
        <v>36830</v>
      </c>
      <c r="AC482" s="81">
        <v>13359611</v>
      </c>
      <c r="AD482" s="81">
        <v>0</v>
      </c>
      <c r="AE482" s="82"/>
      <c r="AF482" s="81">
        <v>83242396.993007094</v>
      </c>
      <c r="AG482" s="81">
        <v>4231639.4636250194</v>
      </c>
      <c r="AH482" s="81">
        <v>2558641.9258724921</v>
      </c>
      <c r="AI482" s="81">
        <v>65682782.578908533</v>
      </c>
      <c r="AJ482" s="81">
        <v>81246025.853676096</v>
      </c>
      <c r="AK482" s="81">
        <v>0</v>
      </c>
      <c r="AL482" s="81">
        <v>0</v>
      </c>
      <c r="AM482" s="81">
        <v>4834448.9879613817</v>
      </c>
      <c r="AN482" s="81">
        <v>0</v>
      </c>
      <c r="AO482" s="81">
        <v>0</v>
      </c>
      <c r="AP482" s="82"/>
      <c r="AQ482" s="81">
        <v>1374</v>
      </c>
      <c r="AR482" s="81">
        <v>438</v>
      </c>
      <c r="AS482" s="81">
        <v>0</v>
      </c>
      <c r="AT482" s="81">
        <v>0</v>
      </c>
      <c r="AU482" s="81">
        <v>0</v>
      </c>
      <c r="AV482" s="81">
        <v>2</v>
      </c>
      <c r="AW482" s="81"/>
      <c r="AX482" s="82"/>
      <c r="AY482" s="81">
        <v>6582.4940000000006</v>
      </c>
      <c r="AZ482" s="81">
        <v>37208.179999999993</v>
      </c>
      <c r="BA482" s="81">
        <v>0</v>
      </c>
      <c r="BB482" s="81">
        <v>0</v>
      </c>
      <c r="BC482" s="81">
        <v>0</v>
      </c>
      <c r="BD482" s="81">
        <v>95</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2242</v>
      </c>
      <c r="B483" s="80">
        <v>221</v>
      </c>
      <c r="C483" s="80">
        <v>19</v>
      </c>
      <c r="D483" s="80">
        <v>13</v>
      </c>
      <c r="E483" s="80">
        <v>2022</v>
      </c>
      <c r="F483" s="80" t="s">
        <v>568</v>
      </c>
      <c r="G483" s="174" t="s">
        <v>2223</v>
      </c>
      <c r="H483" s="80" t="s">
        <v>2224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1400</v>
      </c>
      <c r="AR483" s="81">
        <v>447</v>
      </c>
      <c r="AS483" s="81">
        <v>0</v>
      </c>
      <c r="AT483" s="81">
        <v>0</v>
      </c>
      <c r="AU483" s="81">
        <v>0</v>
      </c>
      <c r="AV483" s="81">
        <v>2</v>
      </c>
      <c r="AW483" s="81"/>
      <c r="AX483" s="82"/>
      <c r="AY483" s="81">
        <v>6730.1640000000016</v>
      </c>
      <c r="AZ483" s="81">
        <v>39789.579999999973</v>
      </c>
      <c r="BA483" s="81">
        <v>0</v>
      </c>
      <c r="BB483" s="81">
        <v>0</v>
      </c>
      <c r="BC483" s="81">
        <v>0</v>
      </c>
      <c r="BD483" s="81">
        <v>95</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2243</v>
      </c>
      <c r="B484" s="80">
        <v>426</v>
      </c>
      <c r="C484" s="80">
        <v>1</v>
      </c>
      <c r="D484" s="80">
        <v>26</v>
      </c>
      <c r="E484" s="80">
        <v>1990</v>
      </c>
      <c r="F484" s="80" t="s">
        <v>562</v>
      </c>
      <c r="G484" s="80" t="s">
        <v>2244</v>
      </c>
      <c r="H484" s="80" t="s">
        <v>2245</v>
      </c>
      <c r="I484" s="177"/>
      <c r="J484" s="81">
        <v>124.36514472188794</v>
      </c>
      <c r="K484" s="81">
        <v>4.4815764683654544</v>
      </c>
      <c r="L484" s="81">
        <v>5.4447728432335891</v>
      </c>
      <c r="M484" s="81">
        <v>26.463873115339911</v>
      </c>
      <c r="N484" s="81">
        <v>37.883533204585845</v>
      </c>
      <c r="O484" s="81">
        <v>32.607874281384333</v>
      </c>
      <c r="P484" s="81">
        <v>37.354141742031494</v>
      </c>
      <c r="Q484" s="81">
        <v>2.5255282460629624</v>
      </c>
      <c r="R484" s="81">
        <v>0</v>
      </c>
      <c r="S484" s="81">
        <v>2.5000636870332582</v>
      </c>
      <c r="T484" s="82"/>
      <c r="U484" s="81">
        <v>10399687</v>
      </c>
      <c r="V484" s="81">
        <v>1203</v>
      </c>
      <c r="W484" s="81">
        <v>72</v>
      </c>
      <c r="X484" s="81">
        <v>9312</v>
      </c>
      <c r="Y484" s="81">
        <v>10925</v>
      </c>
      <c r="Z484" s="81">
        <v>13412</v>
      </c>
      <c r="AA484" s="81">
        <v>9070</v>
      </c>
      <c r="AB484" s="81">
        <v>41006</v>
      </c>
      <c r="AC484" s="81">
        <v>0</v>
      </c>
      <c r="AD484" s="81">
        <v>2.5000636870332582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2246</v>
      </c>
      <c r="B485" s="80">
        <v>427</v>
      </c>
      <c r="C485" s="80">
        <v>2</v>
      </c>
      <c r="D485" s="80">
        <v>26</v>
      </c>
      <c r="E485" s="80">
        <v>2005</v>
      </c>
      <c r="F485" s="80" t="s">
        <v>565</v>
      </c>
      <c r="G485" s="80" t="s">
        <v>2244</v>
      </c>
      <c r="H485" s="80" t="s">
        <v>2245</v>
      </c>
      <c r="I485" s="177"/>
      <c r="J485" s="81">
        <v>45.058576761118125</v>
      </c>
      <c r="K485" s="81">
        <v>3.0463216700490103</v>
      </c>
      <c r="L485" s="81">
        <v>23.932247822711897</v>
      </c>
      <c r="M485" s="81">
        <v>53.809690734836039</v>
      </c>
      <c r="N485" s="81">
        <v>56.024519809014556</v>
      </c>
      <c r="O485" s="81">
        <v>48.499256994597552</v>
      </c>
      <c r="P485" s="81">
        <v>36.845017523366735</v>
      </c>
      <c r="Q485" s="81">
        <v>2.4149177706072487</v>
      </c>
      <c r="R485" s="81">
        <v>0</v>
      </c>
      <c r="S485" s="81">
        <v>4.8132173939199996</v>
      </c>
      <c r="T485" s="82"/>
      <c r="U485" s="81">
        <v>3936163</v>
      </c>
      <c r="V485" s="81">
        <v>1108</v>
      </c>
      <c r="W485" s="81">
        <v>332</v>
      </c>
      <c r="X485" s="81">
        <v>10040</v>
      </c>
      <c r="Y485" s="81">
        <v>13816</v>
      </c>
      <c r="Z485" s="81">
        <v>23084</v>
      </c>
      <c r="AA485" s="81">
        <v>7327</v>
      </c>
      <c r="AB485" s="81">
        <v>40990</v>
      </c>
      <c r="AC485" s="81">
        <v>0</v>
      </c>
      <c r="AD485" s="81">
        <v>4.8132173939199996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2247</v>
      </c>
      <c r="B486" s="80">
        <v>428</v>
      </c>
      <c r="C486" s="80">
        <v>3</v>
      </c>
      <c r="D486" s="80">
        <v>26</v>
      </c>
      <c r="E486" s="80">
        <v>2006</v>
      </c>
      <c r="F486" s="80" t="s">
        <v>566</v>
      </c>
      <c r="G486" s="80" t="s">
        <v>2244</v>
      </c>
      <c r="H486" s="80" t="s">
        <v>2245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2248</v>
      </c>
      <c r="B487" s="80">
        <v>429</v>
      </c>
      <c r="C487" s="80">
        <v>4</v>
      </c>
      <c r="D487" s="80">
        <v>26</v>
      </c>
      <c r="E487" s="80">
        <v>2007</v>
      </c>
      <c r="F487" s="80" t="s">
        <v>567</v>
      </c>
      <c r="G487" s="80" t="s">
        <v>2244</v>
      </c>
      <c r="H487" s="80" t="s">
        <v>2245</v>
      </c>
      <c r="I487" s="177"/>
      <c r="J487" s="81">
        <v>39.30472524344966</v>
      </c>
      <c r="K487" s="81">
        <v>2.5711490524880163</v>
      </c>
      <c r="L487" s="81">
        <v>20.105792875208788</v>
      </c>
      <c r="M487" s="81">
        <v>50.704676403536212</v>
      </c>
      <c r="N487" s="81">
        <v>60.513560323814097</v>
      </c>
      <c r="O487" s="81">
        <v>47.1370473698978</v>
      </c>
      <c r="P487" s="81">
        <v>36.445100565937615</v>
      </c>
      <c r="Q487" s="81">
        <v>2.5181006336265446</v>
      </c>
      <c r="R487" s="81">
        <v>0</v>
      </c>
      <c r="S487" s="81">
        <v>5.9954367199999998</v>
      </c>
      <c r="T487" s="82"/>
      <c r="U487" s="81">
        <v>4218018</v>
      </c>
      <c r="V487" s="81">
        <v>922</v>
      </c>
      <c r="W487" s="81">
        <v>338</v>
      </c>
      <c r="X487" s="81">
        <v>11359</v>
      </c>
      <c r="Y487" s="81">
        <v>14103</v>
      </c>
      <c r="Z487" s="81">
        <v>23323</v>
      </c>
      <c r="AA487" s="81">
        <v>7137</v>
      </c>
      <c r="AB487" s="81">
        <v>40481</v>
      </c>
      <c r="AC487" s="81">
        <v>0</v>
      </c>
      <c r="AD487" s="81">
        <v>5.9954367199999998</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2249</v>
      </c>
      <c r="B488" s="80">
        <v>430</v>
      </c>
      <c r="C488" s="80">
        <v>5</v>
      </c>
      <c r="D488" s="80">
        <v>26</v>
      </c>
      <c r="E488" s="80">
        <v>2008</v>
      </c>
      <c r="F488" s="80" t="s">
        <v>84</v>
      </c>
      <c r="G488" s="80" t="s">
        <v>2244</v>
      </c>
      <c r="H488" s="80" t="s">
        <v>2245</v>
      </c>
      <c r="I488" s="177"/>
      <c r="J488" s="81">
        <v>41.043353781669886</v>
      </c>
      <c r="K488" s="81">
        <v>1.9134019794411745</v>
      </c>
      <c r="L488" s="81">
        <v>17.397570402770427</v>
      </c>
      <c r="M488" s="81">
        <v>53.724743114763626</v>
      </c>
      <c r="N488" s="81">
        <v>63.085170316506165</v>
      </c>
      <c r="O488" s="81">
        <v>45.720302903660247</v>
      </c>
      <c r="P488" s="81">
        <v>35.541550755653994</v>
      </c>
      <c r="Q488" s="81">
        <v>2.4663147278412412</v>
      </c>
      <c r="R488" s="81">
        <v>0</v>
      </c>
      <c r="S488" s="81">
        <v>9.4188270264000007</v>
      </c>
      <c r="T488" s="82"/>
      <c r="U488" s="81">
        <v>4781969</v>
      </c>
      <c r="V488" s="81">
        <v>922</v>
      </c>
      <c r="W488" s="81">
        <v>338</v>
      </c>
      <c r="X488" s="81">
        <v>11359</v>
      </c>
      <c r="Y488" s="81">
        <v>14222</v>
      </c>
      <c r="Z488" s="81">
        <v>23416</v>
      </c>
      <c r="AA488" s="81">
        <v>6968</v>
      </c>
      <c r="AB488" s="81">
        <v>40300</v>
      </c>
      <c r="AC488" s="81">
        <v>0</v>
      </c>
      <c r="AD488" s="81">
        <v>9.4188270264000007</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2250</v>
      </c>
      <c r="B489" s="80">
        <v>431</v>
      </c>
      <c r="C489" s="80">
        <v>6</v>
      </c>
      <c r="D489" s="80">
        <v>26</v>
      </c>
      <c r="E489" s="80">
        <v>2009</v>
      </c>
      <c r="F489" s="80" t="s">
        <v>85</v>
      </c>
      <c r="G489" s="80" t="s">
        <v>2244</v>
      </c>
      <c r="H489" s="80" t="s">
        <v>2245</v>
      </c>
      <c r="I489" s="177"/>
      <c r="J489" s="81">
        <v>41.738063109403448</v>
      </c>
      <c r="K489" s="81">
        <v>2.1361344261540771</v>
      </c>
      <c r="L489" s="81">
        <v>11.789498293758102</v>
      </c>
      <c r="M489" s="81">
        <v>54.794218787167203</v>
      </c>
      <c r="N489" s="81">
        <v>58.365853945147222</v>
      </c>
      <c r="O489" s="81">
        <v>46.547701513048196</v>
      </c>
      <c r="P489" s="81">
        <v>33.919655108693249</v>
      </c>
      <c r="Q489" s="81">
        <v>2.3330946706629279</v>
      </c>
      <c r="R489" s="81">
        <v>0</v>
      </c>
      <c r="S489" s="81">
        <v>6.3321295862399998</v>
      </c>
      <c r="T489" s="82"/>
      <c r="U489" s="81">
        <v>4223955</v>
      </c>
      <c r="V489" s="81">
        <v>1009</v>
      </c>
      <c r="W489" s="81">
        <v>304</v>
      </c>
      <c r="X489" s="81">
        <v>11874</v>
      </c>
      <c r="Y489" s="81">
        <v>14302</v>
      </c>
      <c r="Z489" s="81">
        <v>23531</v>
      </c>
      <c r="AA489" s="81">
        <v>6827</v>
      </c>
      <c r="AB489" s="81">
        <v>40020</v>
      </c>
      <c r="AC489" s="81">
        <v>0</v>
      </c>
      <c r="AD489" s="81">
        <v>6.3321295862399998</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19.780999999999999</v>
      </c>
      <c r="BJ489" s="81">
        <v>0</v>
      </c>
      <c r="BK489" s="81">
        <v>9.0069999999999997</v>
      </c>
      <c r="BL489" s="81">
        <v>0</v>
      </c>
      <c r="BM489" s="82"/>
      <c r="BN489" s="81">
        <v>0</v>
      </c>
      <c r="BO489" s="81">
        <v>0</v>
      </c>
      <c r="BP489" s="81">
        <v>5</v>
      </c>
      <c r="BQ489" s="81">
        <v>0</v>
      </c>
      <c r="BR489" s="81">
        <v>1</v>
      </c>
      <c r="BS489" s="81">
        <v>0</v>
      </c>
      <c r="BT489"/>
      <c r="BU489" s="80"/>
      <c r="BV489" s="80"/>
      <c r="BW489" s="80"/>
      <c r="BX489" s="80"/>
      <c r="BY489" s="80"/>
      <c r="BZ489" s="80"/>
      <c r="CA489" s="80"/>
      <c r="CB489" s="80"/>
      <c r="CC489" s="80"/>
    </row>
    <row r="490" spans="1:81">
      <c r="A490" s="80" t="s">
        <v>2251</v>
      </c>
      <c r="B490" s="80">
        <v>432</v>
      </c>
      <c r="C490" s="80">
        <v>7</v>
      </c>
      <c r="D490" s="80">
        <v>26</v>
      </c>
      <c r="E490" s="80">
        <v>2010</v>
      </c>
      <c r="F490" s="80" t="s">
        <v>86</v>
      </c>
      <c r="G490" s="80" t="s">
        <v>2244</v>
      </c>
      <c r="H490" s="80" t="s">
        <v>2245</v>
      </c>
      <c r="I490" s="177"/>
      <c r="J490" s="81">
        <v>42.221516745125129</v>
      </c>
      <c r="K490" s="81">
        <v>2.2609589355194943</v>
      </c>
      <c r="L490" s="81">
        <v>14.040650537131258</v>
      </c>
      <c r="M490" s="81">
        <v>56.023877526384325</v>
      </c>
      <c r="N490" s="81">
        <v>65.232305444524485</v>
      </c>
      <c r="O490" s="81">
        <v>46.385566964461091</v>
      </c>
      <c r="P490" s="81">
        <v>34.41136812265821</v>
      </c>
      <c r="Q490" s="81">
        <v>2.4082192908634688</v>
      </c>
      <c r="R490" s="81">
        <v>0</v>
      </c>
      <c r="S490" s="81">
        <v>6.154602370240001</v>
      </c>
      <c r="T490" s="82"/>
      <c r="U490" s="81">
        <v>4008626</v>
      </c>
      <c r="V490" s="81">
        <v>1009</v>
      </c>
      <c r="W490" s="81">
        <v>304</v>
      </c>
      <c r="X490" s="81">
        <v>11874</v>
      </c>
      <c r="Y490" s="81">
        <v>14274</v>
      </c>
      <c r="Z490" s="81">
        <v>23558</v>
      </c>
      <c r="AA490" s="81">
        <v>6753</v>
      </c>
      <c r="AB490" s="81">
        <v>39582</v>
      </c>
      <c r="AC490" s="81">
        <v>0</v>
      </c>
      <c r="AD490" s="81">
        <v>6.154602370240001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18.481000000000002</v>
      </c>
      <c r="BJ490" s="81">
        <v>0</v>
      </c>
      <c r="BK490" s="81">
        <v>9.0169999999999995</v>
      </c>
      <c r="BL490" s="81">
        <v>0</v>
      </c>
      <c r="BM490" s="82"/>
      <c r="BN490" s="81">
        <v>0</v>
      </c>
      <c r="BO490" s="81">
        <v>0</v>
      </c>
      <c r="BP490" s="81">
        <v>4</v>
      </c>
      <c r="BQ490" s="81">
        <v>0</v>
      </c>
      <c r="BR490" s="81">
        <v>1</v>
      </c>
      <c r="BS490" s="81">
        <v>0</v>
      </c>
      <c r="BT490"/>
      <c r="BU490" s="80">
        <v>22.21</v>
      </c>
      <c r="BV490" s="80">
        <v>5.2880000000000003</v>
      </c>
      <c r="BW490" s="80">
        <v>0</v>
      </c>
      <c r="BX490" s="80">
        <v>0</v>
      </c>
      <c r="BY490" s="80">
        <v>0</v>
      </c>
      <c r="BZ490" s="80">
        <v>0</v>
      </c>
      <c r="CA490" s="80">
        <v>0</v>
      </c>
      <c r="CB490" s="80">
        <v>0</v>
      </c>
      <c r="CC490" s="80">
        <v>0</v>
      </c>
    </row>
    <row r="491" spans="1:81">
      <c r="A491" s="80" t="s">
        <v>2252</v>
      </c>
      <c r="B491" s="80">
        <v>433</v>
      </c>
      <c r="C491" s="80">
        <v>8</v>
      </c>
      <c r="D491" s="80">
        <v>26</v>
      </c>
      <c r="E491" s="80">
        <v>2011</v>
      </c>
      <c r="F491" s="80" t="s">
        <v>87</v>
      </c>
      <c r="G491" s="80" t="s">
        <v>2244</v>
      </c>
      <c r="H491" s="80" t="s">
        <v>2245</v>
      </c>
      <c r="I491" s="177"/>
      <c r="J491" s="81">
        <v>42.885721864104724</v>
      </c>
      <c r="K491" s="81">
        <v>2.9474227350702704</v>
      </c>
      <c r="L491" s="81">
        <v>11.834659269645071</v>
      </c>
      <c r="M491" s="81">
        <v>64.132233255549195</v>
      </c>
      <c r="N491" s="81">
        <v>64.919107498842379</v>
      </c>
      <c r="O491" s="81">
        <v>45.844434132504375</v>
      </c>
      <c r="P491" s="81">
        <v>32.90229380763838</v>
      </c>
      <c r="Q491" s="81">
        <v>2.7538672891734608</v>
      </c>
      <c r="R491" s="81">
        <v>0</v>
      </c>
      <c r="S491" s="81">
        <v>5.1621388700000006</v>
      </c>
      <c r="T491" s="82"/>
      <c r="U491" s="81">
        <v>4047596</v>
      </c>
      <c r="V491" s="81">
        <v>1009</v>
      </c>
      <c r="W491" s="81">
        <v>304</v>
      </c>
      <c r="X491" s="81">
        <v>11874</v>
      </c>
      <c r="Y491" s="81">
        <v>14365</v>
      </c>
      <c r="Z491" s="81">
        <v>23789</v>
      </c>
      <c r="AA491" s="81">
        <v>6649</v>
      </c>
      <c r="AB491" s="81">
        <v>39241</v>
      </c>
      <c r="AC491" s="81">
        <v>0</v>
      </c>
      <c r="AD491" s="81">
        <v>5.1621388700000006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18.087</v>
      </c>
      <c r="BJ491" s="81">
        <v>0</v>
      </c>
      <c r="BK491" s="81">
        <v>8.8879999999999999</v>
      </c>
      <c r="BL491" s="81">
        <v>0</v>
      </c>
      <c r="BM491" s="82"/>
      <c r="BN491" s="81">
        <v>0</v>
      </c>
      <c r="BO491" s="81">
        <v>0</v>
      </c>
      <c r="BP491" s="81">
        <v>4</v>
      </c>
      <c r="BQ491" s="81">
        <v>0</v>
      </c>
      <c r="BR491" s="81">
        <v>1</v>
      </c>
      <c r="BS491" s="81">
        <v>0</v>
      </c>
      <c r="BT491"/>
      <c r="BU491" s="80">
        <v>21.838999999999999</v>
      </c>
      <c r="BV491" s="80">
        <v>5.1360000000000001</v>
      </c>
      <c r="BW491" s="80">
        <v>0</v>
      </c>
      <c r="BX491" s="80">
        <v>0</v>
      </c>
      <c r="BY491" s="80">
        <v>0</v>
      </c>
      <c r="BZ491" s="80">
        <v>0</v>
      </c>
      <c r="CA491" s="80">
        <v>0</v>
      </c>
      <c r="CB491" s="80">
        <v>0</v>
      </c>
      <c r="CC491" s="80">
        <v>0</v>
      </c>
    </row>
    <row r="492" spans="1:81">
      <c r="A492" s="80" t="s">
        <v>2253</v>
      </c>
      <c r="B492" s="80">
        <v>434</v>
      </c>
      <c r="C492" s="80">
        <v>9</v>
      </c>
      <c r="D492" s="80">
        <v>26</v>
      </c>
      <c r="E492" s="80">
        <v>2012</v>
      </c>
      <c r="F492" s="80" t="s">
        <v>88</v>
      </c>
      <c r="G492" s="80" t="s">
        <v>2244</v>
      </c>
      <c r="H492" s="80" t="s">
        <v>2245</v>
      </c>
      <c r="I492" s="177"/>
      <c r="J492" s="81">
        <v>39.995921438115154</v>
      </c>
      <c r="K492" s="81">
        <v>2.6603545452500312</v>
      </c>
      <c r="L492" s="81">
        <v>11.498295771191358</v>
      </c>
      <c r="M492" s="81">
        <v>62.337813315644986</v>
      </c>
      <c r="N492" s="81">
        <v>64.077796682832471</v>
      </c>
      <c r="O492" s="81">
        <v>45.81444498198745</v>
      </c>
      <c r="P492" s="81">
        <v>32.372863337328752</v>
      </c>
      <c r="Q492" s="81">
        <v>3.0301345183639805</v>
      </c>
      <c r="R492" s="81">
        <v>0</v>
      </c>
      <c r="S492" s="81">
        <v>7.1854515656000002</v>
      </c>
      <c r="T492" s="82"/>
      <c r="U492" s="81">
        <v>4081766</v>
      </c>
      <c r="V492" s="81">
        <v>1009</v>
      </c>
      <c r="W492" s="81">
        <v>304</v>
      </c>
      <c r="X492" s="81">
        <v>11874</v>
      </c>
      <c r="Y492" s="81">
        <v>14746</v>
      </c>
      <c r="Z492" s="81">
        <v>23962</v>
      </c>
      <c r="AA492" s="81">
        <v>6505</v>
      </c>
      <c r="AB492" s="81">
        <v>39741</v>
      </c>
      <c r="AC492" s="81">
        <v>0</v>
      </c>
      <c r="AD492" s="81">
        <v>7.1854515656000002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19.172999999999998</v>
      </c>
      <c r="BJ492" s="81">
        <v>0</v>
      </c>
      <c r="BK492" s="81">
        <v>9.9030000000000005</v>
      </c>
      <c r="BL492" s="81">
        <v>0</v>
      </c>
      <c r="BM492" s="82"/>
      <c r="BN492" s="81">
        <v>0</v>
      </c>
      <c r="BO492" s="81">
        <v>0</v>
      </c>
      <c r="BP492" s="81">
        <v>4</v>
      </c>
      <c r="BQ492" s="81">
        <v>0</v>
      </c>
      <c r="BR492" s="81">
        <v>1</v>
      </c>
      <c r="BS492" s="81">
        <v>0</v>
      </c>
      <c r="BT492"/>
      <c r="BU492" s="80">
        <v>23.3</v>
      </c>
      <c r="BV492" s="80">
        <v>5.7759999999999998</v>
      </c>
      <c r="BW492" s="80">
        <v>0</v>
      </c>
      <c r="BX492" s="80">
        <v>0</v>
      </c>
      <c r="BY492" s="80">
        <v>0</v>
      </c>
      <c r="BZ492" s="80">
        <v>0</v>
      </c>
      <c r="CA492" s="80">
        <v>0</v>
      </c>
      <c r="CB492" s="80">
        <v>0</v>
      </c>
      <c r="CC492" s="80">
        <v>0</v>
      </c>
    </row>
    <row r="493" spans="1:81">
      <c r="A493" s="80" t="s">
        <v>2254</v>
      </c>
      <c r="B493" s="80">
        <v>435</v>
      </c>
      <c r="C493" s="80">
        <v>10</v>
      </c>
      <c r="D493" s="80">
        <v>26</v>
      </c>
      <c r="E493" s="80">
        <v>2013</v>
      </c>
      <c r="F493" s="80" t="s">
        <v>89</v>
      </c>
      <c r="G493" s="80" t="s">
        <v>2244</v>
      </c>
      <c r="H493" s="80" t="s">
        <v>2245</v>
      </c>
      <c r="I493" s="177"/>
      <c r="J493" s="81">
        <v>51.31827903439175</v>
      </c>
      <c r="K493" s="81">
        <v>2.1478025139028616</v>
      </c>
      <c r="L493" s="81">
        <v>11.147293647641686</v>
      </c>
      <c r="M493" s="81">
        <v>63.546584770778836</v>
      </c>
      <c r="N493" s="81">
        <v>60.584019563400282</v>
      </c>
      <c r="O493" s="81">
        <v>44.379790235427151</v>
      </c>
      <c r="P493" s="81">
        <v>32.095211709230419</v>
      </c>
      <c r="Q493" s="81">
        <v>3.0666324562530787</v>
      </c>
      <c r="R493" s="81">
        <v>0</v>
      </c>
      <c r="S493" s="81">
        <v>5.7625726025000006</v>
      </c>
      <c r="T493" s="82"/>
      <c r="U493" s="81">
        <v>4597655</v>
      </c>
      <c r="V493" s="81">
        <v>1009</v>
      </c>
      <c r="W493" s="81">
        <v>304</v>
      </c>
      <c r="X493" s="81">
        <v>11874</v>
      </c>
      <c r="Y493" s="81">
        <v>14892</v>
      </c>
      <c r="Z493" s="81">
        <v>24248</v>
      </c>
      <c r="AA493" s="81">
        <v>6425</v>
      </c>
      <c r="AB493" s="81">
        <v>39643</v>
      </c>
      <c r="AC493" s="81">
        <v>0</v>
      </c>
      <c r="AD493" s="81">
        <v>5.7625726025000006</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6.867</v>
      </c>
      <c r="BH493" s="81">
        <v>0</v>
      </c>
      <c r="BI493" s="81">
        <v>20.25</v>
      </c>
      <c r="BJ493" s="81">
        <v>0</v>
      </c>
      <c r="BK493" s="81">
        <v>9.5719999999999992</v>
      </c>
      <c r="BL493" s="81">
        <v>0</v>
      </c>
      <c r="BM493" s="82"/>
      <c r="BN493" s="81">
        <v>1</v>
      </c>
      <c r="BO493" s="81">
        <v>0</v>
      </c>
      <c r="BP493" s="81">
        <v>4</v>
      </c>
      <c r="BQ493" s="81">
        <v>0</v>
      </c>
      <c r="BR493" s="81">
        <v>1</v>
      </c>
      <c r="BS493" s="81">
        <v>0</v>
      </c>
      <c r="BT493"/>
      <c r="BU493" s="80">
        <v>24.234999999999999</v>
      </c>
      <c r="BV493" s="80">
        <v>5.5869999999999997</v>
      </c>
      <c r="BW493" s="80">
        <v>0</v>
      </c>
      <c r="BX493" s="80">
        <v>0</v>
      </c>
      <c r="BY493" s="80">
        <v>6.867</v>
      </c>
      <c r="BZ493" s="80">
        <v>0</v>
      </c>
      <c r="CA493" s="80">
        <v>0</v>
      </c>
      <c r="CB493" s="80">
        <v>0</v>
      </c>
      <c r="CC493" s="80">
        <v>0</v>
      </c>
    </row>
    <row r="494" spans="1:81">
      <c r="A494" s="80" t="s">
        <v>2255</v>
      </c>
      <c r="B494" s="80">
        <v>436</v>
      </c>
      <c r="C494" s="80">
        <v>11</v>
      </c>
      <c r="D494" s="80">
        <v>26</v>
      </c>
      <c r="E494" s="80">
        <v>2014</v>
      </c>
      <c r="F494" s="80" t="s">
        <v>90</v>
      </c>
      <c r="G494" s="80" t="s">
        <v>2244</v>
      </c>
      <c r="H494" s="80" t="s">
        <v>2245</v>
      </c>
      <c r="I494" s="177"/>
      <c r="J494" s="81">
        <v>50.171676254790611</v>
      </c>
      <c r="K494" s="81">
        <v>2.1993757881545761</v>
      </c>
      <c r="L494" s="81">
        <v>5.761199291402364</v>
      </c>
      <c r="M494" s="81">
        <v>54.502329305708308</v>
      </c>
      <c r="N494" s="81">
        <v>60.212838340645831</v>
      </c>
      <c r="O494" s="81">
        <v>42.457348059548259</v>
      </c>
      <c r="P494" s="81">
        <v>31.65958022913625</v>
      </c>
      <c r="Q494" s="81">
        <v>2.9193614487254851</v>
      </c>
      <c r="R494" s="81">
        <v>0</v>
      </c>
      <c r="S494" s="81">
        <v>5.7173245760000011</v>
      </c>
      <c r="T494" s="82"/>
      <c r="U494" s="81">
        <v>5449647</v>
      </c>
      <c r="V494" s="81">
        <v>887</v>
      </c>
      <c r="W494" s="81">
        <v>198</v>
      </c>
      <c r="X494" s="81">
        <v>10899</v>
      </c>
      <c r="Y494" s="81">
        <v>15001</v>
      </c>
      <c r="Z494" s="81">
        <v>24432</v>
      </c>
      <c r="AA494" s="81">
        <v>6305</v>
      </c>
      <c r="AB494" s="81">
        <v>39334</v>
      </c>
      <c r="AC494" s="81">
        <v>0</v>
      </c>
      <c r="AD494" s="81">
        <v>5.7173245760000011</v>
      </c>
      <c r="AE494" s="82"/>
      <c r="AF494" s="81">
        <v>54881517.850343227</v>
      </c>
      <c r="AG494" s="81">
        <v>1796898.4168477007</v>
      </c>
      <c r="AH494" s="81">
        <v>1392571.740348235</v>
      </c>
      <c r="AI494" s="81">
        <v>71319132.204226479</v>
      </c>
      <c r="AJ494" s="81">
        <v>82619842.306958392</v>
      </c>
      <c r="AK494" s="81">
        <v>0</v>
      </c>
      <c r="AL494" s="81">
        <v>0</v>
      </c>
      <c r="AM494" s="81">
        <v>5399970.4235824673</v>
      </c>
      <c r="AN494" s="81">
        <v>0</v>
      </c>
      <c r="AO494" s="81">
        <v>0</v>
      </c>
      <c r="AP494" s="82"/>
      <c r="AQ494" s="81">
        <v>890</v>
      </c>
      <c r="AR494" s="81">
        <v>263</v>
      </c>
      <c r="AS494" s="81">
        <v>0</v>
      </c>
      <c r="AT494" s="81">
        <v>1</v>
      </c>
      <c r="AU494" s="81">
        <v>0</v>
      </c>
      <c r="AV494" s="81">
        <v>0</v>
      </c>
      <c r="AW494" s="81" t="s">
        <v>564</v>
      </c>
      <c r="AX494" s="82"/>
      <c r="AY494" s="81">
        <v>3749.5</v>
      </c>
      <c r="AZ494" s="81">
        <v>9427.9</v>
      </c>
      <c r="BA494" s="81">
        <v>0</v>
      </c>
      <c r="BB494" s="81">
        <v>90</v>
      </c>
      <c r="BC494" s="81">
        <v>0</v>
      </c>
      <c r="BD494" s="81">
        <v>0</v>
      </c>
      <c r="BE494" s="81" t="s">
        <v>564</v>
      </c>
      <c r="BF494" s="82"/>
      <c r="BG494" s="81">
        <v>6.891</v>
      </c>
      <c r="BH494" s="81">
        <v>0</v>
      </c>
      <c r="BI494" s="81">
        <v>21.06</v>
      </c>
      <c r="BJ494" s="81">
        <v>0</v>
      </c>
      <c r="BK494" s="81">
        <v>9.3689999999999998</v>
      </c>
      <c r="BL494" s="81">
        <v>0</v>
      </c>
      <c r="BM494" s="82"/>
      <c r="BN494" s="81">
        <v>1</v>
      </c>
      <c r="BO494" s="81">
        <v>0</v>
      </c>
      <c r="BP494" s="81">
        <v>4</v>
      </c>
      <c r="BQ494" s="81">
        <v>0</v>
      </c>
      <c r="BR494" s="81">
        <v>1</v>
      </c>
      <c r="BS494" s="81">
        <v>0</v>
      </c>
      <c r="BT494"/>
      <c r="BU494" s="80">
        <v>25.042999999999999</v>
      </c>
      <c r="BV494" s="80">
        <v>5.3860000000000001</v>
      </c>
      <c r="BW494" s="80">
        <v>0</v>
      </c>
      <c r="BX494" s="80">
        <v>0</v>
      </c>
      <c r="BY494" s="80">
        <v>6.891</v>
      </c>
      <c r="BZ494" s="80">
        <v>0</v>
      </c>
      <c r="CA494" s="80">
        <v>0</v>
      </c>
      <c r="CB494" s="80">
        <v>0</v>
      </c>
      <c r="CC494" s="80">
        <v>0</v>
      </c>
    </row>
    <row r="495" spans="1:81">
      <c r="A495" s="80" t="s">
        <v>2256</v>
      </c>
      <c r="B495" s="80">
        <v>437</v>
      </c>
      <c r="C495" s="80">
        <v>12</v>
      </c>
      <c r="D495" s="80">
        <v>26</v>
      </c>
      <c r="E495" s="80">
        <v>2015</v>
      </c>
      <c r="F495" s="80" t="s">
        <v>91</v>
      </c>
      <c r="G495" s="80" t="s">
        <v>2244</v>
      </c>
      <c r="H495" s="80" t="s">
        <v>2245</v>
      </c>
      <c r="I495" s="177"/>
      <c r="J495" s="81">
        <v>52.87556525479404</v>
      </c>
      <c r="K495" s="81">
        <v>2.1660124288875018</v>
      </c>
      <c r="L495" s="81">
        <v>5.1408517955382163</v>
      </c>
      <c r="M495" s="81">
        <v>71.094121218536756</v>
      </c>
      <c r="N495" s="81">
        <v>57.678574770905101</v>
      </c>
      <c r="O495" s="81">
        <v>41.995385949963698</v>
      </c>
      <c r="P495" s="81">
        <v>31.418149836573118</v>
      </c>
      <c r="Q495" s="81">
        <v>2.8313172877304633</v>
      </c>
      <c r="R495" s="81">
        <v>0</v>
      </c>
      <c r="S495" s="81">
        <v>5.6413545649999994</v>
      </c>
      <c r="T495" s="82"/>
      <c r="U495" s="81">
        <v>6212802</v>
      </c>
      <c r="V495" s="81">
        <v>887</v>
      </c>
      <c r="W495" s="81">
        <v>198</v>
      </c>
      <c r="X495" s="81">
        <v>10899</v>
      </c>
      <c r="Y495" s="81">
        <v>15118</v>
      </c>
      <c r="Z495" s="81">
        <v>24399</v>
      </c>
      <c r="AA495" s="81">
        <v>6252</v>
      </c>
      <c r="AB495" s="81">
        <v>38968</v>
      </c>
      <c r="AC495" s="81">
        <v>0</v>
      </c>
      <c r="AD495" s="81">
        <v>5.6413545649999994</v>
      </c>
      <c r="AE495" s="82"/>
      <c r="AF495" s="81">
        <v>59544722.536243074</v>
      </c>
      <c r="AG495" s="81">
        <v>1663078.1574395143</v>
      </c>
      <c r="AH495" s="81">
        <v>1068749.6148337082</v>
      </c>
      <c r="AI495" s="81">
        <v>70125918.630496025</v>
      </c>
      <c r="AJ495" s="81">
        <v>84587662.020046458</v>
      </c>
      <c r="AK495" s="81">
        <v>0</v>
      </c>
      <c r="AL495" s="81">
        <v>0</v>
      </c>
      <c r="AM495" s="81">
        <v>5340400.9353880221</v>
      </c>
      <c r="AN495" s="81">
        <v>0</v>
      </c>
      <c r="AO495" s="81">
        <v>0</v>
      </c>
      <c r="AP495" s="82"/>
      <c r="AQ495" s="81">
        <v>950</v>
      </c>
      <c r="AR495" s="81">
        <v>405</v>
      </c>
      <c r="AS495" s="81">
        <v>0</v>
      </c>
      <c r="AT495" s="81">
        <v>1</v>
      </c>
      <c r="AU495" s="81">
        <v>0</v>
      </c>
      <c r="AV495" s="81">
        <v>0</v>
      </c>
      <c r="AW495" s="81" t="s">
        <v>564</v>
      </c>
      <c r="AX495" s="82"/>
      <c r="AY495" s="81">
        <v>4075.6000000000004</v>
      </c>
      <c r="AZ495" s="81">
        <v>20579.3</v>
      </c>
      <c r="BA495" s="81">
        <v>0</v>
      </c>
      <c r="BB495" s="81">
        <v>90</v>
      </c>
      <c r="BC495" s="81">
        <v>0</v>
      </c>
      <c r="BD495" s="81">
        <v>0</v>
      </c>
      <c r="BE495" s="81" t="s">
        <v>564</v>
      </c>
      <c r="BF495" s="82"/>
      <c r="BG495" s="81">
        <v>0</v>
      </c>
      <c r="BH495" s="81">
        <v>0</v>
      </c>
      <c r="BI495" s="81">
        <v>20.715</v>
      </c>
      <c r="BJ495" s="81">
        <v>0</v>
      </c>
      <c r="BK495" s="81">
        <v>9.1</v>
      </c>
      <c r="BL495" s="81">
        <v>0</v>
      </c>
      <c r="BM495" s="82"/>
      <c r="BN495" s="81">
        <v>0</v>
      </c>
      <c r="BO495" s="81">
        <v>0</v>
      </c>
      <c r="BP495" s="81">
        <v>4</v>
      </c>
      <c r="BQ495" s="81">
        <v>0</v>
      </c>
      <c r="BR495" s="81">
        <v>1</v>
      </c>
      <c r="BS495" s="81">
        <v>0</v>
      </c>
      <c r="BT495"/>
      <c r="BU495" s="80">
        <v>24.335999999999999</v>
      </c>
      <c r="BV495" s="80">
        <v>5.4790000000000001</v>
      </c>
      <c r="BW495" s="80">
        <v>0</v>
      </c>
      <c r="BX495" s="80">
        <v>0</v>
      </c>
      <c r="BY495" s="80">
        <v>0</v>
      </c>
      <c r="BZ495" s="80">
        <v>0</v>
      </c>
      <c r="CA495" s="80">
        <v>0</v>
      </c>
      <c r="CB495" s="80">
        <v>0</v>
      </c>
      <c r="CC495" s="80">
        <v>0</v>
      </c>
    </row>
    <row r="496" spans="1:81">
      <c r="A496" s="80" t="s">
        <v>2257</v>
      </c>
      <c r="B496" s="80">
        <v>438</v>
      </c>
      <c r="C496" s="80">
        <v>13</v>
      </c>
      <c r="D496" s="80">
        <v>26</v>
      </c>
      <c r="E496" s="80">
        <v>2016</v>
      </c>
      <c r="F496" s="80" t="s">
        <v>92</v>
      </c>
      <c r="G496" s="80" t="s">
        <v>2244</v>
      </c>
      <c r="H496" s="80" t="s">
        <v>2245</v>
      </c>
      <c r="I496" s="177"/>
      <c r="J496" s="81">
        <v>41.957806419242402</v>
      </c>
      <c r="K496" s="81">
        <v>2.153411816476237</v>
      </c>
      <c r="L496" s="81">
        <v>4.8865423894405229</v>
      </c>
      <c r="M496" s="81">
        <v>47.30679325890776</v>
      </c>
      <c r="N496" s="81">
        <v>56.027563692053512</v>
      </c>
      <c r="O496" s="81">
        <v>41.636743176979714</v>
      </c>
      <c r="P496" s="81">
        <v>30.522491189769436</v>
      </c>
      <c r="Q496" s="81">
        <v>2.7141769342421389</v>
      </c>
      <c r="R496" s="81">
        <v>0</v>
      </c>
      <c r="S496" s="81">
        <v>7.8186997910000002</v>
      </c>
      <c r="T496" s="82"/>
      <c r="U496" s="81">
        <v>4851251</v>
      </c>
      <c r="V496" s="81">
        <v>887</v>
      </c>
      <c r="W496" s="81">
        <v>198</v>
      </c>
      <c r="X496" s="81">
        <v>10899</v>
      </c>
      <c r="Y496" s="81">
        <v>14960</v>
      </c>
      <c r="Z496" s="81">
        <v>24488</v>
      </c>
      <c r="AA496" s="81">
        <v>6282</v>
      </c>
      <c r="AB496" s="81">
        <v>38427</v>
      </c>
      <c r="AC496" s="81">
        <v>0</v>
      </c>
      <c r="AD496" s="81">
        <v>7.8186997910000002</v>
      </c>
      <c r="AE496" s="82"/>
      <c r="AF496" s="81">
        <v>48406346.753519192</v>
      </c>
      <c r="AG496" s="81">
        <v>1593813.0271445061</v>
      </c>
      <c r="AH496" s="81">
        <v>779902.02539228427</v>
      </c>
      <c r="AI496" s="81">
        <v>69680242.171065554</v>
      </c>
      <c r="AJ496" s="81">
        <v>83675236.261190742</v>
      </c>
      <c r="AK496" s="81">
        <v>0</v>
      </c>
      <c r="AL496" s="81">
        <v>0</v>
      </c>
      <c r="AM496" s="81">
        <v>5270350.5214402284</v>
      </c>
      <c r="AN496" s="81">
        <v>0</v>
      </c>
      <c r="AO496" s="81">
        <v>0</v>
      </c>
      <c r="AP496" s="82"/>
      <c r="AQ496" s="81">
        <v>1025</v>
      </c>
      <c r="AR496" s="81">
        <v>485</v>
      </c>
      <c r="AS496" s="81">
        <v>0</v>
      </c>
      <c r="AT496" s="81">
        <v>2</v>
      </c>
      <c r="AU496" s="81">
        <v>0</v>
      </c>
      <c r="AV496" s="81">
        <v>0</v>
      </c>
      <c r="AW496" s="81" t="s">
        <v>564</v>
      </c>
      <c r="AX496" s="82"/>
      <c r="AY496" s="81">
        <v>4449.8999999999996</v>
      </c>
      <c r="AZ496" s="81">
        <v>26621.599999999999</v>
      </c>
      <c r="BA496" s="81">
        <v>0</v>
      </c>
      <c r="BB496" s="81">
        <v>93.2</v>
      </c>
      <c r="BC496" s="81">
        <v>0</v>
      </c>
      <c r="BD496" s="81">
        <v>0</v>
      </c>
      <c r="BE496" s="81" t="s">
        <v>564</v>
      </c>
      <c r="BF496" s="82"/>
      <c r="BG496" s="81">
        <v>0</v>
      </c>
      <c r="BH496" s="81">
        <v>0</v>
      </c>
      <c r="BI496" s="81">
        <v>20.472999999999999</v>
      </c>
      <c r="BJ496" s="81">
        <v>0</v>
      </c>
      <c r="BK496" s="81">
        <v>8.2409999999999997</v>
      </c>
      <c r="BL496" s="81">
        <v>0</v>
      </c>
      <c r="BM496" s="82"/>
      <c r="BN496" s="81">
        <v>0</v>
      </c>
      <c r="BO496" s="81">
        <v>0</v>
      </c>
      <c r="BP496" s="81">
        <v>4</v>
      </c>
      <c r="BQ496" s="81">
        <v>0</v>
      </c>
      <c r="BR496" s="81">
        <v>1</v>
      </c>
      <c r="BS496" s="81">
        <v>0</v>
      </c>
      <c r="BT496"/>
      <c r="BU496" s="80">
        <v>23.707000000000001</v>
      </c>
      <c r="BV496" s="80">
        <v>5.0069999999999997</v>
      </c>
      <c r="BW496" s="80">
        <v>0</v>
      </c>
      <c r="BX496" s="80">
        <v>0</v>
      </c>
      <c r="BY496" s="80">
        <v>0</v>
      </c>
      <c r="BZ496" s="80">
        <v>0</v>
      </c>
      <c r="CA496" s="80">
        <v>0</v>
      </c>
      <c r="CB496" s="80">
        <v>0</v>
      </c>
      <c r="CC496" s="80">
        <v>0</v>
      </c>
    </row>
    <row r="497" spans="1:81">
      <c r="A497" s="80" t="s">
        <v>2258</v>
      </c>
      <c r="B497" s="80">
        <v>439</v>
      </c>
      <c r="C497" s="80">
        <v>14</v>
      </c>
      <c r="D497" s="80">
        <v>26</v>
      </c>
      <c r="E497" s="80">
        <v>2017</v>
      </c>
      <c r="F497" s="80" t="s">
        <v>71</v>
      </c>
      <c r="G497" s="80" t="s">
        <v>2244</v>
      </c>
      <c r="H497" s="80" t="s">
        <v>2245</v>
      </c>
      <c r="I497" s="177"/>
      <c r="J497" s="81">
        <v>42.2700667457094</v>
      </c>
      <c r="K497" s="81">
        <v>2.1436399471642873</v>
      </c>
      <c r="L497" s="81">
        <v>5.2458085665158318</v>
      </c>
      <c r="M497" s="81">
        <v>41.889628865108868</v>
      </c>
      <c r="N497" s="81">
        <v>54.337263785270267</v>
      </c>
      <c r="O497" s="81">
        <v>41.000816959813811</v>
      </c>
      <c r="P497" s="81">
        <v>30.155336135308531</v>
      </c>
      <c r="Q497" s="81">
        <v>2.593990723050914</v>
      </c>
      <c r="R497" s="81">
        <v>0</v>
      </c>
      <c r="S497" s="81">
        <v>7.3938071250000013</v>
      </c>
      <c r="T497" s="82"/>
      <c r="U497" s="81">
        <v>4971940</v>
      </c>
      <c r="V497" s="81">
        <v>887</v>
      </c>
      <c r="W497" s="81">
        <v>198</v>
      </c>
      <c r="X497" s="81">
        <v>10899</v>
      </c>
      <c r="Y497" s="81">
        <v>15015</v>
      </c>
      <c r="Z497" s="81">
        <v>24514</v>
      </c>
      <c r="AA497" s="81">
        <v>6246</v>
      </c>
      <c r="AB497" s="81">
        <v>37979</v>
      </c>
      <c r="AC497" s="81">
        <v>0</v>
      </c>
      <c r="AD497" s="81">
        <v>7.3938071250000013</v>
      </c>
      <c r="AE497" s="82"/>
      <c r="AF497" s="81">
        <v>49425922.167905279</v>
      </c>
      <c r="AG497" s="81">
        <v>1604088.772592929</v>
      </c>
      <c r="AH497" s="81">
        <v>1074731.5533933991</v>
      </c>
      <c r="AI497" s="81">
        <v>65793633.55722668</v>
      </c>
      <c r="AJ497" s="81">
        <v>77281780.646470815</v>
      </c>
      <c r="AK497" s="81">
        <v>0</v>
      </c>
      <c r="AL497" s="81">
        <v>0</v>
      </c>
      <c r="AM497" s="81">
        <v>5217056.8181406213</v>
      </c>
      <c r="AN497" s="81">
        <v>0</v>
      </c>
      <c r="AO497" s="81">
        <v>0</v>
      </c>
      <c r="AP497" s="82"/>
      <c r="AQ497" s="81">
        <v>1078</v>
      </c>
      <c r="AR497" s="81">
        <v>541</v>
      </c>
      <c r="AS497" s="81">
        <v>0</v>
      </c>
      <c r="AT497" s="81">
        <v>2</v>
      </c>
      <c r="AU497" s="81">
        <v>0</v>
      </c>
      <c r="AV497" s="81">
        <v>0</v>
      </c>
      <c r="AW497" s="81" t="s">
        <v>564</v>
      </c>
      <c r="AX497" s="82"/>
      <c r="AY497" s="81">
        <v>4712.2999999999993</v>
      </c>
      <c r="AZ497" s="81">
        <v>33160.300000000003</v>
      </c>
      <c r="BA497" s="81">
        <v>0</v>
      </c>
      <c r="BB497" s="81">
        <v>93.2</v>
      </c>
      <c r="BC497" s="81">
        <v>0</v>
      </c>
      <c r="BD497" s="81">
        <v>0</v>
      </c>
      <c r="BE497" s="81" t="s">
        <v>564</v>
      </c>
      <c r="BF497" s="82"/>
      <c r="BG497" s="81">
        <v>0</v>
      </c>
      <c r="BH497" s="81">
        <v>0</v>
      </c>
      <c r="BI497" s="81">
        <v>20.922999999999998</v>
      </c>
      <c r="BJ497" s="81">
        <v>0</v>
      </c>
      <c r="BK497" s="81">
        <v>7.944</v>
      </c>
      <c r="BL497" s="81">
        <v>0</v>
      </c>
      <c r="BM497" s="82"/>
      <c r="BN497" s="81">
        <v>0</v>
      </c>
      <c r="BO497" s="81">
        <v>0</v>
      </c>
      <c r="BP497" s="81">
        <v>4</v>
      </c>
      <c r="BQ497" s="81">
        <v>0</v>
      </c>
      <c r="BR497" s="81">
        <v>1</v>
      </c>
      <c r="BS497" s="81">
        <v>0</v>
      </c>
      <c r="BT497"/>
      <c r="BU497" s="80">
        <v>23.654</v>
      </c>
      <c r="BV497" s="80">
        <v>5.2130000000000001</v>
      </c>
      <c r="BW497" s="80">
        <v>0</v>
      </c>
      <c r="BX497" s="80">
        <v>0</v>
      </c>
      <c r="BY497" s="80">
        <v>0</v>
      </c>
      <c r="BZ497" s="80">
        <v>0</v>
      </c>
      <c r="CA497" s="80">
        <v>0</v>
      </c>
      <c r="CB497" s="80">
        <v>0</v>
      </c>
      <c r="CC497" s="80">
        <v>0</v>
      </c>
    </row>
    <row r="498" spans="1:81">
      <c r="A498" s="80" t="s">
        <v>2259</v>
      </c>
      <c r="B498" s="80">
        <v>440</v>
      </c>
      <c r="C498" s="80">
        <v>15</v>
      </c>
      <c r="D498" s="80">
        <v>26</v>
      </c>
      <c r="E498" s="80">
        <v>2018</v>
      </c>
      <c r="F498" s="80" t="s">
        <v>93</v>
      </c>
      <c r="G498" s="80" t="s">
        <v>2244</v>
      </c>
      <c r="H498" s="80" t="s">
        <v>2245</v>
      </c>
      <c r="I498" s="177"/>
      <c r="J498" s="81">
        <v>45.793198578610919</v>
      </c>
      <c r="K498" s="81">
        <v>2.019296758192092</v>
      </c>
      <c r="L498" s="81">
        <v>4.647303381626835</v>
      </c>
      <c r="M498" s="81">
        <v>43.313018764440862</v>
      </c>
      <c r="N498" s="81">
        <v>49.458879279990072</v>
      </c>
      <c r="O498" s="81">
        <v>40.53575005916079</v>
      </c>
      <c r="P498" s="81">
        <v>29.511011029715682</v>
      </c>
      <c r="Q498" s="81">
        <v>2.3897264822716426</v>
      </c>
      <c r="R498" s="81">
        <v>0</v>
      </c>
      <c r="S498" s="81">
        <v>5.5378057745399989</v>
      </c>
      <c r="T498" s="82"/>
      <c r="U498" s="81">
        <v>5744245</v>
      </c>
      <c r="V498" s="81">
        <v>887</v>
      </c>
      <c r="W498" s="81">
        <v>198</v>
      </c>
      <c r="X498" s="81">
        <v>10899</v>
      </c>
      <c r="Y498" s="81">
        <v>15224</v>
      </c>
      <c r="Z498" s="81">
        <v>24700</v>
      </c>
      <c r="AA498" s="81">
        <v>6174</v>
      </c>
      <c r="AB498" s="81">
        <v>37705</v>
      </c>
      <c r="AC498" s="81">
        <v>0</v>
      </c>
      <c r="AD498" s="81">
        <v>5.5378057745399989</v>
      </c>
      <c r="AE498" s="82"/>
      <c r="AF498" s="81">
        <v>54379989.479647189</v>
      </c>
      <c r="AG498" s="81">
        <v>1431347.295859989</v>
      </c>
      <c r="AH498" s="81">
        <v>1012714.7455805161</v>
      </c>
      <c r="AI498" s="81">
        <v>67005710.798423856</v>
      </c>
      <c r="AJ498" s="81">
        <v>72212770.844553202</v>
      </c>
      <c r="AK498" s="81">
        <v>0</v>
      </c>
      <c r="AL498" s="81">
        <v>0</v>
      </c>
      <c r="AM498" s="81">
        <v>5190135.1293827211</v>
      </c>
      <c r="AN498" s="81">
        <v>0</v>
      </c>
      <c r="AO498" s="81">
        <v>0</v>
      </c>
      <c r="AP498" s="82"/>
      <c r="AQ498" s="81">
        <v>1132</v>
      </c>
      <c r="AR498" s="81">
        <v>626</v>
      </c>
      <c r="AS498" s="81">
        <v>0</v>
      </c>
      <c r="AT498" s="81">
        <v>2</v>
      </c>
      <c r="AU498" s="81">
        <v>0</v>
      </c>
      <c r="AV498" s="81">
        <v>0</v>
      </c>
      <c r="AW498" s="81" t="s">
        <v>564</v>
      </c>
      <c r="AX498" s="82"/>
      <c r="AY498" s="81">
        <v>4987.6000000000004</v>
      </c>
      <c r="AZ498" s="81">
        <v>36451</v>
      </c>
      <c r="BA498" s="81">
        <v>0</v>
      </c>
      <c r="BB498" s="81">
        <v>93</v>
      </c>
      <c r="BC498" s="81">
        <v>0</v>
      </c>
      <c r="BD498" s="81">
        <v>0</v>
      </c>
      <c r="BE498" s="81" t="s">
        <v>564</v>
      </c>
      <c r="BF498" s="82"/>
      <c r="BG498" s="81">
        <v>0</v>
      </c>
      <c r="BH498" s="81">
        <v>0</v>
      </c>
      <c r="BI498" s="81">
        <v>18.513000000000002</v>
      </c>
      <c r="BJ498" s="81">
        <v>0</v>
      </c>
      <c r="BK498" s="81">
        <v>8.4109999999999996</v>
      </c>
      <c r="BL498" s="81">
        <v>0</v>
      </c>
      <c r="BM498" s="82"/>
      <c r="BN498" s="81">
        <v>0</v>
      </c>
      <c r="BO498" s="81">
        <v>0</v>
      </c>
      <c r="BP498" s="81">
        <v>4</v>
      </c>
      <c r="BQ498" s="81">
        <v>0</v>
      </c>
      <c r="BR498" s="81">
        <v>1</v>
      </c>
      <c r="BS498" s="81">
        <v>0</v>
      </c>
      <c r="BT498"/>
      <c r="BU498" s="80">
        <v>21.52</v>
      </c>
      <c r="BV498" s="80">
        <v>5.4039999999999999</v>
      </c>
      <c r="BW498" s="80">
        <v>0</v>
      </c>
      <c r="BX498" s="80">
        <v>0</v>
      </c>
      <c r="BY498" s="80">
        <v>0</v>
      </c>
      <c r="BZ498" s="80">
        <v>0</v>
      </c>
      <c r="CA498" s="80">
        <v>0</v>
      </c>
      <c r="CB498" s="80">
        <v>0</v>
      </c>
      <c r="CC498" s="80">
        <v>0</v>
      </c>
    </row>
    <row r="499" spans="1:81">
      <c r="A499" s="80" t="s">
        <v>2260</v>
      </c>
      <c r="B499" s="80">
        <v>441</v>
      </c>
      <c r="C499" s="80">
        <v>16</v>
      </c>
      <c r="D499" s="80">
        <v>26</v>
      </c>
      <c r="E499" s="80">
        <v>2019</v>
      </c>
      <c r="F499" s="80" t="s">
        <v>73</v>
      </c>
      <c r="G499" s="80" t="s">
        <v>2244</v>
      </c>
      <c r="H499" s="80" t="s">
        <v>2245</v>
      </c>
      <c r="I499" s="177"/>
      <c r="J499" s="81">
        <v>97.7295798012495</v>
      </c>
      <c r="K499" s="81">
        <v>1.8359407958063905</v>
      </c>
      <c r="L499" s="81">
        <v>4.668472099182674</v>
      </c>
      <c r="M499" s="81">
        <v>44.47268881591949</v>
      </c>
      <c r="N499" s="81">
        <v>47.347247531448637</v>
      </c>
      <c r="O499" s="81">
        <v>39.556373021272961</v>
      </c>
      <c r="P499" s="81">
        <v>28.963001492707171</v>
      </c>
      <c r="Q499" s="81">
        <v>2.298035336650281</v>
      </c>
      <c r="R499" s="81">
        <v>0</v>
      </c>
      <c r="S499" s="81">
        <v>5.1756617644</v>
      </c>
      <c r="T499" s="82"/>
      <c r="U499" s="81">
        <v>12885687</v>
      </c>
      <c r="V499" s="81">
        <v>887</v>
      </c>
      <c r="W499" s="81">
        <v>198</v>
      </c>
      <c r="X499" s="81">
        <v>10899</v>
      </c>
      <c r="Y499" s="81">
        <v>15341</v>
      </c>
      <c r="Z499" s="81">
        <v>24765</v>
      </c>
      <c r="AA499" s="81">
        <v>6014</v>
      </c>
      <c r="AB499" s="81">
        <v>37240</v>
      </c>
      <c r="AC499" s="81">
        <v>0</v>
      </c>
      <c r="AD499" s="81">
        <v>5.1756617644</v>
      </c>
      <c r="AE499" s="82"/>
      <c r="AF499" s="81">
        <v>122716194.3329168</v>
      </c>
      <c r="AG499" s="81">
        <v>1389178.2305557041</v>
      </c>
      <c r="AH499" s="81">
        <v>1067499.6988225039</v>
      </c>
      <c r="AI499" s="81">
        <v>74387246.790772364</v>
      </c>
      <c r="AJ499" s="81">
        <v>71479712.072457373</v>
      </c>
      <c r="AK499" s="81">
        <v>0</v>
      </c>
      <c r="AL499" s="81">
        <v>0</v>
      </c>
      <c r="AM499" s="81">
        <v>5071807.6574300937</v>
      </c>
      <c r="AN499" s="81">
        <v>0</v>
      </c>
      <c r="AO499" s="81">
        <v>0</v>
      </c>
      <c r="AP499" s="82"/>
      <c r="AQ499" s="81">
        <v>1209</v>
      </c>
      <c r="AR499" s="81">
        <v>682</v>
      </c>
      <c r="AS499" s="81">
        <v>0</v>
      </c>
      <c r="AT499" s="81">
        <v>3</v>
      </c>
      <c r="AU499" s="81">
        <v>0</v>
      </c>
      <c r="AV499" s="81">
        <v>0</v>
      </c>
      <c r="AW499" s="81" t="s">
        <v>564</v>
      </c>
      <c r="AX499" s="82"/>
      <c r="AY499" s="81">
        <v>5394.2000000000044</v>
      </c>
      <c r="AZ499" s="81">
        <v>40936.9</v>
      </c>
      <c r="BA499" s="81">
        <v>0</v>
      </c>
      <c r="BB499" s="81">
        <v>103.1</v>
      </c>
      <c r="BC499" s="81">
        <v>0</v>
      </c>
      <c r="BD499" s="81">
        <v>0</v>
      </c>
      <c r="BE499" s="81" t="s">
        <v>564</v>
      </c>
      <c r="BF499" s="82"/>
      <c r="BG499" s="81">
        <v>0</v>
      </c>
      <c r="BH499" s="81">
        <v>0</v>
      </c>
      <c r="BI499" s="81">
        <v>27.210999999999999</v>
      </c>
      <c r="BJ499" s="81">
        <v>0</v>
      </c>
      <c r="BK499" s="81">
        <v>8.5250000000000004</v>
      </c>
      <c r="BL499" s="81">
        <v>0</v>
      </c>
      <c r="BM499" s="82"/>
      <c r="BN499" s="81">
        <v>0</v>
      </c>
      <c r="BO499" s="81">
        <v>0</v>
      </c>
      <c r="BP499" s="81">
        <v>4</v>
      </c>
      <c r="BQ499" s="81">
        <v>0</v>
      </c>
      <c r="BR499" s="81">
        <v>1</v>
      </c>
      <c r="BS499" s="81">
        <v>0</v>
      </c>
      <c r="BT499"/>
      <c r="BU499" s="80">
        <v>30.195</v>
      </c>
      <c r="BV499" s="80">
        <v>5.5410000000000004</v>
      </c>
      <c r="BW499" s="80">
        <v>0</v>
      </c>
      <c r="BX499" s="80">
        <v>0</v>
      </c>
      <c r="BY499" s="80">
        <v>0</v>
      </c>
      <c r="BZ499" s="80">
        <v>0</v>
      </c>
      <c r="CA499" s="80">
        <v>0</v>
      </c>
      <c r="CB499" s="80">
        <v>0</v>
      </c>
      <c r="CC499" s="80">
        <v>0</v>
      </c>
    </row>
    <row r="500" spans="1:81">
      <c r="A500" s="80" t="s">
        <v>2261</v>
      </c>
      <c r="B500" s="80">
        <v>442</v>
      </c>
      <c r="C500" s="80">
        <v>17</v>
      </c>
      <c r="D500" s="80">
        <v>26</v>
      </c>
      <c r="E500" s="80">
        <v>2020</v>
      </c>
      <c r="F500" s="80" t="s">
        <v>218</v>
      </c>
      <c r="G500" s="80" t="s">
        <v>2244</v>
      </c>
      <c r="H500" s="80" t="s">
        <v>2245</v>
      </c>
      <c r="I500" s="177"/>
      <c r="J500" s="81">
        <v>116.59557802571101</v>
      </c>
      <c r="K500" s="81">
        <v>2.0491088522344509</v>
      </c>
      <c r="L500" s="81">
        <v>8.8328854370026662</v>
      </c>
      <c r="M500" s="81">
        <v>37.934064133210036</v>
      </c>
      <c r="N500" s="81">
        <v>46.275074865680189</v>
      </c>
      <c r="O500" s="81">
        <v>34.607999867532683</v>
      </c>
      <c r="P500" s="81">
        <v>26.848173567099064</v>
      </c>
      <c r="Q500" s="81">
        <v>2.180752881365545</v>
      </c>
      <c r="R500" s="81">
        <v>0</v>
      </c>
      <c r="S500" s="81">
        <v>5.173697848999999</v>
      </c>
      <c r="T500" s="82"/>
      <c r="U500" s="81">
        <v>14758521</v>
      </c>
      <c r="V500" s="81">
        <v>898</v>
      </c>
      <c r="W500" s="81">
        <v>442</v>
      </c>
      <c r="X500" s="81">
        <v>10579</v>
      </c>
      <c r="Y500" s="81">
        <v>15451</v>
      </c>
      <c r="Z500" s="81">
        <v>24730</v>
      </c>
      <c r="AA500" s="81">
        <v>6057</v>
      </c>
      <c r="AB500" s="81">
        <v>36985</v>
      </c>
      <c r="AC500" s="81">
        <v>0</v>
      </c>
      <c r="AD500" s="81">
        <v>5.173697848999999</v>
      </c>
      <c r="AE500" s="82"/>
      <c r="AF500" s="81">
        <v>146392773.93233931</v>
      </c>
      <c r="AG500" s="81">
        <v>1512054.1607527388</v>
      </c>
      <c r="AH500" s="81">
        <v>2144063.7041702312</v>
      </c>
      <c r="AI500" s="81">
        <v>66969708.220314473</v>
      </c>
      <c r="AJ500" s="81">
        <v>78453811.36699684</v>
      </c>
      <c r="AK500" s="81"/>
      <c r="AL500" s="81"/>
      <c r="AM500" s="81">
        <v>4826953.4119204087</v>
      </c>
      <c r="AN500" s="81"/>
      <c r="AO500" s="81"/>
      <c r="AP500" s="82"/>
      <c r="AQ500" s="81">
        <v>1271</v>
      </c>
      <c r="AR500" s="81">
        <v>729</v>
      </c>
      <c r="AS500" s="81">
        <v>0</v>
      </c>
      <c r="AT500" s="81">
        <v>3</v>
      </c>
      <c r="AU500" s="81">
        <v>0</v>
      </c>
      <c r="AV500" s="81">
        <v>0</v>
      </c>
      <c r="AW500" s="81">
        <v>0</v>
      </c>
      <c r="AX500" s="82"/>
      <c r="AY500" s="81">
        <v>5797.6000000000076</v>
      </c>
      <c r="AZ500" s="81">
        <v>46678.999999999993</v>
      </c>
      <c r="BA500" s="81">
        <v>0</v>
      </c>
      <c r="BB500" s="81">
        <v>103.1</v>
      </c>
      <c r="BC500" s="81">
        <v>0</v>
      </c>
      <c r="BD500" s="81">
        <v>0</v>
      </c>
      <c r="BE500" s="81">
        <v>0</v>
      </c>
      <c r="BF500" s="82"/>
      <c r="BG500" s="81">
        <v>0</v>
      </c>
      <c r="BH500" s="81">
        <v>0</v>
      </c>
      <c r="BI500" s="81">
        <v>26.062000000000001</v>
      </c>
      <c r="BJ500" s="81">
        <v>0</v>
      </c>
      <c r="BK500" s="81">
        <v>11.449000000000002</v>
      </c>
      <c r="BL500" s="81">
        <v>0</v>
      </c>
      <c r="BM500" s="82"/>
      <c r="BN500" s="81">
        <v>0</v>
      </c>
      <c r="BO500" s="81">
        <v>0</v>
      </c>
      <c r="BP500" s="81">
        <v>4</v>
      </c>
      <c r="BQ500" s="81">
        <v>0</v>
      </c>
      <c r="BR500" s="81">
        <v>2</v>
      </c>
      <c r="BS500" s="81">
        <v>0</v>
      </c>
      <c r="BT500"/>
      <c r="BU500" s="80">
        <v>32.146000000000001</v>
      </c>
      <c r="BV500" s="80">
        <v>5.3650000000000002</v>
      </c>
      <c r="BW500" s="80">
        <v>0</v>
      </c>
      <c r="BX500" s="80">
        <v>0</v>
      </c>
      <c r="BY500" s="80">
        <v>0</v>
      </c>
      <c r="BZ500" s="80">
        <v>0</v>
      </c>
      <c r="CA500" s="80">
        <v>0</v>
      </c>
      <c r="CB500" s="80">
        <v>0</v>
      </c>
      <c r="CC500" s="80">
        <v>0</v>
      </c>
    </row>
    <row r="501" spans="1:81">
      <c r="A501" s="80" t="s">
        <v>2262</v>
      </c>
      <c r="B501" s="80">
        <v>442</v>
      </c>
      <c r="C501" s="80">
        <v>18</v>
      </c>
      <c r="D501" s="80">
        <v>26</v>
      </c>
      <c r="E501" s="80">
        <v>2021</v>
      </c>
      <c r="F501" s="80" t="s">
        <v>75</v>
      </c>
      <c r="G501" s="174" t="s">
        <v>2244</v>
      </c>
      <c r="H501" s="80" t="s">
        <v>2245</v>
      </c>
      <c r="I501" s="177"/>
      <c r="J501" s="81">
        <v>118.90064823471467</v>
      </c>
      <c r="K501" s="81">
        <v>2.234106290906626</v>
      </c>
      <c r="L501" s="81">
        <v>9.9458474708458038</v>
      </c>
      <c r="M501" s="81">
        <v>43.111632340213575</v>
      </c>
      <c r="N501" s="81">
        <v>45.474233123084154</v>
      </c>
      <c r="O501" s="81">
        <v>33.486591956226292</v>
      </c>
      <c r="P501" s="81">
        <v>27.208117383918765</v>
      </c>
      <c r="Q501" s="81">
        <v>2.1769092835197532</v>
      </c>
      <c r="R501" s="81">
        <v>0</v>
      </c>
      <c r="S501" s="81">
        <v>5.4397458500000004</v>
      </c>
      <c r="T501" s="82"/>
      <c r="U501" s="81">
        <v>16163473</v>
      </c>
      <c r="V501" s="81">
        <v>898</v>
      </c>
      <c r="W501" s="81">
        <v>442</v>
      </c>
      <c r="X501" s="81">
        <v>10579</v>
      </c>
      <c r="Y501" s="81">
        <v>15428</v>
      </c>
      <c r="Z501" s="81">
        <v>24639</v>
      </c>
      <c r="AA501" s="81">
        <v>5986</v>
      </c>
      <c r="AB501" s="81">
        <v>36482</v>
      </c>
      <c r="AC501" s="81">
        <v>0</v>
      </c>
      <c r="AD501" s="81">
        <v>5.4397458500000004</v>
      </c>
      <c r="AE501" s="82"/>
      <c r="AF501" s="81">
        <v>144968943.2753529</v>
      </c>
      <c r="AG501" s="81">
        <v>1541570.6126164796</v>
      </c>
      <c r="AH501" s="81">
        <v>2306843.4830671716</v>
      </c>
      <c r="AI501" s="81">
        <v>66146315.714216709</v>
      </c>
      <c r="AJ501" s="81">
        <v>75221876.47873947</v>
      </c>
      <c r="AK501" s="81">
        <v>0</v>
      </c>
      <c r="AL501" s="81">
        <v>0</v>
      </c>
      <c r="AM501" s="81">
        <v>4788769.1550042666</v>
      </c>
      <c r="AN501" s="81">
        <v>0</v>
      </c>
      <c r="AO501" s="81">
        <v>0</v>
      </c>
      <c r="AP501" s="82"/>
      <c r="AQ501" s="81">
        <v>1349</v>
      </c>
      <c r="AR501" s="81">
        <v>759</v>
      </c>
      <c r="AS501" s="81">
        <v>0</v>
      </c>
      <c r="AT501" s="81">
        <v>3</v>
      </c>
      <c r="AU501" s="81">
        <v>0</v>
      </c>
      <c r="AV501" s="81">
        <v>0</v>
      </c>
      <c r="AW501" s="81"/>
      <c r="AX501" s="82"/>
      <c r="AY501" s="81">
        <v>6320.5000000000091</v>
      </c>
      <c r="AZ501" s="81">
        <v>60449.000000000007</v>
      </c>
      <c r="BA501" s="81">
        <v>0</v>
      </c>
      <c r="BB501" s="81">
        <v>103.1</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2263</v>
      </c>
      <c r="B502" s="80">
        <v>442</v>
      </c>
      <c r="C502" s="80">
        <v>19</v>
      </c>
      <c r="D502" s="80">
        <v>26</v>
      </c>
      <c r="E502" s="80">
        <v>2022</v>
      </c>
      <c r="F502" s="80" t="s">
        <v>568</v>
      </c>
      <c r="G502" s="174" t="s">
        <v>2244</v>
      </c>
      <c r="H502" s="80" t="s">
        <v>2245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1436</v>
      </c>
      <c r="AR502" s="81">
        <v>784</v>
      </c>
      <c r="AS502" s="81">
        <v>0</v>
      </c>
      <c r="AT502" s="81">
        <v>3</v>
      </c>
      <c r="AU502" s="81">
        <v>0</v>
      </c>
      <c r="AV502" s="81">
        <v>1</v>
      </c>
      <c r="AW502" s="81"/>
      <c r="AX502" s="82"/>
      <c r="AY502" s="81">
        <v>6865.7000000000044</v>
      </c>
      <c r="AZ502" s="81">
        <v>64739.900000000016</v>
      </c>
      <c r="BA502" s="81">
        <v>0</v>
      </c>
      <c r="BB502" s="81">
        <v>103.1</v>
      </c>
      <c r="BC502" s="81">
        <v>0</v>
      </c>
      <c r="BD502" s="81">
        <v>300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2264</v>
      </c>
      <c r="B503" s="80">
        <v>35</v>
      </c>
      <c r="C503" s="80">
        <v>1</v>
      </c>
      <c r="D503" s="80">
        <v>3</v>
      </c>
      <c r="E503" s="80">
        <v>1990</v>
      </c>
      <c r="F503" s="80" t="s">
        <v>562</v>
      </c>
      <c r="G503" s="80" t="s">
        <v>2265</v>
      </c>
      <c r="H503" s="80" t="s">
        <v>2266</v>
      </c>
      <c r="I503" s="177"/>
      <c r="J503" s="81">
        <v>248.57540507982432</v>
      </c>
      <c r="K503" s="81">
        <v>2.6899359709722477</v>
      </c>
      <c r="L503" s="81">
        <v>2.3004899751217489</v>
      </c>
      <c r="M503" s="81">
        <v>15.689825376624681</v>
      </c>
      <c r="N503" s="81">
        <v>19.543239508445918</v>
      </c>
      <c r="O503" s="81">
        <v>18.056865664169507</v>
      </c>
      <c r="P503" s="81">
        <v>25.229489780781137</v>
      </c>
      <c r="Q503" s="81">
        <v>1.4623748396458807</v>
      </c>
      <c r="R503" s="81">
        <v>0</v>
      </c>
      <c r="S503" s="81">
        <v>1.352616303676631</v>
      </c>
      <c r="T503" s="82"/>
      <c r="U503" s="81">
        <v>20046618</v>
      </c>
      <c r="V503" s="81">
        <v>791</v>
      </c>
      <c r="W503" s="81">
        <v>30</v>
      </c>
      <c r="X503" s="81">
        <v>6155</v>
      </c>
      <c r="Y503" s="81">
        <v>7061</v>
      </c>
      <c r="Z503" s="81">
        <v>7427</v>
      </c>
      <c r="AA503" s="81">
        <v>6126</v>
      </c>
      <c r="AB503" s="81">
        <v>23744</v>
      </c>
      <c r="AC503" s="81">
        <v>0</v>
      </c>
      <c r="AD503" s="81">
        <v>1.352616303676631</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2267</v>
      </c>
      <c r="B504" s="80">
        <v>36</v>
      </c>
      <c r="C504" s="80">
        <v>2</v>
      </c>
      <c r="D504" s="80">
        <v>3</v>
      </c>
      <c r="E504" s="80">
        <v>2005</v>
      </c>
      <c r="F504" s="80" t="s">
        <v>565</v>
      </c>
      <c r="G504" s="80" t="s">
        <v>2265</v>
      </c>
      <c r="H504" s="80" t="s">
        <v>2266</v>
      </c>
      <c r="I504" s="177"/>
      <c r="J504" s="81">
        <v>453.14707080712566</v>
      </c>
      <c r="K504" s="81">
        <v>2.0306512661189369</v>
      </c>
      <c r="L504" s="81">
        <v>8.4172071836414926</v>
      </c>
      <c r="M504" s="81">
        <v>34.657425094612762</v>
      </c>
      <c r="N504" s="81">
        <v>31.486624728551487</v>
      </c>
      <c r="O504" s="81">
        <v>34.693650613056207</v>
      </c>
      <c r="P504" s="81">
        <v>28.980187796801214</v>
      </c>
      <c r="Q504" s="81">
        <v>1.7217851145644512</v>
      </c>
      <c r="R504" s="81">
        <v>0</v>
      </c>
      <c r="S504" s="81">
        <v>3.878785528323438</v>
      </c>
      <c r="T504" s="82"/>
      <c r="U504" s="81">
        <v>41768984</v>
      </c>
      <c r="V504" s="81">
        <v>817</v>
      </c>
      <c r="W504" s="81">
        <v>111</v>
      </c>
      <c r="X504" s="81">
        <v>7679</v>
      </c>
      <c r="Y504" s="81">
        <v>10382</v>
      </c>
      <c r="Z504" s="81">
        <v>16513</v>
      </c>
      <c r="AA504" s="81">
        <v>5763</v>
      </c>
      <c r="AB504" s="81">
        <v>29225</v>
      </c>
      <c r="AC504" s="81">
        <v>0</v>
      </c>
      <c r="AD504" s="81">
        <v>3.878785528323438</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2268</v>
      </c>
      <c r="B505" s="80">
        <v>37</v>
      </c>
      <c r="C505" s="80">
        <v>3</v>
      </c>
      <c r="D505" s="80">
        <v>3</v>
      </c>
      <c r="E505" s="80">
        <v>2006</v>
      </c>
      <c r="F505" s="80" t="s">
        <v>566</v>
      </c>
      <c r="G505" s="80" t="s">
        <v>2265</v>
      </c>
      <c r="H505" s="80" t="s">
        <v>2266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2269</v>
      </c>
      <c r="B506" s="80">
        <v>38</v>
      </c>
      <c r="C506" s="80">
        <v>4</v>
      </c>
      <c r="D506" s="80">
        <v>3</v>
      </c>
      <c r="E506" s="80">
        <v>2007</v>
      </c>
      <c r="F506" s="80" t="s">
        <v>567</v>
      </c>
      <c r="G506" s="80" t="s">
        <v>2265</v>
      </c>
      <c r="H506" s="80" t="s">
        <v>2266</v>
      </c>
      <c r="I506" s="177"/>
      <c r="J506" s="81">
        <v>400.30273806710665</v>
      </c>
      <c r="K506" s="81">
        <v>1.762530267345608</v>
      </c>
      <c r="L506" s="81">
        <v>9.7023121357573512</v>
      </c>
      <c r="M506" s="81">
        <v>36.007931199045387</v>
      </c>
      <c r="N506" s="81">
        <v>34.384519109086277</v>
      </c>
      <c r="O506" s="81">
        <v>35.34217499281408</v>
      </c>
      <c r="P506" s="81">
        <v>29.239827075880456</v>
      </c>
      <c r="Q506" s="81">
        <v>1.8664462219798044</v>
      </c>
      <c r="R506" s="81">
        <v>0</v>
      </c>
      <c r="S506" s="81">
        <v>3.2154065104374268</v>
      </c>
      <c r="T506" s="82"/>
      <c r="U506" s="81">
        <v>41974615</v>
      </c>
      <c r="V506" s="81">
        <v>723</v>
      </c>
      <c r="W506" s="81">
        <v>125</v>
      </c>
      <c r="X506" s="81">
        <v>9192</v>
      </c>
      <c r="Y506" s="81">
        <v>11290</v>
      </c>
      <c r="Z506" s="81">
        <v>17487</v>
      </c>
      <c r="AA506" s="81">
        <v>5726</v>
      </c>
      <c r="AB506" s="81">
        <v>30005</v>
      </c>
      <c r="AC506" s="81">
        <v>0</v>
      </c>
      <c r="AD506" s="81">
        <v>3.2154065104374268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2270</v>
      </c>
      <c r="B507" s="80">
        <v>39</v>
      </c>
      <c r="C507" s="80">
        <v>5</v>
      </c>
      <c r="D507" s="80">
        <v>3</v>
      </c>
      <c r="E507" s="80">
        <v>2008</v>
      </c>
      <c r="F507" s="80" t="s">
        <v>84</v>
      </c>
      <c r="G507" s="80" t="s">
        <v>2265</v>
      </c>
      <c r="H507" s="80" t="s">
        <v>2266</v>
      </c>
      <c r="I507" s="177"/>
      <c r="J507" s="81">
        <v>371.28696841860801</v>
      </c>
      <c r="K507" s="81">
        <v>1.305397181465785</v>
      </c>
      <c r="L507" s="81">
        <v>8.694418915670342</v>
      </c>
      <c r="M507" s="81">
        <v>37.505718859550626</v>
      </c>
      <c r="N507" s="81">
        <v>31.614491206685408</v>
      </c>
      <c r="O507" s="81">
        <v>35.108334750201351</v>
      </c>
      <c r="P507" s="81">
        <v>28.97697328399402</v>
      </c>
      <c r="Q507" s="81">
        <v>1.8721960336009738</v>
      </c>
      <c r="R507" s="81">
        <v>0</v>
      </c>
      <c r="S507" s="81">
        <v>2.0417560350353132</v>
      </c>
      <c r="T507" s="82"/>
      <c r="U507" s="81">
        <v>40146715</v>
      </c>
      <c r="V507" s="81">
        <v>723</v>
      </c>
      <c r="W507" s="81">
        <v>125</v>
      </c>
      <c r="X507" s="81">
        <v>9192</v>
      </c>
      <c r="Y507" s="81">
        <v>11644</v>
      </c>
      <c r="Z507" s="81">
        <v>17981</v>
      </c>
      <c r="AA507" s="81">
        <v>5681</v>
      </c>
      <c r="AB507" s="81">
        <v>30592</v>
      </c>
      <c r="AC507" s="81">
        <v>0</v>
      </c>
      <c r="AD507" s="81">
        <v>2.0417560350353132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2271</v>
      </c>
      <c r="B508" s="80">
        <v>40</v>
      </c>
      <c r="C508" s="80">
        <v>6</v>
      </c>
      <c r="D508" s="80">
        <v>3</v>
      </c>
      <c r="E508" s="80">
        <v>2009</v>
      </c>
      <c r="F508" s="80" t="s">
        <v>85</v>
      </c>
      <c r="G508" s="80" t="s">
        <v>2265</v>
      </c>
      <c r="H508" s="80" t="s">
        <v>2266</v>
      </c>
      <c r="I508" s="177"/>
      <c r="J508" s="81">
        <v>288.29823751302752</v>
      </c>
      <c r="K508" s="81">
        <v>1.5022038087560765</v>
      </c>
      <c r="L508" s="81">
        <v>11.270575171537763</v>
      </c>
      <c r="M508" s="81">
        <v>39.077661900382722</v>
      </c>
      <c r="N508" s="81">
        <v>30.760502695268737</v>
      </c>
      <c r="O508" s="81">
        <v>36.198053205867531</v>
      </c>
      <c r="P508" s="81">
        <v>27.907822285854689</v>
      </c>
      <c r="Q508" s="81">
        <v>1.8164558657799976</v>
      </c>
      <c r="R508" s="81">
        <v>0</v>
      </c>
      <c r="S508" s="81">
        <v>2.5337867105463112</v>
      </c>
      <c r="T508" s="82"/>
      <c r="U508" s="81">
        <v>28172388</v>
      </c>
      <c r="V508" s="81">
        <v>793</v>
      </c>
      <c r="W508" s="81">
        <v>233</v>
      </c>
      <c r="X508" s="81">
        <v>10218</v>
      </c>
      <c r="Y508" s="81">
        <v>11768</v>
      </c>
      <c r="Z508" s="81">
        <v>18299</v>
      </c>
      <c r="AA508" s="81">
        <v>5617</v>
      </c>
      <c r="AB508" s="81">
        <v>31158</v>
      </c>
      <c r="AC508" s="81">
        <v>0</v>
      </c>
      <c r="AD508" s="81">
        <v>2.5337867105463112</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97.920000000000016</v>
      </c>
      <c r="BJ508" s="81">
        <v>0</v>
      </c>
      <c r="BK508" s="81">
        <v>6.71</v>
      </c>
      <c r="BL508" s="81">
        <v>0</v>
      </c>
      <c r="BM508" s="82"/>
      <c r="BN508" s="81">
        <v>0</v>
      </c>
      <c r="BO508" s="81">
        <v>0</v>
      </c>
      <c r="BP508" s="81">
        <v>8</v>
      </c>
      <c r="BQ508" s="81">
        <v>0</v>
      </c>
      <c r="BR508" s="81">
        <v>1</v>
      </c>
      <c r="BS508" s="81">
        <v>0</v>
      </c>
      <c r="BT508"/>
      <c r="BU508" s="80"/>
      <c r="BV508" s="80"/>
      <c r="BW508" s="80"/>
      <c r="BX508" s="80"/>
      <c r="BY508" s="80"/>
      <c r="BZ508" s="80"/>
      <c r="CA508" s="80"/>
      <c r="CB508" s="80"/>
      <c r="CC508" s="80"/>
    </row>
    <row r="509" spans="1:81">
      <c r="A509" s="80" t="s">
        <v>2272</v>
      </c>
      <c r="B509" s="80">
        <v>41</v>
      </c>
      <c r="C509" s="80">
        <v>7</v>
      </c>
      <c r="D509" s="80">
        <v>3</v>
      </c>
      <c r="E509" s="80">
        <v>2010</v>
      </c>
      <c r="F509" s="80" t="s">
        <v>86</v>
      </c>
      <c r="G509" s="80" t="s">
        <v>2265</v>
      </c>
      <c r="H509" s="80" t="s">
        <v>2266</v>
      </c>
      <c r="I509" s="177"/>
      <c r="J509" s="81">
        <v>264.43344295039395</v>
      </c>
      <c r="K509" s="81">
        <v>1.6184800001087927</v>
      </c>
      <c r="L509" s="81">
        <v>10.853184634150576</v>
      </c>
      <c r="M509" s="81">
        <v>41.278995661945885</v>
      </c>
      <c r="N509" s="81">
        <v>38.387442385592941</v>
      </c>
      <c r="O509" s="81">
        <v>36.702053154663162</v>
      </c>
      <c r="P509" s="81">
        <v>28.571677930363478</v>
      </c>
      <c r="Q509" s="81">
        <v>1.934569976039253</v>
      </c>
      <c r="R509" s="81">
        <v>0</v>
      </c>
      <c r="S509" s="81">
        <v>3.0151393345182931</v>
      </c>
      <c r="T509" s="82"/>
      <c r="U509" s="81">
        <v>25669693</v>
      </c>
      <c r="V509" s="81">
        <v>793</v>
      </c>
      <c r="W509" s="81">
        <v>233</v>
      </c>
      <c r="X509" s="81">
        <v>10218</v>
      </c>
      <c r="Y509" s="81">
        <v>12130</v>
      </c>
      <c r="Z509" s="81">
        <v>18640</v>
      </c>
      <c r="AA509" s="81">
        <v>5607</v>
      </c>
      <c r="AB509" s="81">
        <v>31797</v>
      </c>
      <c r="AC509" s="81">
        <v>0</v>
      </c>
      <c r="AD509" s="81">
        <v>3.0151393345182931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110.648</v>
      </c>
      <c r="BJ509" s="81">
        <v>0</v>
      </c>
      <c r="BK509" s="81">
        <v>0</v>
      </c>
      <c r="BL509" s="81">
        <v>0</v>
      </c>
      <c r="BM509" s="82"/>
      <c r="BN509" s="81">
        <v>0</v>
      </c>
      <c r="BO509" s="81">
        <v>0</v>
      </c>
      <c r="BP509" s="81">
        <v>9</v>
      </c>
      <c r="BQ509" s="81">
        <v>0</v>
      </c>
      <c r="BR509" s="81">
        <v>0</v>
      </c>
      <c r="BS509" s="81">
        <v>0</v>
      </c>
      <c r="BT509"/>
      <c r="BU509" s="80">
        <v>110.648</v>
      </c>
      <c r="BV509" s="80">
        <v>0</v>
      </c>
      <c r="BW509" s="80">
        <v>0</v>
      </c>
      <c r="BX509" s="80">
        <v>0</v>
      </c>
      <c r="BY509" s="80">
        <v>0</v>
      </c>
      <c r="BZ509" s="80">
        <v>0</v>
      </c>
      <c r="CA509" s="80">
        <v>0</v>
      </c>
      <c r="CB509" s="80">
        <v>0</v>
      </c>
      <c r="CC509" s="80">
        <v>0</v>
      </c>
    </row>
    <row r="510" spans="1:81">
      <c r="A510" s="80" t="s">
        <v>2273</v>
      </c>
      <c r="B510" s="80">
        <v>42</v>
      </c>
      <c r="C510" s="80">
        <v>8</v>
      </c>
      <c r="D510" s="80">
        <v>3</v>
      </c>
      <c r="E510" s="80">
        <v>2011</v>
      </c>
      <c r="F510" s="80" t="s">
        <v>87</v>
      </c>
      <c r="G510" s="80" t="s">
        <v>2265</v>
      </c>
      <c r="H510" s="80" t="s">
        <v>2266</v>
      </c>
      <c r="I510" s="177"/>
      <c r="J510" s="81">
        <v>317.37552102810389</v>
      </c>
      <c r="K510" s="81">
        <v>2.1383355630759548</v>
      </c>
      <c r="L510" s="81">
        <v>9.6120575813594229</v>
      </c>
      <c r="M510" s="81">
        <v>47.404696472678751</v>
      </c>
      <c r="N510" s="81">
        <v>48.180065227618172</v>
      </c>
      <c r="O510" s="81">
        <v>37.033607580156236</v>
      </c>
      <c r="P510" s="81">
        <v>27.938990951710977</v>
      </c>
      <c r="Q510" s="81">
        <v>2.2659876379328221</v>
      </c>
      <c r="R510" s="81">
        <v>0</v>
      </c>
      <c r="S510" s="81">
        <v>2.087227962721975</v>
      </c>
      <c r="T510" s="82"/>
      <c r="U510" s="81">
        <v>26576001</v>
      </c>
      <c r="V510" s="81">
        <v>793</v>
      </c>
      <c r="W510" s="81">
        <v>233</v>
      </c>
      <c r="X510" s="81">
        <v>10218</v>
      </c>
      <c r="Y510" s="81">
        <v>12387</v>
      </c>
      <c r="Z510" s="81">
        <v>19217</v>
      </c>
      <c r="AA510" s="81">
        <v>5646</v>
      </c>
      <c r="AB510" s="81">
        <v>32289</v>
      </c>
      <c r="AC510" s="81">
        <v>0</v>
      </c>
      <c r="AD510" s="81">
        <v>2.087227962721975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113.05800000000001</v>
      </c>
      <c r="BJ510" s="81">
        <v>0</v>
      </c>
      <c r="BK510" s="81">
        <v>9.8279999999999994</v>
      </c>
      <c r="BL510" s="81">
        <v>0</v>
      </c>
      <c r="BM510" s="82"/>
      <c r="BN510" s="81">
        <v>0</v>
      </c>
      <c r="BO510" s="81">
        <v>0</v>
      </c>
      <c r="BP510" s="81">
        <v>9</v>
      </c>
      <c r="BQ510" s="81">
        <v>0</v>
      </c>
      <c r="BR510" s="81">
        <v>1</v>
      </c>
      <c r="BS510" s="81">
        <v>0</v>
      </c>
      <c r="BT510"/>
      <c r="BU510" s="80">
        <v>113.05800000000001</v>
      </c>
      <c r="BV510" s="80">
        <v>9.8279999999999994</v>
      </c>
      <c r="BW510" s="80">
        <v>0</v>
      </c>
      <c r="BX510" s="80">
        <v>0</v>
      </c>
      <c r="BY510" s="80">
        <v>0</v>
      </c>
      <c r="BZ510" s="80">
        <v>0</v>
      </c>
      <c r="CA510" s="80">
        <v>0</v>
      </c>
      <c r="CB510" s="80">
        <v>0</v>
      </c>
      <c r="CC510" s="80">
        <v>0</v>
      </c>
    </row>
    <row r="511" spans="1:81">
      <c r="A511" s="80" t="s">
        <v>2274</v>
      </c>
      <c r="B511" s="80">
        <v>43</v>
      </c>
      <c r="C511" s="80">
        <v>9</v>
      </c>
      <c r="D511" s="80">
        <v>3</v>
      </c>
      <c r="E511" s="80">
        <v>2012</v>
      </c>
      <c r="F511" s="80" t="s">
        <v>88</v>
      </c>
      <c r="G511" s="80" t="s">
        <v>2265</v>
      </c>
      <c r="H511" s="80" t="s">
        <v>2266</v>
      </c>
      <c r="I511" s="177"/>
      <c r="J511" s="81">
        <v>392.94691481568429</v>
      </c>
      <c r="K511" s="81">
        <v>2.0673560181478994</v>
      </c>
      <c r="L511" s="81">
        <v>9.5181455866365834</v>
      </c>
      <c r="M511" s="81">
        <v>53.442729784821388</v>
      </c>
      <c r="N511" s="81">
        <v>53.404022380959653</v>
      </c>
      <c r="O511" s="81">
        <v>37.889360496120752</v>
      </c>
      <c r="P511" s="81">
        <v>28.083023491552062</v>
      </c>
      <c r="Q511" s="81">
        <v>2.5233202926634348</v>
      </c>
      <c r="R511" s="81">
        <v>0</v>
      </c>
      <c r="S511" s="81">
        <v>2.1220565223987338</v>
      </c>
      <c r="T511" s="82"/>
      <c r="U511" s="81">
        <v>29460108</v>
      </c>
      <c r="V511" s="81">
        <v>793</v>
      </c>
      <c r="W511" s="81">
        <v>233</v>
      </c>
      <c r="X511" s="81">
        <v>10218</v>
      </c>
      <c r="Y511" s="81">
        <v>12827</v>
      </c>
      <c r="Z511" s="81">
        <v>19817</v>
      </c>
      <c r="AA511" s="81">
        <v>5643</v>
      </c>
      <c r="AB511" s="81">
        <v>33094</v>
      </c>
      <c r="AC511" s="81">
        <v>0</v>
      </c>
      <c r="AD511" s="81">
        <v>2.1220565223987338</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136.13999999999999</v>
      </c>
      <c r="BJ511" s="81">
        <v>0</v>
      </c>
      <c r="BK511" s="81">
        <v>10.237</v>
      </c>
      <c r="BL511" s="81">
        <v>0</v>
      </c>
      <c r="BM511" s="82"/>
      <c r="BN511" s="81">
        <v>0</v>
      </c>
      <c r="BO511" s="81">
        <v>0</v>
      </c>
      <c r="BP511" s="81">
        <v>9</v>
      </c>
      <c r="BQ511" s="81">
        <v>0</v>
      </c>
      <c r="BR511" s="81">
        <v>1</v>
      </c>
      <c r="BS511" s="81">
        <v>0</v>
      </c>
      <c r="BT511"/>
      <c r="BU511" s="80">
        <v>136.13999999999999</v>
      </c>
      <c r="BV511" s="80">
        <v>10.237</v>
      </c>
      <c r="BW511" s="80">
        <v>0</v>
      </c>
      <c r="BX511" s="80">
        <v>0</v>
      </c>
      <c r="BY511" s="80">
        <v>0</v>
      </c>
      <c r="BZ511" s="80">
        <v>0</v>
      </c>
      <c r="CA511" s="80">
        <v>0</v>
      </c>
      <c r="CB511" s="80">
        <v>0</v>
      </c>
      <c r="CC511" s="80">
        <v>0</v>
      </c>
    </row>
    <row r="512" spans="1:81">
      <c r="A512" s="80" t="s">
        <v>2275</v>
      </c>
      <c r="B512" s="80">
        <v>44</v>
      </c>
      <c r="C512" s="80">
        <v>10</v>
      </c>
      <c r="D512" s="80">
        <v>3</v>
      </c>
      <c r="E512" s="80">
        <v>2013</v>
      </c>
      <c r="F512" s="80" t="s">
        <v>89</v>
      </c>
      <c r="G512" s="80" t="s">
        <v>2265</v>
      </c>
      <c r="H512" s="80" t="s">
        <v>2266</v>
      </c>
      <c r="I512" s="177"/>
      <c r="J512" s="81">
        <v>306.53176760331922</v>
      </c>
      <c r="K512" s="81">
        <v>1.7829432681934347</v>
      </c>
      <c r="L512" s="81">
        <v>8.9616571832519263</v>
      </c>
      <c r="M512" s="81">
        <v>52.42109092130152</v>
      </c>
      <c r="N512" s="81">
        <v>59.37403651802186</v>
      </c>
      <c r="O512" s="81">
        <v>37.448650940575504</v>
      </c>
      <c r="P512" s="81">
        <v>27.979032028544683</v>
      </c>
      <c r="Q512" s="81">
        <v>2.5862503571856115</v>
      </c>
      <c r="R512" s="81">
        <v>0</v>
      </c>
      <c r="S512" s="81">
        <v>3.1386305912173476</v>
      </c>
      <c r="T512" s="82"/>
      <c r="U512" s="81">
        <v>21618462</v>
      </c>
      <c r="V512" s="81">
        <v>793</v>
      </c>
      <c r="W512" s="81">
        <v>233</v>
      </c>
      <c r="X512" s="81">
        <v>10218</v>
      </c>
      <c r="Y512" s="81">
        <v>13017</v>
      </c>
      <c r="Z512" s="81">
        <v>20461</v>
      </c>
      <c r="AA512" s="81">
        <v>5601</v>
      </c>
      <c r="AB512" s="81">
        <v>33433</v>
      </c>
      <c r="AC512" s="81">
        <v>0</v>
      </c>
      <c r="AD512" s="81">
        <v>3.1386305912173476</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126.90900000000001</v>
      </c>
      <c r="BJ512" s="81">
        <v>0</v>
      </c>
      <c r="BK512" s="81">
        <v>0</v>
      </c>
      <c r="BL512" s="81">
        <v>0</v>
      </c>
      <c r="BM512" s="82"/>
      <c r="BN512" s="81">
        <v>0</v>
      </c>
      <c r="BO512" s="81">
        <v>0</v>
      </c>
      <c r="BP512" s="81">
        <v>7</v>
      </c>
      <c r="BQ512" s="81">
        <v>0</v>
      </c>
      <c r="BR512" s="81">
        <v>0</v>
      </c>
      <c r="BS512" s="81">
        <v>0</v>
      </c>
      <c r="BT512"/>
      <c r="BU512" s="80">
        <v>126.90900000000001</v>
      </c>
      <c r="BV512" s="80">
        <v>0</v>
      </c>
      <c r="BW512" s="80">
        <v>0</v>
      </c>
      <c r="BX512" s="80">
        <v>0</v>
      </c>
      <c r="BY512" s="80">
        <v>0</v>
      </c>
      <c r="BZ512" s="80">
        <v>0</v>
      </c>
      <c r="CA512" s="80">
        <v>0</v>
      </c>
      <c r="CB512" s="80">
        <v>0</v>
      </c>
      <c r="CC512" s="80">
        <v>0</v>
      </c>
    </row>
    <row r="513" spans="1:81">
      <c r="A513" s="80" t="s">
        <v>2276</v>
      </c>
      <c r="B513" s="80">
        <v>45</v>
      </c>
      <c r="C513" s="80">
        <v>11</v>
      </c>
      <c r="D513" s="80">
        <v>3</v>
      </c>
      <c r="E513" s="80">
        <v>2014</v>
      </c>
      <c r="F513" s="80" t="s">
        <v>90</v>
      </c>
      <c r="G513" s="80" t="s">
        <v>2265</v>
      </c>
      <c r="H513" s="80" t="s">
        <v>2266</v>
      </c>
      <c r="I513" s="177"/>
      <c r="J513" s="81">
        <v>263.03004661192188</v>
      </c>
      <c r="K513" s="81">
        <v>1.8390598088461287</v>
      </c>
      <c r="L513" s="81">
        <v>13.546945020535448</v>
      </c>
      <c r="M513" s="81">
        <v>57.045121010494697</v>
      </c>
      <c r="N513" s="81">
        <v>47.589913749367611</v>
      </c>
      <c r="O513" s="81">
        <v>36.376869144176645</v>
      </c>
      <c r="P513" s="81">
        <v>28.737157438754441</v>
      </c>
      <c r="Q513" s="81">
        <v>2.506105625607991</v>
      </c>
      <c r="R513" s="81">
        <v>0</v>
      </c>
      <c r="S513" s="81">
        <v>3.2264454694798053</v>
      </c>
      <c r="T513" s="82"/>
      <c r="U513" s="81">
        <v>20261548</v>
      </c>
      <c r="V513" s="81">
        <v>738</v>
      </c>
      <c r="W513" s="81">
        <v>309</v>
      </c>
      <c r="X513" s="81">
        <v>11049</v>
      </c>
      <c r="Y513" s="81">
        <v>13256</v>
      </c>
      <c r="Z513" s="81">
        <v>20933</v>
      </c>
      <c r="AA513" s="81">
        <v>5723</v>
      </c>
      <c r="AB513" s="81">
        <v>33766</v>
      </c>
      <c r="AC513" s="81">
        <v>0</v>
      </c>
      <c r="AD513" s="81">
        <v>3.2264454694798053</v>
      </c>
      <c r="AE513" s="82"/>
      <c r="AF513" s="81">
        <v>252102828.86694872</v>
      </c>
      <c r="AG513" s="81">
        <v>1424102.0856099178</v>
      </c>
      <c r="AH513" s="81">
        <v>3437527.969968318</v>
      </c>
      <c r="AI513" s="81">
        <v>70624984.449480474</v>
      </c>
      <c r="AJ513" s="81">
        <v>66300568.914805204</v>
      </c>
      <c r="AK513" s="81">
        <v>0</v>
      </c>
      <c r="AL513" s="81">
        <v>0</v>
      </c>
      <c r="AM513" s="81">
        <v>4635567.2274034061</v>
      </c>
      <c r="AN513" s="81">
        <v>0</v>
      </c>
      <c r="AO513" s="81">
        <v>0</v>
      </c>
      <c r="AP513" s="82"/>
      <c r="AQ513" s="81">
        <v>1223</v>
      </c>
      <c r="AR513" s="81">
        <v>284</v>
      </c>
      <c r="AS513" s="81">
        <v>0</v>
      </c>
      <c r="AT513" s="81">
        <v>0</v>
      </c>
      <c r="AU513" s="81">
        <v>0</v>
      </c>
      <c r="AV513" s="81">
        <v>0</v>
      </c>
      <c r="AW513" s="81" t="s">
        <v>564</v>
      </c>
      <c r="AX513" s="82"/>
      <c r="AY513" s="81">
        <v>5248.5820000000003</v>
      </c>
      <c r="AZ513" s="81">
        <v>18328.240000000002</v>
      </c>
      <c r="BA513" s="81">
        <v>0</v>
      </c>
      <c r="BB513" s="81">
        <v>0</v>
      </c>
      <c r="BC513" s="81">
        <v>0</v>
      </c>
      <c r="BD513" s="81">
        <v>0</v>
      </c>
      <c r="BE513" s="81" t="s">
        <v>564</v>
      </c>
      <c r="BF513" s="82"/>
      <c r="BG513" s="81">
        <v>0</v>
      </c>
      <c r="BH513" s="81">
        <v>0</v>
      </c>
      <c r="BI513" s="81">
        <v>110.83</v>
      </c>
      <c r="BJ513" s="81">
        <v>0</v>
      </c>
      <c r="BK513" s="81">
        <v>0</v>
      </c>
      <c r="BL513" s="81">
        <v>0</v>
      </c>
      <c r="BM513" s="82"/>
      <c r="BN513" s="81">
        <v>0</v>
      </c>
      <c r="BO513" s="81">
        <v>0</v>
      </c>
      <c r="BP513" s="81">
        <v>7</v>
      </c>
      <c r="BQ513" s="81">
        <v>0</v>
      </c>
      <c r="BR513" s="81">
        <v>0</v>
      </c>
      <c r="BS513" s="81">
        <v>0</v>
      </c>
      <c r="BT513"/>
      <c r="BU513" s="80">
        <v>110.83</v>
      </c>
      <c r="BV513" s="80">
        <v>0</v>
      </c>
      <c r="BW513" s="80">
        <v>0</v>
      </c>
      <c r="BX513" s="80">
        <v>0</v>
      </c>
      <c r="BY513" s="80">
        <v>0</v>
      </c>
      <c r="BZ513" s="80">
        <v>0</v>
      </c>
      <c r="CA513" s="80">
        <v>0</v>
      </c>
      <c r="CB513" s="80">
        <v>0</v>
      </c>
      <c r="CC513" s="80">
        <v>0</v>
      </c>
    </row>
    <row r="514" spans="1:81">
      <c r="A514" s="80" t="s">
        <v>2277</v>
      </c>
      <c r="B514" s="80">
        <v>46</v>
      </c>
      <c r="C514" s="80">
        <v>12</v>
      </c>
      <c r="D514" s="80">
        <v>3</v>
      </c>
      <c r="E514" s="80">
        <v>2015</v>
      </c>
      <c r="F514" s="80" t="s">
        <v>91</v>
      </c>
      <c r="G514" s="80" t="s">
        <v>2265</v>
      </c>
      <c r="H514" s="80" t="s">
        <v>2266</v>
      </c>
      <c r="I514" s="177"/>
      <c r="J514" s="81">
        <v>205.51023629611186</v>
      </c>
      <c r="K514" s="81">
        <v>1.7334345635177919</v>
      </c>
      <c r="L514" s="81">
        <v>13.369270085520515</v>
      </c>
      <c r="M514" s="81">
        <v>50.983000695553699</v>
      </c>
      <c r="N514" s="81">
        <v>43.720715248829805</v>
      </c>
      <c r="O514" s="81">
        <v>37.425618758802024</v>
      </c>
      <c r="P514" s="81">
        <v>29.563815657159253</v>
      </c>
      <c r="Q514" s="81">
        <v>2.4766033943127841</v>
      </c>
      <c r="R514" s="81">
        <v>0</v>
      </c>
      <c r="S514" s="81">
        <v>2.7572422600293582</v>
      </c>
      <c r="T514" s="82"/>
      <c r="U514" s="81">
        <v>19798326</v>
      </c>
      <c r="V514" s="81">
        <v>738</v>
      </c>
      <c r="W514" s="81">
        <v>309</v>
      </c>
      <c r="X514" s="81">
        <v>11049</v>
      </c>
      <c r="Y514" s="81">
        <v>13528</v>
      </c>
      <c r="Z514" s="81">
        <v>21744</v>
      </c>
      <c r="AA514" s="81">
        <v>5883</v>
      </c>
      <c r="AB514" s="81">
        <v>34086</v>
      </c>
      <c r="AC514" s="81">
        <v>0</v>
      </c>
      <c r="AD514" s="81">
        <v>2.7572422600293582</v>
      </c>
      <c r="AE514" s="82"/>
      <c r="AF514" s="81">
        <v>206789770.57635522</v>
      </c>
      <c r="AG514" s="81">
        <v>1310200.4323704515</v>
      </c>
      <c r="AH514" s="81">
        <v>2784315.1901705014</v>
      </c>
      <c r="AI514" s="81">
        <v>67695726.809245303</v>
      </c>
      <c r="AJ514" s="81">
        <v>66793366.125366025</v>
      </c>
      <c r="AK514" s="81">
        <v>0</v>
      </c>
      <c r="AL514" s="81">
        <v>0</v>
      </c>
      <c r="AM514" s="81">
        <v>4671343.3146077832</v>
      </c>
      <c r="AN514" s="81">
        <v>0</v>
      </c>
      <c r="AO514" s="81">
        <v>0</v>
      </c>
      <c r="AP514" s="82"/>
      <c r="AQ514" s="81">
        <v>1312</v>
      </c>
      <c r="AR514" s="81">
        <v>416</v>
      </c>
      <c r="AS514" s="81">
        <v>0</v>
      </c>
      <c r="AT514" s="81">
        <v>0</v>
      </c>
      <c r="AU514" s="81">
        <v>0</v>
      </c>
      <c r="AV514" s="81">
        <v>0</v>
      </c>
      <c r="AW514" s="81" t="s">
        <v>564</v>
      </c>
      <c r="AX514" s="82"/>
      <c r="AY514" s="81">
        <v>5736.152</v>
      </c>
      <c r="AZ514" s="81">
        <v>24916.84</v>
      </c>
      <c r="BA514" s="81">
        <v>0</v>
      </c>
      <c r="BB514" s="81">
        <v>0</v>
      </c>
      <c r="BC514" s="81">
        <v>0</v>
      </c>
      <c r="BD514" s="81">
        <v>0</v>
      </c>
      <c r="BE514" s="81" t="s">
        <v>564</v>
      </c>
      <c r="BF514" s="82"/>
      <c r="BG514" s="81">
        <v>0</v>
      </c>
      <c r="BH514" s="81">
        <v>0</v>
      </c>
      <c r="BI514" s="81">
        <v>112.752</v>
      </c>
      <c r="BJ514" s="81">
        <v>0</v>
      </c>
      <c r="BK514" s="81">
        <v>0</v>
      </c>
      <c r="BL514" s="81">
        <v>0</v>
      </c>
      <c r="BM514" s="82"/>
      <c r="BN514" s="81">
        <v>0</v>
      </c>
      <c r="BO514" s="81">
        <v>0</v>
      </c>
      <c r="BP514" s="81">
        <v>7</v>
      </c>
      <c r="BQ514" s="81">
        <v>0</v>
      </c>
      <c r="BR514" s="81">
        <v>0</v>
      </c>
      <c r="BS514" s="81">
        <v>0</v>
      </c>
      <c r="BT514"/>
      <c r="BU514" s="80">
        <v>112.752</v>
      </c>
      <c r="BV514" s="80">
        <v>0</v>
      </c>
      <c r="BW514" s="80">
        <v>0</v>
      </c>
      <c r="BX514" s="80">
        <v>0</v>
      </c>
      <c r="BY514" s="80">
        <v>0</v>
      </c>
      <c r="BZ514" s="80">
        <v>0</v>
      </c>
      <c r="CA514" s="80">
        <v>0</v>
      </c>
      <c r="CB514" s="80">
        <v>0</v>
      </c>
      <c r="CC514" s="80">
        <v>0</v>
      </c>
    </row>
    <row r="515" spans="1:81">
      <c r="A515" s="80" t="s">
        <v>2278</v>
      </c>
      <c r="B515" s="80">
        <v>47</v>
      </c>
      <c r="C515" s="80">
        <v>13</v>
      </c>
      <c r="D515" s="80">
        <v>3</v>
      </c>
      <c r="E515" s="80">
        <v>2016</v>
      </c>
      <c r="F515" s="80" t="s">
        <v>92</v>
      </c>
      <c r="G515" s="80" t="s">
        <v>2265</v>
      </c>
      <c r="H515" s="80" t="s">
        <v>2266</v>
      </c>
      <c r="I515" s="177"/>
      <c r="J515" s="81">
        <v>197.13696151578964</v>
      </c>
      <c r="K515" s="81">
        <v>1.6655908517752789</v>
      </c>
      <c r="L515" s="81">
        <v>13.061382244859939</v>
      </c>
      <c r="M515" s="81">
        <v>40.883559847922776</v>
      </c>
      <c r="N515" s="81">
        <v>43.617936751701286</v>
      </c>
      <c r="O515" s="81">
        <v>38.091634980148498</v>
      </c>
      <c r="P515" s="81">
        <v>29.798541621594381</v>
      </c>
      <c r="Q515" s="81">
        <v>2.4175930492945046</v>
      </c>
      <c r="R515" s="81">
        <v>0</v>
      </c>
      <c r="S515" s="81">
        <v>2.7838762382183351</v>
      </c>
      <c r="T515" s="82"/>
      <c r="U515" s="81">
        <v>20193415</v>
      </c>
      <c r="V515" s="81">
        <v>738</v>
      </c>
      <c r="W515" s="81">
        <v>309</v>
      </c>
      <c r="X515" s="81">
        <v>11049</v>
      </c>
      <c r="Y515" s="81">
        <v>13679</v>
      </c>
      <c r="Z515" s="81">
        <v>22403</v>
      </c>
      <c r="AA515" s="81">
        <v>6133</v>
      </c>
      <c r="AB515" s="81">
        <v>34228</v>
      </c>
      <c r="AC515" s="81">
        <v>0</v>
      </c>
      <c r="AD515" s="81">
        <v>2.7838762382183351</v>
      </c>
      <c r="AE515" s="82"/>
      <c r="AF515" s="81">
        <v>214279155.32936901</v>
      </c>
      <c r="AG515" s="81">
        <v>1244636.8120064139</v>
      </c>
      <c r="AH515" s="81">
        <v>2324872.0006611552</v>
      </c>
      <c r="AI515" s="81">
        <v>64457981.165991001</v>
      </c>
      <c r="AJ515" s="81">
        <v>73334960.864728689</v>
      </c>
      <c r="AK515" s="81">
        <v>0</v>
      </c>
      <c r="AL515" s="81">
        <v>0</v>
      </c>
      <c r="AM515" s="81">
        <v>4694448.1132499576</v>
      </c>
      <c r="AN515" s="81">
        <v>0</v>
      </c>
      <c r="AO515" s="81">
        <v>0</v>
      </c>
      <c r="AP515" s="82"/>
      <c r="AQ515" s="81">
        <v>1387</v>
      </c>
      <c r="AR515" s="81">
        <v>500</v>
      </c>
      <c r="AS515" s="81">
        <v>0</v>
      </c>
      <c r="AT515" s="81">
        <v>0</v>
      </c>
      <c r="AU515" s="81">
        <v>0</v>
      </c>
      <c r="AV515" s="81">
        <v>0</v>
      </c>
      <c r="AW515" s="81" t="s">
        <v>564</v>
      </c>
      <c r="AX515" s="82"/>
      <c r="AY515" s="81">
        <v>6121.2520000000004</v>
      </c>
      <c r="AZ515" s="81">
        <v>41497.64</v>
      </c>
      <c r="BA515" s="81">
        <v>0</v>
      </c>
      <c r="BB515" s="81">
        <v>0</v>
      </c>
      <c r="BC515" s="81">
        <v>0</v>
      </c>
      <c r="BD515" s="81">
        <v>0</v>
      </c>
      <c r="BE515" s="81" t="s">
        <v>564</v>
      </c>
      <c r="BF515" s="82"/>
      <c r="BG515" s="81">
        <v>0</v>
      </c>
      <c r="BH515" s="81">
        <v>0</v>
      </c>
      <c r="BI515" s="81">
        <v>108.133</v>
      </c>
      <c r="BJ515" s="81">
        <v>0</v>
      </c>
      <c r="BK515" s="81">
        <v>0</v>
      </c>
      <c r="BL515" s="81">
        <v>0</v>
      </c>
      <c r="BM515" s="82"/>
      <c r="BN515" s="81">
        <v>0</v>
      </c>
      <c r="BO515" s="81">
        <v>0</v>
      </c>
      <c r="BP515" s="81">
        <v>7</v>
      </c>
      <c r="BQ515" s="81">
        <v>0</v>
      </c>
      <c r="BR515" s="81">
        <v>0</v>
      </c>
      <c r="BS515" s="81">
        <v>0</v>
      </c>
      <c r="BT515"/>
      <c r="BU515" s="80">
        <v>108.133</v>
      </c>
      <c r="BV515" s="80">
        <v>0</v>
      </c>
      <c r="BW515" s="80">
        <v>0</v>
      </c>
      <c r="BX515" s="80">
        <v>0</v>
      </c>
      <c r="BY515" s="80">
        <v>0</v>
      </c>
      <c r="BZ515" s="80">
        <v>0</v>
      </c>
      <c r="CA515" s="80">
        <v>0</v>
      </c>
      <c r="CB515" s="80">
        <v>0</v>
      </c>
      <c r="CC515" s="80">
        <v>0</v>
      </c>
    </row>
    <row r="516" spans="1:81">
      <c r="A516" s="80" t="s">
        <v>2279</v>
      </c>
      <c r="B516" s="80">
        <v>48</v>
      </c>
      <c r="C516" s="80">
        <v>14</v>
      </c>
      <c r="D516" s="80">
        <v>3</v>
      </c>
      <c r="E516" s="80">
        <v>2017</v>
      </c>
      <c r="F516" s="80" t="s">
        <v>71</v>
      </c>
      <c r="G516" s="80" t="s">
        <v>2265</v>
      </c>
      <c r="H516" s="80" t="s">
        <v>2266</v>
      </c>
      <c r="I516" s="177"/>
      <c r="J516" s="81">
        <v>220.02706080135374</v>
      </c>
      <c r="K516" s="81">
        <v>1.6032389375613929</v>
      </c>
      <c r="L516" s="81">
        <v>12.060020586975822</v>
      </c>
      <c r="M516" s="81">
        <v>37.207237870551964</v>
      </c>
      <c r="N516" s="81">
        <v>41.681878930104794</v>
      </c>
      <c r="O516" s="81">
        <v>38.366555447547078</v>
      </c>
      <c r="P516" s="81">
        <v>30.913323290807003</v>
      </c>
      <c r="Q516" s="81">
        <v>2.3487230570650839</v>
      </c>
      <c r="R516" s="81">
        <v>0</v>
      </c>
      <c r="S516" s="81">
        <v>3.1054534155812421</v>
      </c>
      <c r="T516" s="82"/>
      <c r="U516" s="81">
        <v>24428154</v>
      </c>
      <c r="V516" s="81">
        <v>738</v>
      </c>
      <c r="W516" s="81">
        <v>309</v>
      </c>
      <c r="X516" s="81">
        <v>11049</v>
      </c>
      <c r="Y516" s="81">
        <v>13878</v>
      </c>
      <c r="Z516" s="81">
        <v>22939</v>
      </c>
      <c r="AA516" s="81">
        <v>6403</v>
      </c>
      <c r="AB516" s="81">
        <v>34388</v>
      </c>
      <c r="AC516" s="81">
        <v>0</v>
      </c>
      <c r="AD516" s="81">
        <v>3.1054534155812421</v>
      </c>
      <c r="AE516" s="82"/>
      <c r="AF516" s="81">
        <v>270259390.63839883</v>
      </c>
      <c r="AG516" s="81">
        <v>1222370.6115744479</v>
      </c>
      <c r="AH516" s="81">
        <v>2807584.8334325678</v>
      </c>
      <c r="AI516" s="81">
        <v>62096856.51510293</v>
      </c>
      <c r="AJ516" s="81">
        <v>74850355.750481009</v>
      </c>
      <c r="AK516" s="81">
        <v>0</v>
      </c>
      <c r="AL516" s="81">
        <v>0</v>
      </c>
      <c r="AM516" s="81">
        <v>4723772.3442486562</v>
      </c>
      <c r="AN516" s="81">
        <v>0</v>
      </c>
      <c r="AO516" s="81">
        <v>0</v>
      </c>
      <c r="AP516" s="82"/>
      <c r="AQ516" s="81">
        <v>1477</v>
      </c>
      <c r="AR516" s="81">
        <v>528</v>
      </c>
      <c r="AS516" s="81">
        <v>0</v>
      </c>
      <c r="AT516" s="81">
        <v>0</v>
      </c>
      <c r="AU516" s="81">
        <v>0</v>
      </c>
      <c r="AV516" s="81">
        <v>0</v>
      </c>
      <c r="AW516" s="81" t="s">
        <v>564</v>
      </c>
      <c r="AX516" s="82"/>
      <c r="AY516" s="81">
        <v>6638.732</v>
      </c>
      <c r="AZ516" s="81">
        <v>43916.840000000011</v>
      </c>
      <c r="BA516" s="81">
        <v>0</v>
      </c>
      <c r="BB516" s="81">
        <v>0</v>
      </c>
      <c r="BC516" s="81">
        <v>0</v>
      </c>
      <c r="BD516" s="81">
        <v>0</v>
      </c>
      <c r="BE516" s="81" t="s">
        <v>564</v>
      </c>
      <c r="BF516" s="82"/>
      <c r="BG516" s="81">
        <v>0</v>
      </c>
      <c r="BH516" s="81">
        <v>0</v>
      </c>
      <c r="BI516" s="81">
        <v>127.717</v>
      </c>
      <c r="BJ516" s="81">
        <v>0</v>
      </c>
      <c r="BK516" s="81">
        <v>11.839</v>
      </c>
      <c r="BL516" s="81">
        <v>0</v>
      </c>
      <c r="BM516" s="82"/>
      <c r="BN516" s="81">
        <v>0</v>
      </c>
      <c r="BO516" s="81">
        <v>0</v>
      </c>
      <c r="BP516" s="81">
        <v>8</v>
      </c>
      <c r="BQ516" s="81">
        <v>0</v>
      </c>
      <c r="BR516" s="81">
        <v>1</v>
      </c>
      <c r="BS516" s="81">
        <v>0</v>
      </c>
      <c r="BT516"/>
      <c r="BU516" s="80">
        <v>127.717</v>
      </c>
      <c r="BV516" s="80">
        <v>11.839</v>
      </c>
      <c r="BW516" s="80">
        <v>0</v>
      </c>
      <c r="BX516" s="80">
        <v>0</v>
      </c>
      <c r="BY516" s="80">
        <v>0</v>
      </c>
      <c r="BZ516" s="80">
        <v>0</v>
      </c>
      <c r="CA516" s="80">
        <v>0</v>
      </c>
      <c r="CB516" s="80">
        <v>0</v>
      </c>
      <c r="CC516" s="80">
        <v>0</v>
      </c>
    </row>
    <row r="517" spans="1:81">
      <c r="A517" s="80" t="s">
        <v>2280</v>
      </c>
      <c r="B517" s="80">
        <v>49</v>
      </c>
      <c r="C517" s="80">
        <v>15</v>
      </c>
      <c r="D517" s="80">
        <v>3</v>
      </c>
      <c r="E517" s="80">
        <v>2018</v>
      </c>
      <c r="F517" s="80" t="s">
        <v>93</v>
      </c>
      <c r="G517" s="80" t="s">
        <v>2265</v>
      </c>
      <c r="H517" s="80" t="s">
        <v>2266</v>
      </c>
      <c r="I517" s="177"/>
      <c r="J517" s="81">
        <v>222.15350379522943</v>
      </c>
      <c r="K517" s="81">
        <v>1.4039319561520145</v>
      </c>
      <c r="L517" s="81">
        <v>10.572755061879407</v>
      </c>
      <c r="M517" s="81">
        <v>33.732113311281509</v>
      </c>
      <c r="N517" s="81">
        <v>32.059120354604751</v>
      </c>
      <c r="O517" s="81">
        <v>37.942774954161841</v>
      </c>
      <c r="P517" s="81">
        <v>31.145731757309267</v>
      </c>
      <c r="Q517" s="81">
        <v>2.2048482924085904</v>
      </c>
      <c r="R517" s="81">
        <v>0</v>
      </c>
      <c r="S517" s="81">
        <v>3.8186924331914791</v>
      </c>
      <c r="T517" s="82"/>
      <c r="U517" s="81">
        <v>27248778</v>
      </c>
      <c r="V517" s="81">
        <v>738</v>
      </c>
      <c r="W517" s="81">
        <v>309</v>
      </c>
      <c r="X517" s="81">
        <v>11049</v>
      </c>
      <c r="Y517" s="81">
        <v>14225</v>
      </c>
      <c r="Z517" s="81">
        <v>23120</v>
      </c>
      <c r="AA517" s="81">
        <v>6516</v>
      </c>
      <c r="AB517" s="81">
        <v>34788</v>
      </c>
      <c r="AC517" s="81">
        <v>0</v>
      </c>
      <c r="AD517" s="81">
        <v>3.8186924331914791</v>
      </c>
      <c r="AE517" s="82"/>
      <c r="AF517" s="81">
        <v>320976439.10395998</v>
      </c>
      <c r="AG517" s="81">
        <v>1088520.875332325</v>
      </c>
      <c r="AH517" s="81">
        <v>2554743.5470140949</v>
      </c>
      <c r="AI517" s="81">
        <v>60971232.386322029</v>
      </c>
      <c r="AJ517" s="81">
        <v>68829051.006125674</v>
      </c>
      <c r="AK517" s="81">
        <v>0</v>
      </c>
      <c r="AL517" s="81">
        <v>0</v>
      </c>
      <c r="AM517" s="81">
        <v>4788606.8394368403</v>
      </c>
      <c r="AN517" s="81">
        <v>0</v>
      </c>
      <c r="AO517" s="81">
        <v>0</v>
      </c>
      <c r="AP517" s="82"/>
      <c r="AQ517" s="81">
        <v>1607</v>
      </c>
      <c r="AR517" s="81">
        <v>551</v>
      </c>
      <c r="AS517" s="81">
        <v>0</v>
      </c>
      <c r="AT517" s="81">
        <v>0</v>
      </c>
      <c r="AU517" s="81">
        <v>0</v>
      </c>
      <c r="AV517" s="81">
        <v>0</v>
      </c>
      <c r="AW517" s="81" t="s">
        <v>564</v>
      </c>
      <c r="AX517" s="82"/>
      <c r="AY517" s="81">
        <v>7426.2520000000004</v>
      </c>
      <c r="AZ517" s="81">
        <v>67677.240000000005</v>
      </c>
      <c r="BA517" s="81">
        <v>0</v>
      </c>
      <c r="BB517" s="81">
        <v>0</v>
      </c>
      <c r="BC517" s="81">
        <v>0</v>
      </c>
      <c r="BD517" s="81">
        <v>0</v>
      </c>
      <c r="BE517" s="81" t="s">
        <v>564</v>
      </c>
      <c r="BF517" s="82"/>
      <c r="BG517" s="81">
        <v>0</v>
      </c>
      <c r="BH517" s="81">
        <v>0</v>
      </c>
      <c r="BI517" s="81">
        <v>126.163</v>
      </c>
      <c r="BJ517" s="81">
        <v>0</v>
      </c>
      <c r="BK517" s="81">
        <v>14.875</v>
      </c>
      <c r="BL517" s="81">
        <v>0</v>
      </c>
      <c r="BM517" s="82"/>
      <c r="BN517" s="81">
        <v>0</v>
      </c>
      <c r="BO517" s="81">
        <v>0</v>
      </c>
      <c r="BP517" s="81">
        <v>8</v>
      </c>
      <c r="BQ517" s="81">
        <v>0</v>
      </c>
      <c r="BR517" s="81">
        <v>1</v>
      </c>
      <c r="BS517" s="81">
        <v>0</v>
      </c>
      <c r="BT517"/>
      <c r="BU517" s="80">
        <v>126.163</v>
      </c>
      <c r="BV517" s="80">
        <v>14.875</v>
      </c>
      <c r="BW517" s="80">
        <v>0</v>
      </c>
      <c r="BX517" s="80">
        <v>0</v>
      </c>
      <c r="BY517" s="80">
        <v>0</v>
      </c>
      <c r="BZ517" s="80">
        <v>0</v>
      </c>
      <c r="CA517" s="80">
        <v>0</v>
      </c>
      <c r="CB517" s="80">
        <v>0</v>
      </c>
      <c r="CC517" s="80">
        <v>0</v>
      </c>
    </row>
    <row r="518" spans="1:81">
      <c r="A518" s="80" t="s">
        <v>2281</v>
      </c>
      <c r="B518" s="80">
        <v>50</v>
      </c>
      <c r="C518" s="80">
        <v>16</v>
      </c>
      <c r="D518" s="80">
        <v>3</v>
      </c>
      <c r="E518" s="80">
        <v>2019</v>
      </c>
      <c r="F518" s="80" t="s">
        <v>73</v>
      </c>
      <c r="G518" s="80" t="s">
        <v>2265</v>
      </c>
      <c r="H518" s="80" t="s">
        <v>2266</v>
      </c>
      <c r="I518" s="177"/>
      <c r="J518" s="81">
        <v>198.91479764768943</v>
      </c>
      <c r="K518" s="81">
        <v>1.320456510782273</v>
      </c>
      <c r="L518" s="81">
        <v>10.775914466718637</v>
      </c>
      <c r="M518" s="81">
        <v>37.692287033242685</v>
      </c>
      <c r="N518" s="81">
        <v>31.302610783025287</v>
      </c>
      <c r="O518" s="81">
        <v>37.419226762340465</v>
      </c>
      <c r="P518" s="81">
        <v>31.404677873951361</v>
      </c>
      <c r="Q518" s="81">
        <v>2.1675212459678068</v>
      </c>
      <c r="R518" s="81">
        <v>0</v>
      </c>
      <c r="S518" s="81">
        <v>3.1454415600100449</v>
      </c>
      <c r="T518" s="82"/>
      <c r="U518" s="81">
        <v>23947726</v>
      </c>
      <c r="V518" s="81">
        <v>738</v>
      </c>
      <c r="W518" s="81">
        <v>309</v>
      </c>
      <c r="X518" s="81">
        <v>11049</v>
      </c>
      <c r="Y518" s="81">
        <v>14639</v>
      </c>
      <c r="Z518" s="81">
        <v>23427</v>
      </c>
      <c r="AA518" s="81">
        <v>6521</v>
      </c>
      <c r="AB518" s="81">
        <v>35125</v>
      </c>
      <c r="AC518" s="81">
        <v>0</v>
      </c>
      <c r="AD518" s="81">
        <v>3.1454415600100449</v>
      </c>
      <c r="AE518" s="82"/>
      <c r="AF518" s="81">
        <v>280640869.25010669</v>
      </c>
      <c r="AG518" s="81">
        <v>1054722.412152136</v>
      </c>
      <c r="AH518" s="81">
        <v>2840527.3504212</v>
      </c>
      <c r="AI518" s="81">
        <v>61458493.498967893</v>
      </c>
      <c r="AJ518" s="81">
        <v>64050991.763783783</v>
      </c>
      <c r="AK518" s="81">
        <v>0</v>
      </c>
      <c r="AL518" s="81">
        <v>0</v>
      </c>
      <c r="AM518" s="81">
        <v>4783760.5791415703</v>
      </c>
      <c r="AN518" s="81">
        <v>0</v>
      </c>
      <c r="AO518" s="81">
        <v>0</v>
      </c>
      <c r="AP518" s="82"/>
      <c r="AQ518" s="81">
        <v>1746</v>
      </c>
      <c r="AR518" s="81">
        <v>571</v>
      </c>
      <c r="AS518" s="81">
        <v>0</v>
      </c>
      <c r="AT518" s="81">
        <v>0</v>
      </c>
      <c r="AU518" s="81">
        <v>0</v>
      </c>
      <c r="AV518" s="81">
        <v>0</v>
      </c>
      <c r="AW518" s="81" t="s">
        <v>564</v>
      </c>
      <c r="AX518" s="82"/>
      <c r="AY518" s="81">
        <v>8200.9320000000025</v>
      </c>
      <c r="AZ518" s="81">
        <v>99119.94</v>
      </c>
      <c r="BA518" s="81">
        <v>0</v>
      </c>
      <c r="BB518" s="81">
        <v>0</v>
      </c>
      <c r="BC518" s="81">
        <v>0</v>
      </c>
      <c r="BD518" s="81">
        <v>0</v>
      </c>
      <c r="BE518" s="81" t="s">
        <v>564</v>
      </c>
      <c r="BF518" s="82"/>
      <c r="BG518" s="81">
        <v>0</v>
      </c>
      <c r="BH518" s="81">
        <v>0</v>
      </c>
      <c r="BI518" s="81">
        <v>96.521000000000001</v>
      </c>
      <c r="BJ518" s="81">
        <v>0</v>
      </c>
      <c r="BK518" s="81">
        <v>13.127000000000001</v>
      </c>
      <c r="BL518" s="81">
        <v>0</v>
      </c>
      <c r="BM518" s="82"/>
      <c r="BN518" s="81">
        <v>0</v>
      </c>
      <c r="BO518" s="81">
        <v>0</v>
      </c>
      <c r="BP518" s="81">
        <v>8</v>
      </c>
      <c r="BQ518" s="81">
        <v>0</v>
      </c>
      <c r="BR518" s="81">
        <v>1</v>
      </c>
      <c r="BS518" s="81">
        <v>0</v>
      </c>
      <c r="BT518"/>
      <c r="BU518" s="80">
        <v>96.521000000000001</v>
      </c>
      <c r="BV518" s="80">
        <v>13.127000000000001</v>
      </c>
      <c r="BW518" s="80">
        <v>0</v>
      </c>
      <c r="BX518" s="80">
        <v>0</v>
      </c>
      <c r="BY518" s="80">
        <v>0</v>
      </c>
      <c r="BZ518" s="80">
        <v>0</v>
      </c>
      <c r="CA518" s="80">
        <v>0</v>
      </c>
      <c r="CB518" s="80">
        <v>0</v>
      </c>
      <c r="CC518" s="80">
        <v>0</v>
      </c>
    </row>
    <row r="519" spans="1:81">
      <c r="A519" s="80" t="s">
        <v>2282</v>
      </c>
      <c r="B519" s="80">
        <v>51</v>
      </c>
      <c r="C519" s="80">
        <v>17</v>
      </c>
      <c r="D519" s="80">
        <v>3</v>
      </c>
      <c r="E519" s="80">
        <v>2020</v>
      </c>
      <c r="F519" s="80" t="s">
        <v>218</v>
      </c>
      <c r="G519" s="80" t="s">
        <v>2265</v>
      </c>
      <c r="H519" s="80" t="s">
        <v>2266</v>
      </c>
      <c r="I519" s="177"/>
      <c r="J519" s="81">
        <v>175.81396162782301</v>
      </c>
      <c r="K519" s="81">
        <v>1.345494653328084</v>
      </c>
      <c r="L519" s="81">
        <v>11.203925743759136</v>
      </c>
      <c r="M519" s="81">
        <v>35.949579979951466</v>
      </c>
      <c r="N519" s="81">
        <v>33.627453154483526</v>
      </c>
      <c r="O519" s="81">
        <v>32.774741483931081</v>
      </c>
      <c r="P519" s="81">
        <v>29.259500365927181</v>
      </c>
      <c r="Q519" s="81">
        <v>2.0869424762214974</v>
      </c>
      <c r="R519" s="81">
        <v>0</v>
      </c>
      <c r="S519" s="81">
        <v>3.4877098432565821</v>
      </c>
      <c r="T519" s="82"/>
      <c r="U519" s="81">
        <v>21178047</v>
      </c>
      <c r="V519" s="81">
        <v>690</v>
      </c>
      <c r="W519" s="81">
        <v>361</v>
      </c>
      <c r="X519" s="81">
        <v>11138</v>
      </c>
      <c r="Y519" s="81">
        <v>14975</v>
      </c>
      <c r="Z519" s="81">
        <v>23420</v>
      </c>
      <c r="AA519" s="81">
        <v>6601</v>
      </c>
      <c r="AB519" s="81">
        <v>35394</v>
      </c>
      <c r="AC519" s="81">
        <v>0</v>
      </c>
      <c r="AD519" s="81">
        <v>3.4877098432565821</v>
      </c>
      <c r="AE519" s="82"/>
      <c r="AF519" s="81">
        <v>244285739.22594699</v>
      </c>
      <c r="AG519" s="81">
        <v>989448.65348171571</v>
      </c>
      <c r="AH519" s="81">
        <v>3436306.1024529347</v>
      </c>
      <c r="AI519" s="81">
        <v>57139090.429172583</v>
      </c>
      <c r="AJ519" s="81">
        <v>69606753.077055052</v>
      </c>
      <c r="AK519" s="81"/>
      <c r="AL519" s="81"/>
      <c r="AM519" s="81">
        <v>4619310.2355417311</v>
      </c>
      <c r="AN519" s="81"/>
      <c r="AO519" s="81"/>
      <c r="AP519" s="82"/>
      <c r="AQ519" s="81">
        <v>1852</v>
      </c>
      <c r="AR519" s="81">
        <v>596</v>
      </c>
      <c r="AS519" s="81">
        <v>0</v>
      </c>
      <c r="AT519" s="81">
        <v>1</v>
      </c>
      <c r="AU519" s="81">
        <v>0</v>
      </c>
      <c r="AV519" s="81">
        <v>0</v>
      </c>
      <c r="AW519" s="81">
        <v>0</v>
      </c>
      <c r="AX519" s="82"/>
      <c r="AY519" s="81">
        <v>8826.1719999999914</v>
      </c>
      <c r="AZ519" s="81">
        <v>102900.44000000021</v>
      </c>
      <c r="BA519" s="81">
        <v>0</v>
      </c>
      <c r="BB519" s="81">
        <v>9456</v>
      </c>
      <c r="BC519" s="81">
        <v>0</v>
      </c>
      <c r="BD519" s="81">
        <v>0</v>
      </c>
      <c r="BE519" s="81">
        <v>0</v>
      </c>
      <c r="BF519" s="82"/>
      <c r="BG519" s="81">
        <v>0</v>
      </c>
      <c r="BH519" s="81">
        <v>0</v>
      </c>
      <c r="BI519" s="81">
        <v>97.786000000000001</v>
      </c>
      <c r="BJ519" s="81">
        <v>0</v>
      </c>
      <c r="BK519" s="81">
        <v>14.295999999999999</v>
      </c>
      <c r="BL519" s="81">
        <v>0</v>
      </c>
      <c r="BM519" s="82"/>
      <c r="BN519" s="81">
        <v>0</v>
      </c>
      <c r="BO519" s="81">
        <v>0</v>
      </c>
      <c r="BP519" s="81">
        <v>9</v>
      </c>
      <c r="BQ519" s="81">
        <v>0</v>
      </c>
      <c r="BR519" s="81">
        <v>1</v>
      </c>
      <c r="BS519" s="81">
        <v>0</v>
      </c>
      <c r="BT519"/>
      <c r="BU519" s="80">
        <v>97.786000000000001</v>
      </c>
      <c r="BV519" s="80">
        <v>14.295999999999999</v>
      </c>
      <c r="BW519" s="80">
        <v>0</v>
      </c>
      <c r="BX519" s="80">
        <v>0</v>
      </c>
      <c r="BY519" s="80">
        <v>0</v>
      </c>
      <c r="BZ519" s="80">
        <v>0</v>
      </c>
      <c r="CA519" s="80">
        <v>0</v>
      </c>
      <c r="CB519" s="80">
        <v>0</v>
      </c>
      <c r="CC519" s="80">
        <v>0</v>
      </c>
    </row>
    <row r="520" spans="1:81">
      <c r="A520" s="80" t="s">
        <v>2283</v>
      </c>
      <c r="B520" s="80">
        <v>51</v>
      </c>
      <c r="C520" s="80">
        <v>18</v>
      </c>
      <c r="D520" s="80">
        <v>3</v>
      </c>
      <c r="E520" s="80">
        <v>2021</v>
      </c>
      <c r="F520" s="80" t="s">
        <v>75</v>
      </c>
      <c r="G520" s="174" t="s">
        <v>2265</v>
      </c>
      <c r="H520" s="80" t="s">
        <v>2266</v>
      </c>
      <c r="I520" s="177"/>
      <c r="J520" s="81">
        <v>158.84202601127129</v>
      </c>
      <c r="K520" s="81">
        <v>1.3774097813174186</v>
      </c>
      <c r="L520" s="81">
        <v>10.009814689662159</v>
      </c>
      <c r="M520" s="81">
        <v>32.989459239382846</v>
      </c>
      <c r="N520" s="81">
        <v>26.04946916408846</v>
      </c>
      <c r="O520" s="81">
        <v>32.202252924665196</v>
      </c>
      <c r="P520" s="81">
        <v>30.50799931187149</v>
      </c>
      <c r="Q520" s="81">
        <v>2.1366315091001535</v>
      </c>
      <c r="R520" s="81">
        <v>0</v>
      </c>
      <c r="S520" s="81">
        <v>3.6056855759068891</v>
      </c>
      <c r="T520" s="82"/>
      <c r="U520" s="81">
        <v>24450099</v>
      </c>
      <c r="V520" s="81">
        <v>690</v>
      </c>
      <c r="W520" s="81">
        <v>361</v>
      </c>
      <c r="X520" s="81">
        <v>11138</v>
      </c>
      <c r="Y520" s="81">
        <v>15371</v>
      </c>
      <c r="Z520" s="81">
        <v>23694</v>
      </c>
      <c r="AA520" s="81">
        <v>6712</v>
      </c>
      <c r="AB520" s="81">
        <v>35807</v>
      </c>
      <c r="AC520" s="81">
        <v>0</v>
      </c>
      <c r="AD520" s="81">
        <v>3.6056855759068891</v>
      </c>
      <c r="AE520" s="82"/>
      <c r="AF520" s="81">
        <v>245847819.72924033</v>
      </c>
      <c r="AG520" s="81">
        <v>1059132.0236819596</v>
      </c>
      <c r="AH520" s="81">
        <v>3179134.7469735681</v>
      </c>
      <c r="AI520" s="81">
        <v>62816907.276726604</v>
      </c>
      <c r="AJ520" s="81">
        <v>64211357.742474176</v>
      </c>
      <c r="AK520" s="81">
        <v>0</v>
      </c>
      <c r="AL520" s="81">
        <v>0</v>
      </c>
      <c r="AM520" s="81">
        <v>4700166.0307339998</v>
      </c>
      <c r="AN520" s="81">
        <v>0</v>
      </c>
      <c r="AO520" s="81">
        <v>0</v>
      </c>
      <c r="AP520" s="82"/>
      <c r="AQ520" s="81">
        <v>1969</v>
      </c>
      <c r="AR520" s="81">
        <v>607</v>
      </c>
      <c r="AS520" s="81">
        <v>0</v>
      </c>
      <c r="AT520" s="81">
        <v>1</v>
      </c>
      <c r="AU520" s="81">
        <v>0</v>
      </c>
      <c r="AV520" s="81">
        <v>0</v>
      </c>
      <c r="AW520" s="81"/>
      <c r="AX520" s="82"/>
      <c r="AY520" s="81">
        <v>9563.0419999999831</v>
      </c>
      <c r="AZ520" s="81">
        <v>124897.6400000002</v>
      </c>
      <c r="BA520" s="81">
        <v>0</v>
      </c>
      <c r="BB520" s="81">
        <v>9456</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2284</v>
      </c>
      <c r="B521" s="80">
        <v>51</v>
      </c>
      <c r="C521" s="80">
        <v>19</v>
      </c>
      <c r="D521" s="80">
        <v>3</v>
      </c>
      <c r="E521" s="80">
        <v>2022</v>
      </c>
      <c r="F521" s="80" t="s">
        <v>568</v>
      </c>
      <c r="G521" s="174" t="s">
        <v>2265</v>
      </c>
      <c r="H521" s="80" t="s">
        <v>2266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2119</v>
      </c>
      <c r="AR521" s="81">
        <v>608</v>
      </c>
      <c r="AS521" s="81">
        <v>0</v>
      </c>
      <c r="AT521" s="81">
        <v>2</v>
      </c>
      <c r="AU521" s="81">
        <v>0</v>
      </c>
      <c r="AV521" s="81">
        <v>0</v>
      </c>
      <c r="AW521" s="81"/>
      <c r="AX521" s="82"/>
      <c r="AY521" s="81">
        <v>10448.081999999975</v>
      </c>
      <c r="AZ521" s="81">
        <v>124908.64000000023</v>
      </c>
      <c r="BA521" s="81">
        <v>0</v>
      </c>
      <c r="BB521" s="81">
        <v>9644</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2285</v>
      </c>
      <c r="B522" s="80">
        <v>205</v>
      </c>
      <c r="C522" s="80">
        <v>1</v>
      </c>
      <c r="D522" s="80">
        <v>13</v>
      </c>
      <c r="E522" s="80">
        <v>1990</v>
      </c>
      <c r="F522" s="80" t="s">
        <v>562</v>
      </c>
      <c r="G522" s="80" t="s">
        <v>2286</v>
      </c>
      <c r="H522" s="80" t="s">
        <v>2287</v>
      </c>
      <c r="I522" s="177"/>
      <c r="J522" s="81">
        <v>54.27581681873388</v>
      </c>
      <c r="K522" s="81">
        <v>3.4178424948451598</v>
      </c>
      <c r="L522" s="81">
        <v>0.94882640808557084</v>
      </c>
      <c r="M522" s="81">
        <v>13.994553873357512</v>
      </c>
      <c r="N522" s="81">
        <v>20.500017093864251</v>
      </c>
      <c r="O522" s="81">
        <v>22.583846122858564</v>
      </c>
      <c r="P522" s="81">
        <v>28.899009107368794</v>
      </c>
      <c r="Q522" s="81">
        <v>1.5041939314635842</v>
      </c>
      <c r="R522" s="81">
        <v>0</v>
      </c>
      <c r="S522" s="81">
        <v>1.5977125860908878</v>
      </c>
      <c r="T522" s="82"/>
      <c r="U522" s="81">
        <v>10511395</v>
      </c>
      <c r="V522" s="81">
        <v>1205</v>
      </c>
      <c r="W522" s="81">
        <v>13</v>
      </c>
      <c r="X522" s="81">
        <v>5564</v>
      </c>
      <c r="Y522" s="81">
        <v>7170</v>
      </c>
      <c r="Z522" s="81">
        <v>9289</v>
      </c>
      <c r="AA522" s="81">
        <v>7017</v>
      </c>
      <c r="AB522" s="81">
        <v>24423</v>
      </c>
      <c r="AC522" s="81">
        <v>0</v>
      </c>
      <c r="AD522" s="81">
        <v>1.5977125860908878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2288</v>
      </c>
      <c r="B523" s="80">
        <v>206</v>
      </c>
      <c r="C523" s="80">
        <v>2</v>
      </c>
      <c r="D523" s="80">
        <v>13</v>
      </c>
      <c r="E523" s="80">
        <v>2005</v>
      </c>
      <c r="F523" s="80" t="s">
        <v>565</v>
      </c>
      <c r="G523" s="80" t="s">
        <v>2286</v>
      </c>
      <c r="H523" s="80" t="s">
        <v>2287</v>
      </c>
      <c r="I523" s="177"/>
      <c r="J523" s="81">
        <v>59.46356074205967</v>
      </c>
      <c r="K523" s="81">
        <v>2.2816433050601512</v>
      </c>
      <c r="L523" s="81">
        <v>1.0167796077985598</v>
      </c>
      <c r="M523" s="81">
        <v>38.201780137338773</v>
      </c>
      <c r="N523" s="81">
        <v>44.063277339344587</v>
      </c>
      <c r="O523" s="81">
        <v>50.129625363502761</v>
      </c>
      <c r="P523" s="81">
        <v>36.090717997161605</v>
      </c>
      <c r="Q523" s="81">
        <v>2.2039438614453912</v>
      </c>
      <c r="R523" s="81">
        <v>0</v>
      </c>
      <c r="S523" s="81">
        <v>4.3922439399749997</v>
      </c>
      <c r="T523" s="82"/>
      <c r="U523" s="81">
        <v>10560343</v>
      </c>
      <c r="V523" s="81">
        <v>1013</v>
      </c>
      <c r="W523" s="81">
        <v>13</v>
      </c>
      <c r="X523" s="81">
        <v>8313</v>
      </c>
      <c r="Y523" s="81">
        <v>12884</v>
      </c>
      <c r="Z523" s="81">
        <v>23860</v>
      </c>
      <c r="AA523" s="81">
        <v>7177</v>
      </c>
      <c r="AB523" s="81">
        <v>37409</v>
      </c>
      <c r="AC523" s="81">
        <v>0</v>
      </c>
      <c r="AD523" s="81">
        <v>4.3922439399749997</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2289</v>
      </c>
      <c r="B524" s="80">
        <v>207</v>
      </c>
      <c r="C524" s="80">
        <v>3</v>
      </c>
      <c r="D524" s="80">
        <v>13</v>
      </c>
      <c r="E524" s="80">
        <v>2006</v>
      </c>
      <c r="F524" s="80" t="s">
        <v>566</v>
      </c>
      <c r="G524" s="80" t="s">
        <v>2286</v>
      </c>
      <c r="H524" s="80" t="s">
        <v>2287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2290</v>
      </c>
      <c r="B525" s="80">
        <v>208</v>
      </c>
      <c r="C525" s="80">
        <v>4</v>
      </c>
      <c r="D525" s="80">
        <v>13</v>
      </c>
      <c r="E525" s="80">
        <v>2007</v>
      </c>
      <c r="F525" s="80" t="s">
        <v>567</v>
      </c>
      <c r="G525" s="80" t="s">
        <v>2286</v>
      </c>
      <c r="H525" s="80" t="s">
        <v>2287</v>
      </c>
      <c r="I525" s="177"/>
      <c r="J525" s="81">
        <v>68.404010504502409</v>
      </c>
      <c r="K525" s="81">
        <v>2.0419230950513203</v>
      </c>
      <c r="L525" s="81">
        <v>0.84216348470561597</v>
      </c>
      <c r="M525" s="81">
        <v>41.908475668640641</v>
      </c>
      <c r="N525" s="81">
        <v>44.257417997374176</v>
      </c>
      <c r="O525" s="81">
        <v>48.877175045817793</v>
      </c>
      <c r="P525" s="81">
        <v>36.342970537729862</v>
      </c>
      <c r="Q525" s="81">
        <v>2.3100265588882527</v>
      </c>
      <c r="R525" s="81">
        <v>0</v>
      </c>
      <c r="S525" s="81">
        <v>4.4270806264399996</v>
      </c>
      <c r="T525" s="82"/>
      <c r="U525" s="81">
        <v>12252841</v>
      </c>
      <c r="V525" s="81">
        <v>872</v>
      </c>
      <c r="W525" s="81">
        <v>20</v>
      </c>
      <c r="X525" s="81">
        <v>9773</v>
      </c>
      <c r="Y525" s="81">
        <v>13158</v>
      </c>
      <c r="Z525" s="81">
        <v>24184</v>
      </c>
      <c r="AA525" s="81">
        <v>7117</v>
      </c>
      <c r="AB525" s="81">
        <v>37136</v>
      </c>
      <c r="AC525" s="81">
        <v>0</v>
      </c>
      <c r="AD525" s="81">
        <v>4.4270806264399996</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2291</v>
      </c>
      <c r="B526" s="80">
        <v>209</v>
      </c>
      <c r="C526" s="80">
        <v>5</v>
      </c>
      <c r="D526" s="80">
        <v>13</v>
      </c>
      <c r="E526" s="80">
        <v>2008</v>
      </c>
      <c r="F526" s="80" t="s">
        <v>84</v>
      </c>
      <c r="G526" s="80" t="s">
        <v>2286</v>
      </c>
      <c r="H526" s="80" t="s">
        <v>2287</v>
      </c>
      <c r="I526" s="177"/>
      <c r="J526" s="81">
        <v>70.930830647834441</v>
      </c>
      <c r="K526" s="81">
        <v>1.5254653962321474</v>
      </c>
      <c r="L526" s="81">
        <v>0.74221418880759338</v>
      </c>
      <c r="M526" s="81">
        <v>44.429572902863576</v>
      </c>
      <c r="N526" s="81">
        <v>46.151378816753407</v>
      </c>
      <c r="O526" s="81">
        <v>47.725545091995528</v>
      </c>
      <c r="P526" s="81">
        <v>35.383429619972986</v>
      </c>
      <c r="Q526" s="81">
        <v>2.2703559248996119</v>
      </c>
      <c r="R526" s="81">
        <v>0</v>
      </c>
      <c r="S526" s="81">
        <v>4.4966199582900002</v>
      </c>
      <c r="T526" s="82"/>
      <c r="U526" s="81">
        <v>13323712</v>
      </c>
      <c r="V526" s="81">
        <v>872</v>
      </c>
      <c r="W526" s="81">
        <v>20</v>
      </c>
      <c r="X526" s="81">
        <v>9773</v>
      </c>
      <c r="Y526" s="81">
        <v>13278</v>
      </c>
      <c r="Z526" s="81">
        <v>24443</v>
      </c>
      <c r="AA526" s="81">
        <v>6937</v>
      </c>
      <c r="AB526" s="81">
        <v>37098</v>
      </c>
      <c r="AC526" s="81">
        <v>0</v>
      </c>
      <c r="AD526" s="81">
        <v>4.4966199582900002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2292</v>
      </c>
      <c r="B527" s="80">
        <v>210</v>
      </c>
      <c r="C527" s="80">
        <v>6</v>
      </c>
      <c r="D527" s="80">
        <v>13</v>
      </c>
      <c r="E527" s="80">
        <v>2009</v>
      </c>
      <c r="F527" s="80" t="s">
        <v>85</v>
      </c>
      <c r="G527" s="80" t="s">
        <v>2286</v>
      </c>
      <c r="H527" s="80" t="s">
        <v>2287</v>
      </c>
      <c r="I527" s="177"/>
      <c r="J527" s="81">
        <v>59.392698965303694</v>
      </c>
      <c r="K527" s="81">
        <v>1.3835225763130581</v>
      </c>
      <c r="L527" s="81">
        <v>0.99969132977148267</v>
      </c>
      <c r="M527" s="81">
        <v>42.259765203902191</v>
      </c>
      <c r="N527" s="81">
        <v>41.511650193120296</v>
      </c>
      <c r="O527" s="81">
        <v>48.968949511517067</v>
      </c>
      <c r="P527" s="81">
        <v>33.969339677477038</v>
      </c>
      <c r="Q527" s="81">
        <v>2.162397489361052</v>
      </c>
      <c r="R527" s="81">
        <v>0</v>
      </c>
      <c r="S527" s="81">
        <v>4.3968643514000005</v>
      </c>
      <c r="T527" s="82"/>
      <c r="U527" s="81">
        <v>10047741</v>
      </c>
      <c r="V527" s="81">
        <v>836</v>
      </c>
      <c r="W527" s="81">
        <v>39</v>
      </c>
      <c r="X527" s="81">
        <v>9946</v>
      </c>
      <c r="Y527" s="81">
        <v>13468</v>
      </c>
      <c r="Z527" s="81">
        <v>24755</v>
      </c>
      <c r="AA527" s="81">
        <v>6837</v>
      </c>
      <c r="AB527" s="81">
        <v>37092</v>
      </c>
      <c r="AC527" s="81">
        <v>0</v>
      </c>
      <c r="AD527" s="81">
        <v>4.3968643514000005</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64.179999999999993</v>
      </c>
      <c r="BJ527" s="81">
        <v>0</v>
      </c>
      <c r="BK527" s="81">
        <v>14.280000000000001</v>
      </c>
      <c r="BL527" s="81">
        <v>0</v>
      </c>
      <c r="BM527" s="82"/>
      <c r="BN527" s="81">
        <v>0</v>
      </c>
      <c r="BO527" s="81">
        <v>0</v>
      </c>
      <c r="BP527" s="81">
        <v>6</v>
      </c>
      <c r="BQ527" s="81">
        <v>0</v>
      </c>
      <c r="BR527" s="81">
        <v>2</v>
      </c>
      <c r="BS527" s="81">
        <v>0</v>
      </c>
      <c r="BT527"/>
      <c r="BU527" s="80"/>
      <c r="BV527" s="80"/>
      <c r="BW527" s="80"/>
      <c r="BX527" s="80"/>
      <c r="BY527" s="80"/>
      <c r="BZ527" s="80"/>
      <c r="CA527" s="80"/>
      <c r="CB527" s="80"/>
      <c r="CC527" s="80"/>
    </row>
    <row r="528" spans="1:81">
      <c r="A528" s="80" t="s">
        <v>2293</v>
      </c>
      <c r="B528" s="80">
        <v>211</v>
      </c>
      <c r="C528" s="80">
        <v>7</v>
      </c>
      <c r="D528" s="80">
        <v>13</v>
      </c>
      <c r="E528" s="80">
        <v>2010</v>
      </c>
      <c r="F528" s="80" t="s">
        <v>86</v>
      </c>
      <c r="G528" s="80" t="s">
        <v>2286</v>
      </c>
      <c r="H528" s="80" t="s">
        <v>2287</v>
      </c>
      <c r="I528" s="177"/>
      <c r="J528" s="81">
        <v>60.172196741506731</v>
      </c>
      <c r="K528" s="81">
        <v>1.4753235935197442</v>
      </c>
      <c r="L528" s="81">
        <v>0.96074895273047567</v>
      </c>
      <c r="M528" s="81">
        <v>43.748285100997585</v>
      </c>
      <c r="N528" s="81">
        <v>44.569485254209731</v>
      </c>
      <c r="O528" s="81">
        <v>49.299678481033062</v>
      </c>
      <c r="P528" s="81">
        <v>34.202443778954816</v>
      </c>
      <c r="Q528" s="81">
        <v>2.245286360214882</v>
      </c>
      <c r="R528" s="81">
        <v>0</v>
      </c>
      <c r="S528" s="81">
        <v>5.3564295143499985</v>
      </c>
      <c r="T528" s="82"/>
      <c r="U528" s="81">
        <v>10946811</v>
      </c>
      <c r="V528" s="81">
        <v>836</v>
      </c>
      <c r="W528" s="81">
        <v>39</v>
      </c>
      <c r="X528" s="81">
        <v>9946</v>
      </c>
      <c r="Y528" s="81">
        <v>13588</v>
      </c>
      <c r="Z528" s="81">
        <v>25038</v>
      </c>
      <c r="AA528" s="81">
        <v>6712</v>
      </c>
      <c r="AB528" s="81">
        <v>36904</v>
      </c>
      <c r="AC528" s="81">
        <v>0</v>
      </c>
      <c r="AD528" s="81">
        <v>5.3564295143499985</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66.037000000000006</v>
      </c>
      <c r="BJ528" s="81">
        <v>0</v>
      </c>
      <c r="BK528" s="81">
        <v>20.907</v>
      </c>
      <c r="BL528" s="81">
        <v>0</v>
      </c>
      <c r="BM528" s="82"/>
      <c r="BN528" s="81">
        <v>0</v>
      </c>
      <c r="BO528" s="81">
        <v>0</v>
      </c>
      <c r="BP528" s="81">
        <v>6</v>
      </c>
      <c r="BQ528" s="81">
        <v>0</v>
      </c>
      <c r="BR528" s="81">
        <v>3</v>
      </c>
      <c r="BS528" s="81">
        <v>0</v>
      </c>
      <c r="BT528"/>
      <c r="BU528" s="80">
        <v>81.138999999999996</v>
      </c>
      <c r="BV528" s="80">
        <v>5.8049999999999997</v>
      </c>
      <c r="BW528" s="80">
        <v>0</v>
      </c>
      <c r="BX528" s="80">
        <v>0</v>
      </c>
      <c r="BY528" s="80">
        <v>0</v>
      </c>
      <c r="BZ528" s="80">
        <v>0</v>
      </c>
      <c r="CA528" s="80">
        <v>0</v>
      </c>
      <c r="CB528" s="80">
        <v>0</v>
      </c>
      <c r="CC528" s="80">
        <v>0</v>
      </c>
    </row>
    <row r="529" spans="1:81">
      <c r="A529" s="80" t="s">
        <v>2294</v>
      </c>
      <c r="B529" s="80">
        <v>212</v>
      </c>
      <c r="C529" s="80">
        <v>8</v>
      </c>
      <c r="D529" s="80">
        <v>13</v>
      </c>
      <c r="E529" s="80">
        <v>2011</v>
      </c>
      <c r="F529" s="80" t="s">
        <v>87</v>
      </c>
      <c r="G529" s="80" t="s">
        <v>2286</v>
      </c>
      <c r="H529" s="80" t="s">
        <v>2287</v>
      </c>
      <c r="I529" s="177"/>
      <c r="J529" s="81">
        <v>77.024306928478637</v>
      </c>
      <c r="K529" s="81">
        <v>1.9282637478531388</v>
      </c>
      <c r="L529" s="81">
        <v>1.512840562700569</v>
      </c>
      <c r="M529" s="81">
        <v>51.634601676750755</v>
      </c>
      <c r="N529" s="81">
        <v>47.60843018228411</v>
      </c>
      <c r="O529" s="81">
        <v>49.024194371212701</v>
      </c>
      <c r="P529" s="81">
        <v>32.986417584857492</v>
      </c>
      <c r="Q529" s="81">
        <v>2.5802461359557762</v>
      </c>
      <c r="R529" s="81">
        <v>0</v>
      </c>
      <c r="S529" s="81">
        <v>5.4351063923179987</v>
      </c>
      <c r="T529" s="82"/>
      <c r="U529" s="81">
        <v>12440693</v>
      </c>
      <c r="V529" s="81">
        <v>836</v>
      </c>
      <c r="W529" s="81">
        <v>39</v>
      </c>
      <c r="X529" s="81">
        <v>9946</v>
      </c>
      <c r="Y529" s="81">
        <v>13677</v>
      </c>
      <c r="Z529" s="81">
        <v>25439</v>
      </c>
      <c r="AA529" s="81">
        <v>6666</v>
      </c>
      <c r="AB529" s="81">
        <v>36767</v>
      </c>
      <c r="AC529" s="81">
        <v>0</v>
      </c>
      <c r="AD529" s="81">
        <v>5.4351063923179987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65.283000000000001</v>
      </c>
      <c r="BJ529" s="81">
        <v>0</v>
      </c>
      <c r="BK529" s="81">
        <v>18.338999999999999</v>
      </c>
      <c r="BL529" s="81">
        <v>0</v>
      </c>
      <c r="BM529" s="82"/>
      <c r="BN529" s="81">
        <v>0</v>
      </c>
      <c r="BO529" s="81">
        <v>0</v>
      </c>
      <c r="BP529" s="81">
        <v>8</v>
      </c>
      <c r="BQ529" s="81">
        <v>0</v>
      </c>
      <c r="BR529" s="81">
        <v>3</v>
      </c>
      <c r="BS529" s="81">
        <v>0</v>
      </c>
      <c r="BT529"/>
      <c r="BU529" s="80">
        <v>78.361999999999995</v>
      </c>
      <c r="BV529" s="80">
        <v>5.26</v>
      </c>
      <c r="BW529" s="80">
        <v>0</v>
      </c>
      <c r="BX529" s="80">
        <v>0</v>
      </c>
      <c r="BY529" s="80">
        <v>0</v>
      </c>
      <c r="BZ529" s="80">
        <v>0</v>
      </c>
      <c r="CA529" s="80">
        <v>0</v>
      </c>
      <c r="CB529" s="80">
        <v>0</v>
      </c>
      <c r="CC529" s="80">
        <v>0</v>
      </c>
    </row>
    <row r="530" spans="1:81">
      <c r="A530" s="80" t="s">
        <v>2295</v>
      </c>
      <c r="B530" s="80">
        <v>213</v>
      </c>
      <c r="C530" s="80">
        <v>9</v>
      </c>
      <c r="D530" s="80">
        <v>13</v>
      </c>
      <c r="E530" s="80">
        <v>2012</v>
      </c>
      <c r="F530" s="80" t="s">
        <v>88</v>
      </c>
      <c r="G530" s="80" t="s">
        <v>2286</v>
      </c>
      <c r="H530" s="80" t="s">
        <v>2287</v>
      </c>
      <c r="I530" s="177"/>
      <c r="J530" s="81">
        <v>80.06087187938391</v>
      </c>
      <c r="K530" s="81">
        <v>1.834683829843555</v>
      </c>
      <c r="L530" s="81">
        <v>1.4977398082879496</v>
      </c>
      <c r="M530" s="81">
        <v>52.633749404709086</v>
      </c>
      <c r="N530" s="81">
        <v>57.544235393946131</v>
      </c>
      <c r="O530" s="81">
        <v>49.429966034526402</v>
      </c>
      <c r="P530" s="81">
        <v>33.024799555190413</v>
      </c>
      <c r="Q530" s="81">
        <v>2.8362382379432662</v>
      </c>
      <c r="R530" s="81">
        <v>0</v>
      </c>
      <c r="S530" s="81">
        <v>5.5195707263999996</v>
      </c>
      <c r="T530" s="82"/>
      <c r="U530" s="81">
        <v>12231713</v>
      </c>
      <c r="V530" s="81">
        <v>836</v>
      </c>
      <c r="W530" s="81">
        <v>39</v>
      </c>
      <c r="X530" s="81">
        <v>9946</v>
      </c>
      <c r="Y530" s="81">
        <v>14085</v>
      </c>
      <c r="Z530" s="81">
        <v>25853</v>
      </c>
      <c r="AA530" s="81">
        <v>6636</v>
      </c>
      <c r="AB530" s="81">
        <v>37198</v>
      </c>
      <c r="AC530" s="81">
        <v>0</v>
      </c>
      <c r="AD530" s="81">
        <v>5.5195707263999996</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74.926000000000002</v>
      </c>
      <c r="BJ530" s="81">
        <v>0</v>
      </c>
      <c r="BK530" s="81">
        <v>22.999000000000002</v>
      </c>
      <c r="BL530" s="81">
        <v>0</v>
      </c>
      <c r="BM530" s="82"/>
      <c r="BN530" s="81">
        <v>0</v>
      </c>
      <c r="BO530" s="81">
        <v>0</v>
      </c>
      <c r="BP530" s="81">
        <v>8</v>
      </c>
      <c r="BQ530" s="81">
        <v>0</v>
      </c>
      <c r="BR530" s="81">
        <v>3</v>
      </c>
      <c r="BS530" s="81">
        <v>0</v>
      </c>
      <c r="BT530"/>
      <c r="BU530" s="80">
        <v>93.441000000000003</v>
      </c>
      <c r="BV530" s="80">
        <v>4.484</v>
      </c>
      <c r="BW530" s="80">
        <v>0</v>
      </c>
      <c r="BX530" s="80">
        <v>0</v>
      </c>
      <c r="BY530" s="80">
        <v>0</v>
      </c>
      <c r="BZ530" s="80">
        <v>0</v>
      </c>
      <c r="CA530" s="80">
        <v>0</v>
      </c>
      <c r="CB530" s="80">
        <v>0</v>
      </c>
      <c r="CC530" s="80">
        <v>0</v>
      </c>
    </row>
    <row r="531" spans="1:81">
      <c r="A531" s="80" t="s">
        <v>2296</v>
      </c>
      <c r="B531" s="80">
        <v>214</v>
      </c>
      <c r="C531" s="80">
        <v>10</v>
      </c>
      <c r="D531" s="80">
        <v>13</v>
      </c>
      <c r="E531" s="80">
        <v>2013</v>
      </c>
      <c r="F531" s="80" t="s">
        <v>89</v>
      </c>
      <c r="G531" s="80" t="s">
        <v>2286</v>
      </c>
      <c r="H531" s="80" t="s">
        <v>2287</v>
      </c>
      <c r="I531" s="177"/>
      <c r="J531" s="81">
        <v>89.00646675962399</v>
      </c>
      <c r="K531" s="81">
        <v>1.5800555185362166</v>
      </c>
      <c r="L531" s="81">
        <v>1.4475892698913972</v>
      </c>
      <c r="M531" s="81">
        <v>50.033162267561437</v>
      </c>
      <c r="N531" s="81">
        <v>47.865080019014854</v>
      </c>
      <c r="O531" s="81">
        <v>48.045771753142446</v>
      </c>
      <c r="P531" s="81">
        <v>33.104275174641238</v>
      </c>
      <c r="Q531" s="81">
        <v>2.8737060544697832</v>
      </c>
      <c r="R531" s="81">
        <v>0</v>
      </c>
      <c r="S531" s="81">
        <v>4.4676296824000001</v>
      </c>
      <c r="T531" s="82"/>
      <c r="U531" s="81">
        <v>13092260</v>
      </c>
      <c r="V531" s="81">
        <v>836</v>
      </c>
      <c r="W531" s="81">
        <v>39</v>
      </c>
      <c r="X531" s="81">
        <v>9946</v>
      </c>
      <c r="Y531" s="81">
        <v>14190</v>
      </c>
      <c r="Z531" s="81">
        <v>26251</v>
      </c>
      <c r="AA531" s="81">
        <v>6627</v>
      </c>
      <c r="AB531" s="81">
        <v>37149</v>
      </c>
      <c r="AC531" s="81">
        <v>0</v>
      </c>
      <c r="AD531" s="81">
        <v>4.4676296824000001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77.117999999999995</v>
      </c>
      <c r="BJ531" s="81">
        <v>0</v>
      </c>
      <c r="BK531" s="81">
        <v>25.651</v>
      </c>
      <c r="BL531" s="81">
        <v>0</v>
      </c>
      <c r="BM531" s="82"/>
      <c r="BN531" s="81">
        <v>0</v>
      </c>
      <c r="BO531" s="81">
        <v>0</v>
      </c>
      <c r="BP531" s="81">
        <v>8</v>
      </c>
      <c r="BQ531" s="81">
        <v>0</v>
      </c>
      <c r="BR531" s="81">
        <v>3</v>
      </c>
      <c r="BS531" s="81">
        <v>0</v>
      </c>
      <c r="BT531"/>
      <c r="BU531" s="80">
        <v>97.271000000000001</v>
      </c>
      <c r="BV531" s="80">
        <v>5.4980000000000002</v>
      </c>
      <c r="BW531" s="80">
        <v>0</v>
      </c>
      <c r="BX531" s="80">
        <v>0</v>
      </c>
      <c r="BY531" s="80">
        <v>0</v>
      </c>
      <c r="BZ531" s="80">
        <v>0</v>
      </c>
      <c r="CA531" s="80">
        <v>0</v>
      </c>
      <c r="CB531" s="80">
        <v>0</v>
      </c>
      <c r="CC531" s="80">
        <v>0</v>
      </c>
    </row>
    <row r="532" spans="1:81">
      <c r="A532" s="80" t="s">
        <v>2297</v>
      </c>
      <c r="B532" s="80">
        <v>215</v>
      </c>
      <c r="C532" s="80">
        <v>11</v>
      </c>
      <c r="D532" s="80">
        <v>13</v>
      </c>
      <c r="E532" s="80">
        <v>2014</v>
      </c>
      <c r="F532" s="80" t="s">
        <v>90</v>
      </c>
      <c r="G532" s="80" t="s">
        <v>2286</v>
      </c>
      <c r="H532" s="80" t="s">
        <v>2287</v>
      </c>
      <c r="I532" s="177"/>
      <c r="J532" s="81">
        <v>77.187845278756882</v>
      </c>
      <c r="K532" s="81">
        <v>1.557300046094918</v>
      </c>
      <c r="L532" s="81">
        <v>1.577576345140409</v>
      </c>
      <c r="M532" s="81">
        <v>48.60192946633201</v>
      </c>
      <c r="N532" s="81">
        <v>50.339592314404641</v>
      </c>
      <c r="O532" s="81">
        <v>46.122318060268107</v>
      </c>
      <c r="P532" s="81">
        <v>33.291517354349459</v>
      </c>
      <c r="Q532" s="81">
        <v>2.7496207756885402</v>
      </c>
      <c r="R532" s="81">
        <v>0</v>
      </c>
      <c r="S532" s="81">
        <v>3.2541472057600003</v>
      </c>
      <c r="T532" s="82"/>
      <c r="U532" s="81">
        <v>13592623</v>
      </c>
      <c r="V532" s="81">
        <v>733</v>
      </c>
      <c r="W532" s="81">
        <v>67</v>
      </c>
      <c r="X532" s="81">
        <v>9964</v>
      </c>
      <c r="Y532" s="81">
        <v>14434</v>
      </c>
      <c r="Z532" s="81">
        <v>26541</v>
      </c>
      <c r="AA532" s="81">
        <v>6630</v>
      </c>
      <c r="AB532" s="81">
        <v>37047</v>
      </c>
      <c r="AC532" s="81">
        <v>0</v>
      </c>
      <c r="AD532" s="81">
        <v>3.2541472057600003</v>
      </c>
      <c r="AE532" s="82"/>
      <c r="AF532" s="81">
        <v>102654014.43318385</v>
      </c>
      <c r="AG532" s="81">
        <v>1336051.5346740158</v>
      </c>
      <c r="AH532" s="81">
        <v>395590.39701521915</v>
      </c>
      <c r="AI532" s="81">
        <v>64452963.820147552</v>
      </c>
      <c r="AJ532" s="81">
        <v>64990356.318644524</v>
      </c>
      <c r="AK532" s="81">
        <v>0</v>
      </c>
      <c r="AL532" s="81">
        <v>0</v>
      </c>
      <c r="AM532" s="81">
        <v>5085999.4987150989</v>
      </c>
      <c r="AN532" s="81">
        <v>0</v>
      </c>
      <c r="AO532" s="81">
        <v>0</v>
      </c>
      <c r="AP532" s="82"/>
      <c r="AQ532" s="81">
        <v>448</v>
      </c>
      <c r="AR532" s="81">
        <v>146</v>
      </c>
      <c r="AS532" s="81">
        <v>0</v>
      </c>
      <c r="AT532" s="81">
        <v>0</v>
      </c>
      <c r="AU532" s="81">
        <v>0</v>
      </c>
      <c r="AV532" s="81">
        <v>0</v>
      </c>
      <c r="AW532" s="81" t="s">
        <v>564</v>
      </c>
      <c r="AX532" s="82"/>
      <c r="AY532" s="81">
        <v>1946.2</v>
      </c>
      <c r="AZ532" s="81">
        <v>5967.5</v>
      </c>
      <c r="BA532" s="81">
        <v>0</v>
      </c>
      <c r="BB532" s="81">
        <v>0</v>
      </c>
      <c r="BC532" s="81">
        <v>0</v>
      </c>
      <c r="BD532" s="81">
        <v>0</v>
      </c>
      <c r="BE532" s="81" t="s">
        <v>564</v>
      </c>
      <c r="BF532" s="82"/>
      <c r="BG532" s="81">
        <v>0</v>
      </c>
      <c r="BH532" s="81">
        <v>0</v>
      </c>
      <c r="BI532" s="81">
        <v>76.099999999999994</v>
      </c>
      <c r="BJ532" s="81">
        <v>0</v>
      </c>
      <c r="BK532" s="81">
        <v>19.722999999999999</v>
      </c>
      <c r="BL532" s="81">
        <v>0</v>
      </c>
      <c r="BM532" s="82"/>
      <c r="BN532" s="81">
        <v>0</v>
      </c>
      <c r="BO532" s="81">
        <v>0</v>
      </c>
      <c r="BP532" s="81">
        <v>8</v>
      </c>
      <c r="BQ532" s="81">
        <v>0</v>
      </c>
      <c r="BR532" s="81">
        <v>2</v>
      </c>
      <c r="BS532" s="81">
        <v>0</v>
      </c>
      <c r="BT532"/>
      <c r="BU532" s="80">
        <v>95.822999999999993</v>
      </c>
      <c r="BV532" s="80">
        <v>0</v>
      </c>
      <c r="BW532" s="80">
        <v>0</v>
      </c>
      <c r="BX532" s="80">
        <v>0</v>
      </c>
      <c r="BY532" s="80">
        <v>0</v>
      </c>
      <c r="BZ532" s="80">
        <v>0</v>
      </c>
      <c r="CA532" s="80">
        <v>0</v>
      </c>
      <c r="CB532" s="80">
        <v>0</v>
      </c>
      <c r="CC532" s="80">
        <v>0</v>
      </c>
    </row>
    <row r="533" spans="1:81">
      <c r="A533" s="80" t="s">
        <v>2298</v>
      </c>
      <c r="B533" s="80">
        <v>216</v>
      </c>
      <c r="C533" s="80">
        <v>12</v>
      </c>
      <c r="D533" s="80">
        <v>13</v>
      </c>
      <c r="E533" s="80">
        <v>2015</v>
      </c>
      <c r="F533" s="80" t="s">
        <v>91</v>
      </c>
      <c r="G533" s="80" t="s">
        <v>2286</v>
      </c>
      <c r="H533" s="80" t="s">
        <v>2287</v>
      </c>
      <c r="I533" s="177"/>
      <c r="J533" s="81">
        <v>69.234516839070551</v>
      </c>
      <c r="K533" s="81">
        <v>1.5635566059664925</v>
      </c>
      <c r="L533" s="81">
        <v>1.6962716018452928</v>
      </c>
      <c r="M533" s="81">
        <v>48.318720912672148</v>
      </c>
      <c r="N533" s="81">
        <v>47.057384868971752</v>
      </c>
      <c r="O533" s="81">
        <v>46.084940317647366</v>
      </c>
      <c r="P533" s="81">
        <v>33.071472180820166</v>
      </c>
      <c r="Q533" s="81">
        <v>2.6790271769964495</v>
      </c>
      <c r="R533" s="81">
        <v>0</v>
      </c>
      <c r="S533" s="81">
        <v>5.3176214538899993</v>
      </c>
      <c r="T533" s="82"/>
      <c r="U533" s="81">
        <v>14009759</v>
      </c>
      <c r="V533" s="81">
        <v>733</v>
      </c>
      <c r="W533" s="81">
        <v>67</v>
      </c>
      <c r="X533" s="81">
        <v>9964</v>
      </c>
      <c r="Y533" s="81">
        <v>14644</v>
      </c>
      <c r="Z533" s="81">
        <v>26775</v>
      </c>
      <c r="AA533" s="81">
        <v>6581</v>
      </c>
      <c r="AB533" s="81">
        <v>36872</v>
      </c>
      <c r="AC533" s="81">
        <v>0</v>
      </c>
      <c r="AD533" s="81">
        <v>5.3176214538899993</v>
      </c>
      <c r="AE533" s="82"/>
      <c r="AF533" s="81">
        <v>95564685.160924956</v>
      </c>
      <c r="AG533" s="81">
        <v>1220219.3992864823</v>
      </c>
      <c r="AH533" s="81">
        <v>358167.34606443677</v>
      </c>
      <c r="AI533" s="81">
        <v>63500329.936509646</v>
      </c>
      <c r="AJ533" s="81">
        <v>65482385.669406988</v>
      </c>
      <c r="AK533" s="81">
        <v>0</v>
      </c>
      <c r="AL533" s="81">
        <v>0</v>
      </c>
      <c r="AM533" s="81">
        <v>5053152.9277773332</v>
      </c>
      <c r="AN533" s="81">
        <v>0</v>
      </c>
      <c r="AO533" s="81">
        <v>0</v>
      </c>
      <c r="AP533" s="82"/>
      <c r="AQ533" s="81">
        <v>565</v>
      </c>
      <c r="AR533" s="81">
        <v>201</v>
      </c>
      <c r="AS533" s="81">
        <v>0</v>
      </c>
      <c r="AT533" s="81">
        <v>0</v>
      </c>
      <c r="AU533" s="81">
        <v>0</v>
      </c>
      <c r="AV533" s="81">
        <v>0</v>
      </c>
      <c r="AW533" s="81" t="s">
        <v>564</v>
      </c>
      <c r="AX533" s="82"/>
      <c r="AY533" s="81">
        <v>2491.1</v>
      </c>
      <c r="AZ533" s="81">
        <v>7810</v>
      </c>
      <c r="BA533" s="81">
        <v>0</v>
      </c>
      <c r="BB533" s="81">
        <v>0</v>
      </c>
      <c r="BC533" s="81">
        <v>0</v>
      </c>
      <c r="BD533" s="81">
        <v>0</v>
      </c>
      <c r="BE533" s="81" t="s">
        <v>564</v>
      </c>
      <c r="BF533" s="82"/>
      <c r="BG533" s="81">
        <v>0</v>
      </c>
      <c r="BH533" s="81">
        <v>0</v>
      </c>
      <c r="BI533" s="81">
        <v>75.597999999999999</v>
      </c>
      <c r="BJ533" s="81">
        <v>0</v>
      </c>
      <c r="BK533" s="81">
        <v>18.999000000000002</v>
      </c>
      <c r="BL533" s="81">
        <v>0</v>
      </c>
      <c r="BM533" s="82"/>
      <c r="BN533" s="81">
        <v>0</v>
      </c>
      <c r="BO533" s="81">
        <v>0</v>
      </c>
      <c r="BP533" s="81">
        <v>8</v>
      </c>
      <c r="BQ533" s="81">
        <v>0</v>
      </c>
      <c r="BR533" s="81">
        <v>2</v>
      </c>
      <c r="BS533" s="81">
        <v>0</v>
      </c>
      <c r="BT533"/>
      <c r="BU533" s="80">
        <v>94.596999999999994</v>
      </c>
      <c r="BV533" s="80">
        <v>0</v>
      </c>
      <c r="BW533" s="80">
        <v>0</v>
      </c>
      <c r="BX533" s="80">
        <v>0</v>
      </c>
      <c r="BY533" s="80">
        <v>0</v>
      </c>
      <c r="BZ533" s="80">
        <v>0</v>
      </c>
      <c r="CA533" s="80">
        <v>0</v>
      </c>
      <c r="CB533" s="80">
        <v>0</v>
      </c>
      <c r="CC533" s="80">
        <v>0</v>
      </c>
    </row>
    <row r="534" spans="1:81">
      <c r="A534" s="80" t="s">
        <v>2299</v>
      </c>
      <c r="B534" s="80">
        <v>217</v>
      </c>
      <c r="C534" s="80">
        <v>13</v>
      </c>
      <c r="D534" s="80">
        <v>13</v>
      </c>
      <c r="E534" s="80">
        <v>2016</v>
      </c>
      <c r="F534" s="80" t="s">
        <v>92</v>
      </c>
      <c r="G534" s="80" t="s">
        <v>2286</v>
      </c>
      <c r="H534" s="80" t="s">
        <v>2287</v>
      </c>
      <c r="I534" s="177"/>
      <c r="J534" s="81">
        <v>64.890960114399462</v>
      </c>
      <c r="K534" s="81">
        <v>1.5613910446063013</v>
      </c>
      <c r="L534" s="81">
        <v>1.8323351051498276</v>
      </c>
      <c r="M534" s="81">
        <v>40.466091764555358</v>
      </c>
      <c r="N534" s="81">
        <v>47.048897631341056</v>
      </c>
      <c r="O534" s="81">
        <v>45.935080597406234</v>
      </c>
      <c r="P534" s="81">
        <v>32.383381690514689</v>
      </c>
      <c r="Q534" s="81">
        <v>2.5989760968166586</v>
      </c>
      <c r="R534" s="81">
        <v>0</v>
      </c>
      <c r="S534" s="81">
        <v>3.8206951160310005</v>
      </c>
      <c r="T534" s="82"/>
      <c r="U534" s="81">
        <v>12783377</v>
      </c>
      <c r="V534" s="81">
        <v>733</v>
      </c>
      <c r="W534" s="81">
        <v>67</v>
      </c>
      <c r="X534" s="81">
        <v>9964</v>
      </c>
      <c r="Y534" s="81">
        <v>14832</v>
      </c>
      <c r="Z534" s="81">
        <v>27016</v>
      </c>
      <c r="AA534" s="81">
        <v>6665</v>
      </c>
      <c r="AB534" s="81">
        <v>36796</v>
      </c>
      <c r="AC534" s="81">
        <v>0</v>
      </c>
      <c r="AD534" s="81">
        <v>3.820695116031001</v>
      </c>
      <c r="AE534" s="82"/>
      <c r="AF534" s="81">
        <v>89041430.468707383</v>
      </c>
      <c r="AG534" s="81">
        <v>1173337.3269056201</v>
      </c>
      <c r="AH534" s="81">
        <v>297428.87369128421</v>
      </c>
      <c r="AI534" s="81">
        <v>62698794.380095631</v>
      </c>
      <c r="AJ534" s="81">
        <v>66513865.301440768</v>
      </c>
      <c r="AK534" s="81">
        <v>0</v>
      </c>
      <c r="AL534" s="81">
        <v>0</v>
      </c>
      <c r="AM534" s="81">
        <v>5046655.1587923774</v>
      </c>
      <c r="AN534" s="81">
        <v>0</v>
      </c>
      <c r="AO534" s="81">
        <v>0</v>
      </c>
      <c r="AP534" s="82"/>
      <c r="AQ534" s="81">
        <v>673</v>
      </c>
      <c r="AR534" s="81">
        <v>241</v>
      </c>
      <c r="AS534" s="81">
        <v>0</v>
      </c>
      <c r="AT534" s="81">
        <v>0</v>
      </c>
      <c r="AU534" s="81">
        <v>0</v>
      </c>
      <c r="AV534" s="81">
        <v>0</v>
      </c>
      <c r="AW534" s="81" t="s">
        <v>564</v>
      </c>
      <c r="AX534" s="82"/>
      <c r="AY534" s="81">
        <v>3037.6</v>
      </c>
      <c r="AZ534" s="81">
        <v>9205.7000000000007</v>
      </c>
      <c r="BA534" s="81">
        <v>0</v>
      </c>
      <c r="BB534" s="81">
        <v>0</v>
      </c>
      <c r="BC534" s="81">
        <v>0</v>
      </c>
      <c r="BD534" s="81">
        <v>0</v>
      </c>
      <c r="BE534" s="81" t="s">
        <v>564</v>
      </c>
      <c r="BF534" s="82"/>
      <c r="BG534" s="81">
        <v>0</v>
      </c>
      <c r="BH534" s="81">
        <v>0</v>
      </c>
      <c r="BI534" s="81">
        <v>75.078999999999994</v>
      </c>
      <c r="BJ534" s="81">
        <v>0</v>
      </c>
      <c r="BK534" s="81">
        <v>18.521999999999998</v>
      </c>
      <c r="BL534" s="81">
        <v>0</v>
      </c>
      <c r="BM534" s="82"/>
      <c r="BN534" s="81">
        <v>0</v>
      </c>
      <c r="BO534" s="81">
        <v>0</v>
      </c>
      <c r="BP534" s="81">
        <v>7</v>
      </c>
      <c r="BQ534" s="81">
        <v>0</v>
      </c>
      <c r="BR534" s="81">
        <v>2</v>
      </c>
      <c r="BS534" s="81">
        <v>0</v>
      </c>
      <c r="BT534"/>
      <c r="BU534" s="80">
        <v>93.600999999999999</v>
      </c>
      <c r="BV534" s="80">
        <v>0</v>
      </c>
      <c r="BW534" s="80">
        <v>0</v>
      </c>
      <c r="BX534" s="80">
        <v>0</v>
      </c>
      <c r="BY534" s="80">
        <v>0</v>
      </c>
      <c r="BZ534" s="80">
        <v>0</v>
      </c>
      <c r="CA534" s="80">
        <v>0</v>
      </c>
      <c r="CB534" s="80">
        <v>0</v>
      </c>
      <c r="CC534" s="80">
        <v>0</v>
      </c>
    </row>
    <row r="535" spans="1:81">
      <c r="A535" s="80" t="s">
        <v>2300</v>
      </c>
      <c r="B535" s="80">
        <v>218</v>
      </c>
      <c r="C535" s="80">
        <v>14</v>
      </c>
      <c r="D535" s="80">
        <v>13</v>
      </c>
      <c r="E535" s="80">
        <v>2017</v>
      </c>
      <c r="F535" s="80" t="s">
        <v>71</v>
      </c>
      <c r="G535" s="80" t="s">
        <v>2286</v>
      </c>
      <c r="H535" s="80" t="s">
        <v>2287</v>
      </c>
      <c r="I535" s="177"/>
      <c r="J535" s="81">
        <v>63.014721397711043</v>
      </c>
      <c r="K535" s="81">
        <v>1.5739486599109571</v>
      </c>
      <c r="L535" s="81">
        <v>1.6165227816617471</v>
      </c>
      <c r="M535" s="81">
        <v>38.209822265023796</v>
      </c>
      <c r="N535" s="81">
        <v>46.03187880254908</v>
      </c>
      <c r="O535" s="81">
        <v>45.421358659446177</v>
      </c>
      <c r="P535" s="81">
        <v>31.78235315061416</v>
      </c>
      <c r="Q535" s="81">
        <v>2.5030825461010004</v>
      </c>
      <c r="R535" s="81">
        <v>0</v>
      </c>
      <c r="S535" s="81">
        <v>4.0106625064800001</v>
      </c>
      <c r="T535" s="82"/>
      <c r="U535" s="81">
        <v>13059335</v>
      </c>
      <c r="V535" s="81">
        <v>733</v>
      </c>
      <c r="W535" s="81">
        <v>67</v>
      </c>
      <c r="X535" s="81">
        <v>9964</v>
      </c>
      <c r="Y535" s="81">
        <v>15092</v>
      </c>
      <c r="Z535" s="81">
        <v>27157</v>
      </c>
      <c r="AA535" s="81">
        <v>6583</v>
      </c>
      <c r="AB535" s="81">
        <v>36648</v>
      </c>
      <c r="AC535" s="81">
        <v>0</v>
      </c>
      <c r="AD535" s="81">
        <v>4.0106625064800001</v>
      </c>
      <c r="AE535" s="82"/>
      <c r="AF535" s="81">
        <v>90299541.610358253</v>
      </c>
      <c r="AG535" s="81">
        <v>1189844.85409748</v>
      </c>
      <c r="AH535" s="81">
        <v>346042.23731011222</v>
      </c>
      <c r="AI535" s="81">
        <v>61626346.744857937</v>
      </c>
      <c r="AJ535" s="81">
        <v>65013929.916763313</v>
      </c>
      <c r="AK535" s="81">
        <v>0</v>
      </c>
      <c r="AL535" s="81">
        <v>0</v>
      </c>
      <c r="AM535" s="81">
        <v>5034221.4979651254</v>
      </c>
      <c r="AN535" s="81">
        <v>0</v>
      </c>
      <c r="AO535" s="81">
        <v>0</v>
      </c>
      <c r="AP535" s="82"/>
      <c r="AQ535" s="81">
        <v>718</v>
      </c>
      <c r="AR535" s="81">
        <v>271</v>
      </c>
      <c r="AS535" s="81">
        <v>0</v>
      </c>
      <c r="AT535" s="81">
        <v>0</v>
      </c>
      <c r="AU535" s="81">
        <v>0</v>
      </c>
      <c r="AV535" s="81">
        <v>0</v>
      </c>
      <c r="AW535" s="81" t="s">
        <v>564</v>
      </c>
      <c r="AX535" s="82"/>
      <c r="AY535" s="81">
        <v>3292.8</v>
      </c>
      <c r="AZ535" s="81">
        <v>9949.4999999999982</v>
      </c>
      <c r="BA535" s="81">
        <v>0</v>
      </c>
      <c r="BB535" s="81">
        <v>0</v>
      </c>
      <c r="BC535" s="81">
        <v>0</v>
      </c>
      <c r="BD535" s="81">
        <v>0</v>
      </c>
      <c r="BE535" s="81" t="s">
        <v>564</v>
      </c>
      <c r="BF535" s="82"/>
      <c r="BG535" s="81">
        <v>0</v>
      </c>
      <c r="BH535" s="81">
        <v>0</v>
      </c>
      <c r="BI535" s="81">
        <v>71.087000000000003</v>
      </c>
      <c r="BJ535" s="81">
        <v>0</v>
      </c>
      <c r="BK535" s="81">
        <v>15.156000000000001</v>
      </c>
      <c r="BL535" s="81">
        <v>0</v>
      </c>
      <c r="BM535" s="82"/>
      <c r="BN535" s="81">
        <v>0</v>
      </c>
      <c r="BO535" s="81">
        <v>0</v>
      </c>
      <c r="BP535" s="81">
        <v>6</v>
      </c>
      <c r="BQ535" s="81">
        <v>0</v>
      </c>
      <c r="BR535" s="81">
        <v>2</v>
      </c>
      <c r="BS535" s="81">
        <v>0</v>
      </c>
      <c r="BT535"/>
      <c r="BU535" s="80">
        <v>86.242999999999995</v>
      </c>
      <c r="BV535" s="80">
        <v>0</v>
      </c>
      <c r="BW535" s="80">
        <v>0</v>
      </c>
      <c r="BX535" s="80">
        <v>0</v>
      </c>
      <c r="BY535" s="80">
        <v>0</v>
      </c>
      <c r="BZ535" s="80">
        <v>0</v>
      </c>
      <c r="CA535" s="80">
        <v>0</v>
      </c>
      <c r="CB535" s="80">
        <v>0</v>
      </c>
      <c r="CC535" s="80">
        <v>0</v>
      </c>
    </row>
    <row r="536" spans="1:81">
      <c r="A536" s="80" t="s">
        <v>2301</v>
      </c>
      <c r="B536" s="80">
        <v>219</v>
      </c>
      <c r="C536" s="80">
        <v>15</v>
      </c>
      <c r="D536" s="80">
        <v>13</v>
      </c>
      <c r="E536" s="80">
        <v>2018</v>
      </c>
      <c r="F536" s="80" t="s">
        <v>93</v>
      </c>
      <c r="G536" s="80" t="s">
        <v>2286</v>
      </c>
      <c r="H536" s="80" t="s">
        <v>2287</v>
      </c>
      <c r="I536" s="177"/>
      <c r="J536" s="81">
        <v>66.302543962270505</v>
      </c>
      <c r="K536" s="81">
        <v>1.4792686575167284</v>
      </c>
      <c r="L536" s="81">
        <v>1.4567522066598626</v>
      </c>
      <c r="M536" s="81">
        <v>37.679588533739825</v>
      </c>
      <c r="N536" s="81">
        <v>48.419923003288467</v>
      </c>
      <c r="O536" s="81">
        <v>44.910985267975477</v>
      </c>
      <c r="P536" s="81">
        <v>31.289128312361328</v>
      </c>
      <c r="Q536" s="81">
        <v>2.3126569317493688</v>
      </c>
      <c r="R536" s="81">
        <v>0</v>
      </c>
      <c r="S536" s="81">
        <v>3.8162784620799997</v>
      </c>
      <c r="T536" s="82"/>
      <c r="U536" s="81">
        <v>13577731</v>
      </c>
      <c r="V536" s="81">
        <v>733</v>
      </c>
      <c r="W536" s="81">
        <v>67</v>
      </c>
      <c r="X536" s="81">
        <v>9964</v>
      </c>
      <c r="Y536" s="81">
        <v>15281</v>
      </c>
      <c r="Z536" s="81">
        <v>27366</v>
      </c>
      <c r="AA536" s="81">
        <v>6546</v>
      </c>
      <c r="AB536" s="81">
        <v>36489</v>
      </c>
      <c r="AC536" s="81">
        <v>0</v>
      </c>
      <c r="AD536" s="81">
        <v>3.8162784620800001</v>
      </c>
      <c r="AE536" s="82"/>
      <c r="AF536" s="81">
        <v>95677976.140966401</v>
      </c>
      <c r="AG536" s="81">
        <v>1052138.9465802531</v>
      </c>
      <c r="AH536" s="81">
        <v>327420.64415927132</v>
      </c>
      <c r="AI536" s="81">
        <v>59068332.281194888</v>
      </c>
      <c r="AJ536" s="81">
        <v>68459362.864760101</v>
      </c>
      <c r="AK536" s="81">
        <v>0</v>
      </c>
      <c r="AL536" s="81">
        <v>0</v>
      </c>
      <c r="AM536" s="81">
        <v>5022751.3787573557</v>
      </c>
      <c r="AN536" s="81">
        <v>0</v>
      </c>
      <c r="AO536" s="81">
        <v>0</v>
      </c>
      <c r="AP536" s="82"/>
      <c r="AQ536" s="81">
        <v>802</v>
      </c>
      <c r="AR536" s="81">
        <v>302</v>
      </c>
      <c r="AS536" s="81">
        <v>0</v>
      </c>
      <c r="AT536" s="81">
        <v>0</v>
      </c>
      <c r="AU536" s="81">
        <v>0</v>
      </c>
      <c r="AV536" s="81">
        <v>0</v>
      </c>
      <c r="AW536" s="81" t="s">
        <v>564</v>
      </c>
      <c r="AX536" s="82"/>
      <c r="AY536" s="81">
        <v>3705.4</v>
      </c>
      <c r="AZ536" s="81">
        <v>10769.2</v>
      </c>
      <c r="BA536" s="81">
        <v>0</v>
      </c>
      <c r="BB536" s="81">
        <v>0</v>
      </c>
      <c r="BC536" s="81">
        <v>0</v>
      </c>
      <c r="BD536" s="81">
        <v>0</v>
      </c>
      <c r="BE536" s="81" t="s">
        <v>564</v>
      </c>
      <c r="BF536" s="82"/>
      <c r="BG536" s="81">
        <v>0</v>
      </c>
      <c r="BH536" s="81">
        <v>0</v>
      </c>
      <c r="BI536" s="81">
        <v>68.275999999999996</v>
      </c>
      <c r="BJ536" s="81">
        <v>0</v>
      </c>
      <c r="BK536" s="81">
        <v>19.988</v>
      </c>
      <c r="BL536" s="81">
        <v>0</v>
      </c>
      <c r="BM536" s="82"/>
      <c r="BN536" s="81">
        <v>0</v>
      </c>
      <c r="BO536" s="81">
        <v>0</v>
      </c>
      <c r="BP536" s="81">
        <v>5</v>
      </c>
      <c r="BQ536" s="81">
        <v>0</v>
      </c>
      <c r="BR536" s="81">
        <v>2</v>
      </c>
      <c r="BS536" s="81">
        <v>0</v>
      </c>
      <c r="BT536"/>
      <c r="BU536" s="80">
        <v>88.263999999999996</v>
      </c>
      <c r="BV536" s="80">
        <v>0</v>
      </c>
      <c r="BW536" s="80">
        <v>0</v>
      </c>
      <c r="BX536" s="80">
        <v>0</v>
      </c>
      <c r="BY536" s="80">
        <v>0</v>
      </c>
      <c r="BZ536" s="80">
        <v>0</v>
      </c>
      <c r="CA536" s="80">
        <v>0</v>
      </c>
      <c r="CB536" s="80">
        <v>0</v>
      </c>
      <c r="CC536" s="80">
        <v>0</v>
      </c>
    </row>
    <row r="537" spans="1:81">
      <c r="A537" s="80" t="s">
        <v>2302</v>
      </c>
      <c r="B537" s="80">
        <v>220</v>
      </c>
      <c r="C537" s="80">
        <v>16</v>
      </c>
      <c r="D537" s="80">
        <v>13</v>
      </c>
      <c r="E537" s="80">
        <v>2019</v>
      </c>
      <c r="F537" s="80" t="s">
        <v>73</v>
      </c>
      <c r="G537" s="80" t="s">
        <v>2286</v>
      </c>
      <c r="H537" s="80" t="s">
        <v>2287</v>
      </c>
      <c r="I537" s="177"/>
      <c r="J537" s="81">
        <v>63.617754164546405</v>
      </c>
      <c r="K537" s="81">
        <v>1.3551893723968831</v>
      </c>
      <c r="L537" s="81">
        <v>1.4684049930642473</v>
      </c>
      <c r="M537" s="81">
        <v>35.618061817065417</v>
      </c>
      <c r="N537" s="81">
        <v>42.924682065027966</v>
      </c>
      <c r="O537" s="81">
        <v>43.653368652186145</v>
      </c>
      <c r="P537" s="81">
        <v>31.539523906840575</v>
      </c>
      <c r="Q537" s="81">
        <v>2.2421271729820438</v>
      </c>
      <c r="R537" s="81">
        <v>0</v>
      </c>
      <c r="S537" s="81">
        <v>3.5845843274999996</v>
      </c>
      <c r="T537" s="82"/>
      <c r="U537" s="81">
        <v>13602382</v>
      </c>
      <c r="V537" s="81">
        <v>733</v>
      </c>
      <c r="W537" s="81">
        <v>67</v>
      </c>
      <c r="X537" s="81">
        <v>9964</v>
      </c>
      <c r="Y537" s="81">
        <v>15475</v>
      </c>
      <c r="Z537" s="81">
        <v>27330</v>
      </c>
      <c r="AA537" s="81">
        <v>6549</v>
      </c>
      <c r="AB537" s="81">
        <v>36334</v>
      </c>
      <c r="AC537" s="81">
        <v>0</v>
      </c>
      <c r="AD537" s="81">
        <v>3.5845843275</v>
      </c>
      <c r="AE537" s="82"/>
      <c r="AF537" s="81">
        <v>93827609.063320547</v>
      </c>
      <c r="AG537" s="81">
        <v>1017318.687474116</v>
      </c>
      <c r="AH537" s="81">
        <v>345819.33066756331</v>
      </c>
      <c r="AI537" s="81">
        <v>57978664.703502037</v>
      </c>
      <c r="AJ537" s="81">
        <v>60606761.490091391</v>
      </c>
      <c r="AK537" s="81">
        <v>0</v>
      </c>
      <c r="AL537" s="81">
        <v>0</v>
      </c>
      <c r="AM537" s="81">
        <v>4948417.2777944431</v>
      </c>
      <c r="AN537" s="81">
        <v>0</v>
      </c>
      <c r="AO537" s="81">
        <v>0</v>
      </c>
      <c r="AP537" s="82"/>
      <c r="AQ537" s="81">
        <v>901</v>
      </c>
      <c r="AR537" s="81">
        <v>331</v>
      </c>
      <c r="AS537" s="81">
        <v>0</v>
      </c>
      <c r="AT537" s="81">
        <v>0</v>
      </c>
      <c r="AU537" s="81">
        <v>0</v>
      </c>
      <c r="AV537" s="81">
        <v>0</v>
      </c>
      <c r="AW537" s="81" t="s">
        <v>564</v>
      </c>
      <c r="AX537" s="82"/>
      <c r="AY537" s="81">
        <v>4186.5000000000009</v>
      </c>
      <c r="AZ537" s="81">
        <v>11416.9</v>
      </c>
      <c r="BA537" s="81">
        <v>0</v>
      </c>
      <c r="BB537" s="81">
        <v>0</v>
      </c>
      <c r="BC537" s="81">
        <v>0</v>
      </c>
      <c r="BD537" s="81">
        <v>0</v>
      </c>
      <c r="BE537" s="81" t="s">
        <v>564</v>
      </c>
      <c r="BF537" s="82"/>
      <c r="BG537" s="81">
        <v>0</v>
      </c>
      <c r="BH537" s="81">
        <v>0</v>
      </c>
      <c r="BI537" s="81">
        <v>66.021000000000001</v>
      </c>
      <c r="BJ537" s="81">
        <v>0</v>
      </c>
      <c r="BK537" s="81">
        <v>19.349</v>
      </c>
      <c r="BL537" s="81">
        <v>0</v>
      </c>
      <c r="BM537" s="82"/>
      <c r="BN537" s="81">
        <v>0</v>
      </c>
      <c r="BO537" s="81">
        <v>0</v>
      </c>
      <c r="BP537" s="81">
        <v>5</v>
      </c>
      <c r="BQ537" s="81">
        <v>0</v>
      </c>
      <c r="BR537" s="81">
        <v>2</v>
      </c>
      <c r="BS537" s="81">
        <v>0</v>
      </c>
      <c r="BT537"/>
      <c r="BU537" s="80">
        <v>85.37</v>
      </c>
      <c r="BV537" s="80">
        <v>0</v>
      </c>
      <c r="BW537" s="80">
        <v>0</v>
      </c>
      <c r="BX537" s="80">
        <v>0</v>
      </c>
      <c r="BY537" s="80">
        <v>0</v>
      </c>
      <c r="BZ537" s="80">
        <v>0</v>
      </c>
      <c r="CA537" s="80">
        <v>0</v>
      </c>
      <c r="CB537" s="80">
        <v>0</v>
      </c>
      <c r="CC537" s="80">
        <v>0</v>
      </c>
    </row>
    <row r="538" spans="1:81">
      <c r="A538" s="80" t="s">
        <v>2303</v>
      </c>
      <c r="B538" s="80">
        <v>221</v>
      </c>
      <c r="C538" s="80">
        <v>17</v>
      </c>
      <c r="D538" s="80">
        <v>13</v>
      </c>
      <c r="E538" s="80">
        <v>2020</v>
      </c>
      <c r="F538" s="80" t="s">
        <v>218</v>
      </c>
      <c r="G538" s="80" t="s">
        <v>2286</v>
      </c>
      <c r="H538" s="80" t="s">
        <v>2287</v>
      </c>
      <c r="I538" s="177"/>
      <c r="J538" s="81">
        <v>68.956521469737424</v>
      </c>
      <c r="K538" s="81">
        <v>1.5533357377198436</v>
      </c>
      <c r="L538" s="81">
        <v>1.6435700575283148</v>
      </c>
      <c r="M538" s="81">
        <v>33.302187864269825</v>
      </c>
      <c r="N538" s="81">
        <v>41.080423782920583</v>
      </c>
      <c r="O538" s="81">
        <v>38.29830701070631</v>
      </c>
      <c r="P538" s="81">
        <v>29.543185871671668</v>
      </c>
      <c r="Q538" s="81">
        <v>2.1402451828526847</v>
      </c>
      <c r="R538" s="81">
        <v>0</v>
      </c>
      <c r="S538" s="81">
        <v>3.37461617152</v>
      </c>
      <c r="T538" s="82"/>
      <c r="U538" s="81">
        <v>13260437</v>
      </c>
      <c r="V538" s="81">
        <v>725</v>
      </c>
      <c r="W538" s="81">
        <v>92</v>
      </c>
      <c r="X538" s="81">
        <v>9750</v>
      </c>
      <c r="Y538" s="81">
        <v>15712</v>
      </c>
      <c r="Z538" s="81">
        <v>27367</v>
      </c>
      <c r="AA538" s="81">
        <v>6665</v>
      </c>
      <c r="AB538" s="81">
        <v>36298</v>
      </c>
      <c r="AC538" s="81">
        <v>0</v>
      </c>
      <c r="AD538" s="81">
        <v>3.37461617152</v>
      </c>
      <c r="AE538" s="82"/>
      <c r="AF538" s="81">
        <v>103196806.4319316</v>
      </c>
      <c r="AG538" s="81">
        <v>1097043.365147016</v>
      </c>
      <c r="AH538" s="81">
        <v>413213.6465182706</v>
      </c>
      <c r="AI538" s="81">
        <v>55168557.179340877</v>
      </c>
      <c r="AJ538" s="81">
        <v>60757701.711603522</v>
      </c>
      <c r="AK538" s="81"/>
      <c r="AL538" s="81"/>
      <c r="AM538" s="81">
        <v>4737292.2791912127</v>
      </c>
      <c r="AN538" s="81"/>
      <c r="AO538" s="81"/>
      <c r="AP538" s="82"/>
      <c r="AQ538" s="81">
        <v>1006</v>
      </c>
      <c r="AR538" s="81">
        <v>349</v>
      </c>
      <c r="AS538" s="81">
        <v>0</v>
      </c>
      <c r="AT538" s="81">
        <v>0</v>
      </c>
      <c r="AU538" s="81">
        <v>0</v>
      </c>
      <c r="AV538" s="81">
        <v>0</v>
      </c>
      <c r="AW538" s="81">
        <v>0</v>
      </c>
      <c r="AX538" s="82"/>
      <c r="AY538" s="81">
        <v>4738.7</v>
      </c>
      <c r="AZ538" s="81">
        <v>11805</v>
      </c>
      <c r="BA538" s="81">
        <v>0</v>
      </c>
      <c r="BB538" s="81">
        <v>0</v>
      </c>
      <c r="BC538" s="81">
        <v>0</v>
      </c>
      <c r="BD538" s="81">
        <v>0</v>
      </c>
      <c r="BE538" s="81">
        <v>0</v>
      </c>
      <c r="BF538" s="82"/>
      <c r="BG538" s="81">
        <v>0</v>
      </c>
      <c r="BH538" s="81">
        <v>0</v>
      </c>
      <c r="BI538" s="81">
        <v>65.227000000000004</v>
      </c>
      <c r="BJ538" s="81">
        <v>0</v>
      </c>
      <c r="BK538" s="81">
        <v>18.681999999999999</v>
      </c>
      <c r="BL538" s="81">
        <v>0</v>
      </c>
      <c r="BM538" s="82"/>
      <c r="BN538" s="81">
        <v>0</v>
      </c>
      <c r="BO538" s="81">
        <v>0</v>
      </c>
      <c r="BP538" s="81">
        <v>5</v>
      </c>
      <c r="BQ538" s="81">
        <v>0</v>
      </c>
      <c r="BR538" s="81">
        <v>2</v>
      </c>
      <c r="BS538" s="81">
        <v>0</v>
      </c>
      <c r="BT538"/>
      <c r="BU538" s="80">
        <v>83.909000000000006</v>
      </c>
      <c r="BV538" s="80">
        <v>0</v>
      </c>
      <c r="BW538" s="80">
        <v>0</v>
      </c>
      <c r="BX538" s="80">
        <v>0</v>
      </c>
      <c r="BY538" s="80">
        <v>0</v>
      </c>
      <c r="BZ538" s="80">
        <v>0</v>
      </c>
      <c r="CA538" s="80">
        <v>0</v>
      </c>
      <c r="CB538" s="80">
        <v>0</v>
      </c>
      <c r="CC538" s="80">
        <v>0</v>
      </c>
    </row>
    <row r="539" spans="1:81">
      <c r="A539" s="80" t="s">
        <v>2304</v>
      </c>
      <c r="B539" s="80">
        <v>221</v>
      </c>
      <c r="C539" s="80">
        <v>18</v>
      </c>
      <c r="D539" s="80">
        <v>13</v>
      </c>
      <c r="E539" s="80">
        <v>2021</v>
      </c>
      <c r="F539" s="80" t="s">
        <v>75</v>
      </c>
      <c r="G539" s="174" t="s">
        <v>2286</v>
      </c>
      <c r="H539" s="80" t="s">
        <v>2287</v>
      </c>
      <c r="I539" s="177"/>
      <c r="J539" s="81">
        <v>75.617451473209812</v>
      </c>
      <c r="K539" s="81">
        <v>1.7049646817609787</v>
      </c>
      <c r="L539" s="81">
        <v>1.6097334800685823</v>
      </c>
      <c r="M539" s="81">
        <v>36.862717076295908</v>
      </c>
      <c r="N539" s="81">
        <v>43.565431164432709</v>
      </c>
      <c r="O539" s="81">
        <v>37.039250399084182</v>
      </c>
      <c r="P539" s="81">
        <v>30.557997522901079</v>
      </c>
      <c r="Q539" s="81">
        <v>2.1540553759601879</v>
      </c>
      <c r="R539" s="81">
        <v>0</v>
      </c>
      <c r="S539" s="81">
        <v>3.333072832</v>
      </c>
      <c r="T539" s="82"/>
      <c r="U539" s="81">
        <v>15444027</v>
      </c>
      <c r="V539" s="81">
        <v>725</v>
      </c>
      <c r="W539" s="81">
        <v>92</v>
      </c>
      <c r="X539" s="81">
        <v>9750</v>
      </c>
      <c r="Y539" s="81">
        <v>15845</v>
      </c>
      <c r="Z539" s="81">
        <v>27253</v>
      </c>
      <c r="AA539" s="81">
        <v>6723</v>
      </c>
      <c r="AB539" s="81">
        <v>36099</v>
      </c>
      <c r="AC539" s="81">
        <v>0</v>
      </c>
      <c r="AD539" s="81">
        <v>3.333072832</v>
      </c>
      <c r="AE539" s="82"/>
      <c r="AF539" s="81">
        <v>111261007.46455203</v>
      </c>
      <c r="AG539" s="81">
        <v>1185569.1046996224</v>
      </c>
      <c r="AH539" s="81">
        <v>386252.54865935555</v>
      </c>
      <c r="AI539" s="81">
        <v>60392177.3926256</v>
      </c>
      <c r="AJ539" s="81">
        <v>63141521.028144084</v>
      </c>
      <c r="AK539" s="81">
        <v>0</v>
      </c>
      <c r="AL539" s="81">
        <v>0</v>
      </c>
      <c r="AM539" s="81">
        <v>4738495.0859738775</v>
      </c>
      <c r="AN539" s="81">
        <v>0</v>
      </c>
      <c r="AO539" s="81">
        <v>0</v>
      </c>
      <c r="AP539" s="82"/>
      <c r="AQ539" s="81">
        <v>1118</v>
      </c>
      <c r="AR539" s="81">
        <v>351</v>
      </c>
      <c r="AS539" s="81">
        <v>0</v>
      </c>
      <c r="AT539" s="81">
        <v>0</v>
      </c>
      <c r="AU539" s="81">
        <v>0</v>
      </c>
      <c r="AV539" s="81">
        <v>0</v>
      </c>
      <c r="AW539" s="81"/>
      <c r="AX539" s="82"/>
      <c r="AY539" s="81">
        <v>5336.7999999999956</v>
      </c>
      <c r="AZ539" s="81">
        <v>11898.9</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2305</v>
      </c>
      <c r="B540" s="80">
        <v>221</v>
      </c>
      <c r="C540" s="80">
        <v>19</v>
      </c>
      <c r="D540" s="80">
        <v>13</v>
      </c>
      <c r="E540" s="80">
        <v>2022</v>
      </c>
      <c r="F540" s="80" t="s">
        <v>568</v>
      </c>
      <c r="G540" s="174" t="s">
        <v>2286</v>
      </c>
      <c r="H540" s="80" t="s">
        <v>2287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1222</v>
      </c>
      <c r="AR540" s="81">
        <v>354</v>
      </c>
      <c r="AS540" s="81">
        <v>0</v>
      </c>
      <c r="AT540" s="81">
        <v>0</v>
      </c>
      <c r="AU540" s="81">
        <v>0</v>
      </c>
      <c r="AV540" s="81">
        <v>0</v>
      </c>
      <c r="AW540" s="81"/>
      <c r="AX540" s="82"/>
      <c r="AY540" s="81">
        <v>5903.7999999999956</v>
      </c>
      <c r="AZ540" s="81">
        <v>11995.100000000004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2306</v>
      </c>
      <c r="B541" s="80">
        <v>256</v>
      </c>
      <c r="C541" s="80">
        <v>1</v>
      </c>
      <c r="D541" s="80">
        <v>16</v>
      </c>
      <c r="E541" s="80">
        <v>1990</v>
      </c>
      <c r="F541" s="80" t="s">
        <v>562</v>
      </c>
      <c r="G541" s="80" t="s">
        <v>2307</v>
      </c>
      <c r="H541" s="80" t="s">
        <v>2308</v>
      </c>
      <c r="I541" s="177"/>
      <c r="J541" s="81">
        <v>35.516786080894292</v>
      </c>
      <c r="K541" s="81">
        <v>2.971578680023073</v>
      </c>
      <c r="L541" s="81">
        <v>0</v>
      </c>
      <c r="M541" s="81">
        <v>6.2160701802715179</v>
      </c>
      <c r="N541" s="81">
        <v>11.254420917819472</v>
      </c>
      <c r="O541" s="81">
        <v>12.576836687861702</v>
      </c>
      <c r="P541" s="81">
        <v>13.286048650473383</v>
      </c>
      <c r="Q541" s="81">
        <v>1.005197934546008</v>
      </c>
      <c r="R541" s="81">
        <v>0</v>
      </c>
      <c r="S541" s="81">
        <v>1.0895653388260387</v>
      </c>
      <c r="T541" s="82"/>
      <c r="U541" s="81">
        <v>2482672</v>
      </c>
      <c r="V541" s="81">
        <v>984</v>
      </c>
      <c r="W541" s="81">
        <v>0</v>
      </c>
      <c r="X541" s="81">
        <v>2552</v>
      </c>
      <c r="Y541" s="81">
        <v>4333</v>
      </c>
      <c r="Z541" s="81">
        <v>5173</v>
      </c>
      <c r="AA541" s="81">
        <v>3226</v>
      </c>
      <c r="AB541" s="81">
        <v>16321</v>
      </c>
      <c r="AC541" s="81">
        <v>0</v>
      </c>
      <c r="AD541" s="81">
        <v>1.0895653388260387</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2309</v>
      </c>
      <c r="B542" s="80">
        <v>257</v>
      </c>
      <c r="C542" s="80">
        <v>2</v>
      </c>
      <c r="D542" s="80">
        <v>16</v>
      </c>
      <c r="E542" s="80">
        <v>2005</v>
      </c>
      <c r="F542" s="80" t="s">
        <v>565</v>
      </c>
      <c r="G542" s="80" t="s">
        <v>2307</v>
      </c>
      <c r="H542" s="80" t="s">
        <v>2308</v>
      </c>
      <c r="I542" s="177"/>
      <c r="J542" s="81">
        <v>53.856482170420172</v>
      </c>
      <c r="K542" s="81">
        <v>2.5251901283505549</v>
      </c>
      <c r="L542" s="81">
        <v>2.4926011114067745</v>
      </c>
      <c r="M542" s="81">
        <v>36.948848227564902</v>
      </c>
      <c r="N542" s="81">
        <v>40.830167009945079</v>
      </c>
      <c r="O542" s="81">
        <v>36.502603146081178</v>
      </c>
      <c r="P542" s="81">
        <v>17.555064306547465</v>
      </c>
      <c r="Q542" s="81">
        <v>1.9319342164857993</v>
      </c>
      <c r="R542" s="81">
        <v>0</v>
      </c>
      <c r="S542" s="81">
        <v>4.4741701567551937</v>
      </c>
      <c r="T542" s="82"/>
      <c r="U542" s="81">
        <v>3120942</v>
      </c>
      <c r="V542" s="81">
        <v>950</v>
      </c>
      <c r="W542" s="81">
        <v>21</v>
      </c>
      <c r="X542" s="81">
        <v>6582</v>
      </c>
      <c r="Y542" s="81">
        <v>10270</v>
      </c>
      <c r="Z542" s="81">
        <v>17374</v>
      </c>
      <c r="AA542" s="81">
        <v>3491</v>
      </c>
      <c r="AB542" s="81">
        <v>32792</v>
      </c>
      <c r="AC542" s="81">
        <v>0</v>
      </c>
      <c r="AD542" s="81">
        <v>4.4741701567551937</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2310</v>
      </c>
      <c r="B543" s="80">
        <v>258</v>
      </c>
      <c r="C543" s="80">
        <v>3</v>
      </c>
      <c r="D543" s="80">
        <v>16</v>
      </c>
      <c r="E543" s="80">
        <v>2006</v>
      </c>
      <c r="F543" s="80" t="s">
        <v>566</v>
      </c>
      <c r="G543" s="80" t="s">
        <v>2307</v>
      </c>
      <c r="H543" s="80" t="s">
        <v>2308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2311</v>
      </c>
      <c r="B544" s="80">
        <v>259</v>
      </c>
      <c r="C544" s="80">
        <v>4</v>
      </c>
      <c r="D544" s="80">
        <v>16</v>
      </c>
      <c r="E544" s="80">
        <v>2007</v>
      </c>
      <c r="F544" s="80" t="s">
        <v>567</v>
      </c>
      <c r="G544" s="80" t="s">
        <v>2307</v>
      </c>
      <c r="H544" s="80" t="s">
        <v>2308</v>
      </c>
      <c r="I544" s="177"/>
      <c r="J544" s="81">
        <v>67.155156409493998</v>
      </c>
      <c r="K544" s="81">
        <v>2.1104591233953793</v>
      </c>
      <c r="L544" s="81">
        <v>1.1613815068591244</v>
      </c>
      <c r="M544" s="81">
        <v>37.327949876791507</v>
      </c>
      <c r="N544" s="81">
        <v>39.986836230096742</v>
      </c>
      <c r="O544" s="81">
        <v>36.506302218516652</v>
      </c>
      <c r="P544" s="81">
        <v>17.362104795318466</v>
      </c>
      <c r="Q544" s="81">
        <v>2.0784391806369338</v>
      </c>
      <c r="R544" s="81">
        <v>0</v>
      </c>
      <c r="S544" s="81">
        <v>4.8567237279817093</v>
      </c>
      <c r="T544" s="82"/>
      <c r="U544" s="81">
        <v>3728954</v>
      </c>
      <c r="V544" s="81">
        <v>860</v>
      </c>
      <c r="W544" s="81">
        <v>11</v>
      </c>
      <c r="X544" s="81">
        <v>8058</v>
      </c>
      <c r="Y544" s="81">
        <v>10797</v>
      </c>
      <c r="Z544" s="81">
        <v>18063</v>
      </c>
      <c r="AA544" s="81">
        <v>3400</v>
      </c>
      <c r="AB544" s="81">
        <v>33413</v>
      </c>
      <c r="AC544" s="81">
        <v>0</v>
      </c>
      <c r="AD544" s="81">
        <v>4.8567237279817093</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2312</v>
      </c>
      <c r="B545" s="80">
        <v>260</v>
      </c>
      <c r="C545" s="80">
        <v>5</v>
      </c>
      <c r="D545" s="80">
        <v>16</v>
      </c>
      <c r="E545" s="80">
        <v>2008</v>
      </c>
      <c r="F545" s="80" t="s">
        <v>84</v>
      </c>
      <c r="G545" s="80" t="s">
        <v>2307</v>
      </c>
      <c r="H545" s="80" t="s">
        <v>2308</v>
      </c>
      <c r="I545" s="177"/>
      <c r="J545" s="81">
        <v>59.191423003712799</v>
      </c>
      <c r="K545" s="81">
        <v>1.583768287364675</v>
      </c>
      <c r="L545" s="81">
        <v>0.97284785457097667</v>
      </c>
      <c r="M545" s="81">
        <v>38.582370478525313</v>
      </c>
      <c r="N545" s="81">
        <v>36.459724000990207</v>
      </c>
      <c r="O545" s="81">
        <v>35.953777659207368</v>
      </c>
      <c r="P545" s="81">
        <v>16.6945315188369</v>
      </c>
      <c r="Q545" s="81">
        <v>2.0639321140557283</v>
      </c>
      <c r="R545" s="81">
        <v>0</v>
      </c>
      <c r="S545" s="81">
        <v>3.6019146551889429</v>
      </c>
      <c r="T545" s="82"/>
      <c r="U545" s="81">
        <v>3499222</v>
      </c>
      <c r="V545" s="81">
        <v>860</v>
      </c>
      <c r="W545" s="81">
        <v>11</v>
      </c>
      <c r="X545" s="81">
        <v>8058</v>
      </c>
      <c r="Y545" s="81">
        <v>11006</v>
      </c>
      <c r="Z545" s="81">
        <v>18414</v>
      </c>
      <c r="AA545" s="81">
        <v>3273</v>
      </c>
      <c r="AB545" s="81">
        <v>33725</v>
      </c>
      <c r="AC545" s="81">
        <v>0</v>
      </c>
      <c r="AD545" s="81">
        <v>3.6019146551889429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2313</v>
      </c>
      <c r="B546" s="80">
        <v>261</v>
      </c>
      <c r="C546" s="80">
        <v>6</v>
      </c>
      <c r="D546" s="80">
        <v>16</v>
      </c>
      <c r="E546" s="80">
        <v>2009</v>
      </c>
      <c r="F546" s="80" t="s">
        <v>85</v>
      </c>
      <c r="G546" s="80" t="s">
        <v>2307</v>
      </c>
      <c r="H546" s="80" t="s">
        <v>2308</v>
      </c>
      <c r="I546" s="177"/>
      <c r="J546" s="81">
        <v>55.66858978413908</v>
      </c>
      <c r="K546" s="81">
        <v>1.9841863584747528</v>
      </c>
      <c r="L546" s="81">
        <v>0</v>
      </c>
      <c r="M546" s="81">
        <v>41.270160851777604</v>
      </c>
      <c r="N546" s="81">
        <v>43.879534347694261</v>
      </c>
      <c r="O546" s="81">
        <v>37.266250852250856</v>
      </c>
      <c r="P546" s="81">
        <v>16.261759362934377</v>
      </c>
      <c r="Q546" s="81">
        <v>1.9921083955827812</v>
      </c>
      <c r="R546" s="81">
        <v>0</v>
      </c>
      <c r="S546" s="81">
        <v>3.592581880169289</v>
      </c>
      <c r="T546" s="82"/>
      <c r="U546" s="81">
        <v>2869330</v>
      </c>
      <c r="V546" s="81">
        <v>1098</v>
      </c>
      <c r="W546" s="81">
        <v>0</v>
      </c>
      <c r="X546" s="81">
        <v>8623</v>
      </c>
      <c r="Y546" s="81">
        <v>11236</v>
      </c>
      <c r="Z546" s="81">
        <v>18839</v>
      </c>
      <c r="AA546" s="81">
        <v>3273</v>
      </c>
      <c r="AB546" s="81">
        <v>34171</v>
      </c>
      <c r="AC546" s="81">
        <v>0</v>
      </c>
      <c r="AD546" s="81">
        <v>3.592581880169289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7.6069999999999993</v>
      </c>
      <c r="BJ546" s="81">
        <v>0</v>
      </c>
      <c r="BK546" s="81">
        <v>28.308</v>
      </c>
      <c r="BL546" s="81">
        <v>0</v>
      </c>
      <c r="BM546" s="82"/>
      <c r="BN546" s="81">
        <v>0</v>
      </c>
      <c r="BO546" s="81">
        <v>0</v>
      </c>
      <c r="BP546" s="81">
        <v>2</v>
      </c>
      <c r="BQ546" s="81">
        <v>0</v>
      </c>
      <c r="BR546" s="81">
        <v>4</v>
      </c>
      <c r="BS546" s="81">
        <v>0</v>
      </c>
      <c r="BT546"/>
      <c r="BU546" s="80"/>
      <c r="BV546" s="80"/>
      <c r="BW546" s="80"/>
      <c r="BX546" s="80"/>
      <c r="BY546" s="80"/>
      <c r="BZ546" s="80"/>
      <c r="CA546" s="80"/>
      <c r="CB546" s="80"/>
      <c r="CC546" s="80"/>
    </row>
    <row r="547" spans="1:81">
      <c r="A547" s="80" t="s">
        <v>2314</v>
      </c>
      <c r="B547" s="80">
        <v>262</v>
      </c>
      <c r="C547" s="80">
        <v>7</v>
      </c>
      <c r="D547" s="80">
        <v>16</v>
      </c>
      <c r="E547" s="80">
        <v>2010</v>
      </c>
      <c r="F547" s="80" t="s">
        <v>86</v>
      </c>
      <c r="G547" s="80" t="s">
        <v>2307</v>
      </c>
      <c r="H547" s="80" t="s">
        <v>2308</v>
      </c>
      <c r="I547" s="177"/>
      <c r="J547" s="81">
        <v>46.85257314654055</v>
      </c>
      <c r="K547" s="81">
        <v>2.0124416295560654</v>
      </c>
      <c r="L547" s="81">
        <v>0</v>
      </c>
      <c r="M547" s="81">
        <v>40.145785753152943</v>
      </c>
      <c r="N547" s="81">
        <v>41.903028250499098</v>
      </c>
      <c r="O547" s="81">
        <v>37.725930173999259</v>
      </c>
      <c r="P547" s="81">
        <v>16.657894623570218</v>
      </c>
      <c r="Q547" s="81">
        <v>2.1208659557427532</v>
      </c>
      <c r="R547" s="81">
        <v>0</v>
      </c>
      <c r="S547" s="81">
        <v>3.4519278006697132</v>
      </c>
      <c r="T547" s="82"/>
      <c r="U547" s="81">
        <v>3149811</v>
      </c>
      <c r="V547" s="81">
        <v>1098</v>
      </c>
      <c r="W547" s="81">
        <v>0</v>
      </c>
      <c r="X547" s="81">
        <v>8623</v>
      </c>
      <c r="Y547" s="81">
        <v>11559</v>
      </c>
      <c r="Z547" s="81">
        <v>19160</v>
      </c>
      <c r="AA547" s="81">
        <v>3269</v>
      </c>
      <c r="AB547" s="81">
        <v>34859</v>
      </c>
      <c r="AC547" s="81">
        <v>0</v>
      </c>
      <c r="AD547" s="81">
        <v>3.4519278006697132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8.7330000000000005</v>
      </c>
      <c r="BJ547" s="81">
        <v>0</v>
      </c>
      <c r="BK547" s="81">
        <v>24.247999999999998</v>
      </c>
      <c r="BL547" s="81">
        <v>0</v>
      </c>
      <c r="BM547" s="82"/>
      <c r="BN547" s="81">
        <v>0</v>
      </c>
      <c r="BO547" s="81">
        <v>0</v>
      </c>
      <c r="BP547" s="81">
        <v>2</v>
      </c>
      <c r="BQ547" s="81">
        <v>0</v>
      </c>
      <c r="BR547" s="81">
        <v>4</v>
      </c>
      <c r="BS547" s="81">
        <v>0</v>
      </c>
      <c r="BT547"/>
      <c r="BU547" s="80">
        <v>21.986999999999998</v>
      </c>
      <c r="BV547" s="80">
        <v>10.994</v>
      </c>
      <c r="BW547" s="80">
        <v>0</v>
      </c>
      <c r="BX547" s="80">
        <v>0</v>
      </c>
      <c r="BY547" s="80">
        <v>0</v>
      </c>
      <c r="BZ547" s="80">
        <v>0</v>
      </c>
      <c r="CA547" s="80">
        <v>0</v>
      </c>
      <c r="CB547" s="80">
        <v>0</v>
      </c>
      <c r="CC547" s="80">
        <v>0</v>
      </c>
    </row>
    <row r="548" spans="1:81">
      <c r="A548" s="80" t="s">
        <v>2315</v>
      </c>
      <c r="B548" s="80">
        <v>263</v>
      </c>
      <c r="C548" s="80">
        <v>8</v>
      </c>
      <c r="D548" s="80">
        <v>16</v>
      </c>
      <c r="E548" s="80">
        <v>2011</v>
      </c>
      <c r="F548" s="80" t="s">
        <v>87</v>
      </c>
      <c r="G548" s="80" t="s">
        <v>2307</v>
      </c>
      <c r="H548" s="80" t="s">
        <v>2308</v>
      </c>
      <c r="I548" s="177"/>
      <c r="J548" s="81">
        <v>31.800589202572485</v>
      </c>
      <c r="K548" s="81">
        <v>2.7951616743085084</v>
      </c>
      <c r="L548" s="81">
        <v>0</v>
      </c>
      <c r="M548" s="81">
        <v>42.35780326163956</v>
      </c>
      <c r="N548" s="81">
        <v>51.597068894585419</v>
      </c>
      <c r="O548" s="81">
        <v>38.473171760953271</v>
      </c>
      <c r="P548" s="81">
        <v>16.320012780507053</v>
      </c>
      <c r="Q548" s="81">
        <v>2.47196099472098</v>
      </c>
      <c r="R548" s="81">
        <v>0</v>
      </c>
      <c r="S548" s="81">
        <v>5.0369024190363119</v>
      </c>
      <c r="T548" s="82"/>
      <c r="U548" s="81">
        <v>2442007</v>
      </c>
      <c r="V548" s="81">
        <v>1098</v>
      </c>
      <c r="W548" s="81">
        <v>0</v>
      </c>
      <c r="X548" s="81">
        <v>8623</v>
      </c>
      <c r="Y548" s="81">
        <v>11853</v>
      </c>
      <c r="Z548" s="81">
        <v>19964</v>
      </c>
      <c r="AA548" s="81">
        <v>3298</v>
      </c>
      <c r="AB548" s="81">
        <v>35224</v>
      </c>
      <c r="AC548" s="81">
        <v>0</v>
      </c>
      <c r="AD548" s="81">
        <v>5.0369024190363119</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8.3469999999999995</v>
      </c>
      <c r="BJ548" s="81">
        <v>0</v>
      </c>
      <c r="BK548" s="81">
        <v>24.73</v>
      </c>
      <c r="BL548" s="81">
        <v>0</v>
      </c>
      <c r="BM548" s="82"/>
      <c r="BN548" s="81">
        <v>0</v>
      </c>
      <c r="BO548" s="81">
        <v>0</v>
      </c>
      <c r="BP548" s="81">
        <v>2</v>
      </c>
      <c r="BQ548" s="81">
        <v>0</v>
      </c>
      <c r="BR548" s="81">
        <v>4</v>
      </c>
      <c r="BS548" s="81">
        <v>0</v>
      </c>
      <c r="BT548"/>
      <c r="BU548" s="80">
        <v>17.308</v>
      </c>
      <c r="BV548" s="80">
        <v>15.769</v>
      </c>
      <c r="BW548" s="80">
        <v>0</v>
      </c>
      <c r="BX548" s="80">
        <v>0</v>
      </c>
      <c r="BY548" s="80">
        <v>0</v>
      </c>
      <c r="BZ548" s="80">
        <v>0</v>
      </c>
      <c r="CA548" s="80">
        <v>0</v>
      </c>
      <c r="CB548" s="80">
        <v>0</v>
      </c>
      <c r="CC548" s="80">
        <v>0</v>
      </c>
    </row>
    <row r="549" spans="1:81">
      <c r="A549" s="80" t="s">
        <v>2316</v>
      </c>
      <c r="B549" s="80">
        <v>264</v>
      </c>
      <c r="C549" s="80">
        <v>9</v>
      </c>
      <c r="D549" s="80">
        <v>16</v>
      </c>
      <c r="E549" s="80">
        <v>2012</v>
      </c>
      <c r="F549" s="80" t="s">
        <v>88</v>
      </c>
      <c r="G549" s="80" t="s">
        <v>2307</v>
      </c>
      <c r="H549" s="80" t="s">
        <v>2308</v>
      </c>
      <c r="I549" s="177"/>
      <c r="J549" s="81">
        <v>45.725801306595834</v>
      </c>
      <c r="K549" s="81">
        <v>2.617554441356619</v>
      </c>
      <c r="L549" s="81">
        <v>0</v>
      </c>
      <c r="M549" s="81">
        <v>47.486491980118892</v>
      </c>
      <c r="N549" s="81">
        <v>55.697859470939903</v>
      </c>
      <c r="O549" s="81">
        <v>39.60056691707387</v>
      </c>
      <c r="P549" s="81">
        <v>17.368377101810509</v>
      </c>
      <c r="Q549" s="81">
        <v>2.7258324911681209</v>
      </c>
      <c r="R549" s="81">
        <v>0</v>
      </c>
      <c r="S549" s="81">
        <v>5.8992785396590453</v>
      </c>
      <c r="T549" s="82"/>
      <c r="U549" s="81">
        <v>2858032</v>
      </c>
      <c r="V549" s="81">
        <v>1098</v>
      </c>
      <c r="W549" s="81">
        <v>0</v>
      </c>
      <c r="X549" s="81">
        <v>8623</v>
      </c>
      <c r="Y549" s="81">
        <v>12184</v>
      </c>
      <c r="Z549" s="81">
        <v>20712</v>
      </c>
      <c r="AA549" s="81">
        <v>3490</v>
      </c>
      <c r="AB549" s="81">
        <v>35750</v>
      </c>
      <c r="AC549" s="81">
        <v>0</v>
      </c>
      <c r="AD549" s="81">
        <v>5.8992785396590453</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7.548</v>
      </c>
      <c r="BJ549" s="81">
        <v>0</v>
      </c>
      <c r="BK549" s="81">
        <v>30.588999999999999</v>
      </c>
      <c r="BL549" s="81">
        <v>0</v>
      </c>
      <c r="BM549" s="82"/>
      <c r="BN549" s="81">
        <v>0</v>
      </c>
      <c r="BO549" s="81">
        <v>0</v>
      </c>
      <c r="BP549" s="81">
        <v>1</v>
      </c>
      <c r="BQ549" s="81">
        <v>0</v>
      </c>
      <c r="BR549" s="81">
        <v>4</v>
      </c>
      <c r="BS549" s="81">
        <v>0</v>
      </c>
      <c r="BT549"/>
      <c r="BU549" s="80">
        <v>18.457000000000001</v>
      </c>
      <c r="BV549" s="80">
        <v>19.68</v>
      </c>
      <c r="BW549" s="80">
        <v>0</v>
      </c>
      <c r="BX549" s="80">
        <v>0</v>
      </c>
      <c r="BY549" s="80">
        <v>0</v>
      </c>
      <c r="BZ549" s="80">
        <v>0</v>
      </c>
      <c r="CA549" s="80">
        <v>0</v>
      </c>
      <c r="CB549" s="80">
        <v>0</v>
      </c>
      <c r="CC549" s="80">
        <v>0</v>
      </c>
    </row>
    <row r="550" spans="1:81">
      <c r="A550" s="80" t="s">
        <v>2317</v>
      </c>
      <c r="B550" s="80">
        <v>265</v>
      </c>
      <c r="C550" s="80">
        <v>10</v>
      </c>
      <c r="D550" s="80">
        <v>16</v>
      </c>
      <c r="E550" s="80">
        <v>2013</v>
      </c>
      <c r="F550" s="80" t="s">
        <v>89</v>
      </c>
      <c r="G550" s="80" t="s">
        <v>2307</v>
      </c>
      <c r="H550" s="80" t="s">
        <v>2308</v>
      </c>
      <c r="I550" s="177"/>
      <c r="J550" s="81">
        <v>48.871967691933996</v>
      </c>
      <c r="K550" s="81">
        <v>2.362143383106206</v>
      </c>
      <c r="L550" s="81">
        <v>0</v>
      </c>
      <c r="M550" s="81">
        <v>46.56476319227103</v>
      </c>
      <c r="N550" s="81">
        <v>55.638889964747129</v>
      </c>
      <c r="O550" s="81">
        <v>38.914677498583472</v>
      </c>
      <c r="P550" s="81">
        <v>17.398851732801486</v>
      </c>
      <c r="Q550" s="81">
        <v>2.7870670929632513</v>
      </c>
      <c r="R550" s="81">
        <v>0</v>
      </c>
      <c r="S550" s="81">
        <v>4.6374634402238293</v>
      </c>
      <c r="T550" s="82"/>
      <c r="U550" s="81">
        <v>3143736</v>
      </c>
      <c r="V550" s="81">
        <v>1098</v>
      </c>
      <c r="W550" s="81">
        <v>0</v>
      </c>
      <c r="X550" s="81">
        <v>8623</v>
      </c>
      <c r="Y550" s="81">
        <v>12390</v>
      </c>
      <c r="Z550" s="81">
        <v>21262</v>
      </c>
      <c r="AA550" s="81">
        <v>3483</v>
      </c>
      <c r="AB550" s="81">
        <v>36029</v>
      </c>
      <c r="AC550" s="81">
        <v>0</v>
      </c>
      <c r="AD550" s="81">
        <v>4.6374634402238293</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7.44</v>
      </c>
      <c r="BJ550" s="81">
        <v>0</v>
      </c>
      <c r="BK550" s="81">
        <v>25.118000000000002</v>
      </c>
      <c r="BL550" s="81">
        <v>0</v>
      </c>
      <c r="BM550" s="82"/>
      <c r="BN550" s="81">
        <v>0</v>
      </c>
      <c r="BO550" s="81">
        <v>0</v>
      </c>
      <c r="BP550" s="81">
        <v>1</v>
      </c>
      <c r="BQ550" s="81">
        <v>0</v>
      </c>
      <c r="BR550" s="81">
        <v>4</v>
      </c>
      <c r="BS550" s="81">
        <v>0</v>
      </c>
      <c r="BT550"/>
      <c r="BU550" s="80">
        <v>18.300999999999998</v>
      </c>
      <c r="BV550" s="80">
        <v>14.257</v>
      </c>
      <c r="BW550" s="80">
        <v>0</v>
      </c>
      <c r="BX550" s="80">
        <v>0</v>
      </c>
      <c r="BY550" s="80">
        <v>0</v>
      </c>
      <c r="BZ550" s="80">
        <v>0</v>
      </c>
      <c r="CA550" s="80">
        <v>0</v>
      </c>
      <c r="CB550" s="80">
        <v>0</v>
      </c>
      <c r="CC550" s="80">
        <v>0</v>
      </c>
    </row>
    <row r="551" spans="1:81">
      <c r="A551" s="80" t="s">
        <v>2318</v>
      </c>
      <c r="B551" s="80">
        <v>266</v>
      </c>
      <c r="C551" s="80">
        <v>11</v>
      </c>
      <c r="D551" s="80">
        <v>16</v>
      </c>
      <c r="E551" s="80">
        <v>2014</v>
      </c>
      <c r="F551" s="80" t="s">
        <v>90</v>
      </c>
      <c r="G551" s="80" t="s">
        <v>2307</v>
      </c>
      <c r="H551" s="80" t="s">
        <v>2308</v>
      </c>
      <c r="I551" s="177"/>
      <c r="J551" s="81">
        <v>47.478631011163763</v>
      </c>
      <c r="K551" s="81">
        <v>2.2984931941456526</v>
      </c>
      <c r="L551" s="81">
        <v>0</v>
      </c>
      <c r="M551" s="81">
        <v>48.084596285753541</v>
      </c>
      <c r="N551" s="81">
        <v>49.308331905263955</v>
      </c>
      <c r="O551" s="81">
        <v>37.454290386683191</v>
      </c>
      <c r="P551" s="81">
        <v>17.725347852315775</v>
      </c>
      <c r="Q551" s="81">
        <v>2.6984091165737647</v>
      </c>
      <c r="R551" s="81">
        <v>0</v>
      </c>
      <c r="S551" s="81">
        <v>5.4938496014511848</v>
      </c>
      <c r="T551" s="82"/>
      <c r="U551" s="81">
        <v>3374012</v>
      </c>
      <c r="V551" s="81">
        <v>1081</v>
      </c>
      <c r="W551" s="81">
        <v>0</v>
      </c>
      <c r="X551" s="81">
        <v>9112</v>
      </c>
      <c r="Y551" s="81">
        <v>12709</v>
      </c>
      <c r="Z551" s="81">
        <v>21553</v>
      </c>
      <c r="AA551" s="81">
        <v>3530</v>
      </c>
      <c r="AB551" s="81">
        <v>36357</v>
      </c>
      <c r="AC551" s="81">
        <v>0</v>
      </c>
      <c r="AD551" s="81">
        <v>5.4938496014511848</v>
      </c>
      <c r="AE551" s="82"/>
      <c r="AF551" s="81">
        <v>26686133.222336709</v>
      </c>
      <c r="AG551" s="81">
        <v>1898857.7547074072</v>
      </c>
      <c r="AH551" s="81">
        <v>0</v>
      </c>
      <c r="AI551" s="81">
        <v>53389130.612466343</v>
      </c>
      <c r="AJ551" s="81">
        <v>57738212.482822843</v>
      </c>
      <c r="AK551" s="81">
        <v>0</v>
      </c>
      <c r="AL551" s="81">
        <v>0</v>
      </c>
      <c r="AM551" s="81">
        <v>4991272.8095334256</v>
      </c>
      <c r="AN551" s="81">
        <v>0</v>
      </c>
      <c r="AO551" s="81">
        <v>0</v>
      </c>
      <c r="AP551" s="82"/>
      <c r="AQ551" s="81">
        <v>856</v>
      </c>
      <c r="AR551" s="81">
        <v>45</v>
      </c>
      <c r="AS551" s="81">
        <v>0</v>
      </c>
      <c r="AT551" s="81">
        <v>0</v>
      </c>
      <c r="AU551" s="81">
        <v>0</v>
      </c>
      <c r="AV551" s="81">
        <v>0</v>
      </c>
      <c r="AW551" s="81" t="s">
        <v>564</v>
      </c>
      <c r="AX551" s="82"/>
      <c r="AY551" s="81">
        <v>3416.8</v>
      </c>
      <c r="AZ551" s="81">
        <v>1161.0999999999999</v>
      </c>
      <c r="BA551" s="81">
        <v>0</v>
      </c>
      <c r="BB551" s="81">
        <v>0</v>
      </c>
      <c r="BC551" s="81">
        <v>0</v>
      </c>
      <c r="BD551" s="81">
        <v>0</v>
      </c>
      <c r="BE551" s="81" t="s">
        <v>564</v>
      </c>
      <c r="BF551" s="82"/>
      <c r="BG551" s="81">
        <v>0</v>
      </c>
      <c r="BH551" s="81">
        <v>0</v>
      </c>
      <c r="BI551" s="81">
        <v>4.8979999999999997</v>
      </c>
      <c r="BJ551" s="81">
        <v>0</v>
      </c>
      <c r="BK551" s="81">
        <v>28.756</v>
      </c>
      <c r="BL551" s="81">
        <v>0</v>
      </c>
      <c r="BM551" s="82"/>
      <c r="BN551" s="81">
        <v>0</v>
      </c>
      <c r="BO551" s="81">
        <v>0</v>
      </c>
      <c r="BP551" s="81">
        <v>1</v>
      </c>
      <c r="BQ551" s="81">
        <v>0</v>
      </c>
      <c r="BR551" s="81">
        <v>4</v>
      </c>
      <c r="BS551" s="81">
        <v>0</v>
      </c>
      <c r="BT551"/>
      <c r="BU551" s="80">
        <v>15.395</v>
      </c>
      <c r="BV551" s="80">
        <v>18.259</v>
      </c>
      <c r="BW551" s="80">
        <v>0</v>
      </c>
      <c r="BX551" s="80">
        <v>0</v>
      </c>
      <c r="BY551" s="80">
        <v>0</v>
      </c>
      <c r="BZ551" s="80">
        <v>0</v>
      </c>
      <c r="CA551" s="80">
        <v>0</v>
      </c>
      <c r="CB551" s="80">
        <v>0</v>
      </c>
      <c r="CC551" s="80">
        <v>0</v>
      </c>
    </row>
    <row r="552" spans="1:81">
      <c r="A552" s="80" t="s">
        <v>2319</v>
      </c>
      <c r="B552" s="80">
        <v>267</v>
      </c>
      <c r="C552" s="80">
        <v>12</v>
      </c>
      <c r="D552" s="80">
        <v>16</v>
      </c>
      <c r="E552" s="80">
        <v>2015</v>
      </c>
      <c r="F552" s="80" t="s">
        <v>91</v>
      </c>
      <c r="G552" s="80" t="s">
        <v>2307</v>
      </c>
      <c r="H552" s="80" t="s">
        <v>2308</v>
      </c>
      <c r="I552" s="177"/>
      <c r="J552" s="81">
        <v>35.063869049484971</v>
      </c>
      <c r="K552" s="81">
        <v>2.5708152667770072</v>
      </c>
      <c r="L552" s="81">
        <v>0</v>
      </c>
      <c r="M552" s="81">
        <v>46.02709308538617</v>
      </c>
      <c r="N552" s="81">
        <v>43.128534830815177</v>
      </c>
      <c r="O552" s="81">
        <v>37.556429420394601</v>
      </c>
      <c r="P552" s="81">
        <v>17.724218565833876</v>
      </c>
      <c r="Q552" s="81">
        <v>2.6442242366140101</v>
      </c>
      <c r="R552" s="81">
        <v>0</v>
      </c>
      <c r="S552" s="81">
        <v>4.2132127513093334</v>
      </c>
      <c r="T552" s="82"/>
      <c r="U552" s="81">
        <v>2704267</v>
      </c>
      <c r="V552" s="81">
        <v>1081</v>
      </c>
      <c r="W552" s="81">
        <v>0</v>
      </c>
      <c r="X552" s="81">
        <v>9112</v>
      </c>
      <c r="Y552" s="81">
        <v>12932</v>
      </c>
      <c r="Z552" s="81">
        <v>21820</v>
      </c>
      <c r="AA552" s="81">
        <v>3527</v>
      </c>
      <c r="AB552" s="81">
        <v>36393</v>
      </c>
      <c r="AC552" s="81">
        <v>0</v>
      </c>
      <c r="AD552" s="81">
        <v>4.2132127513093334</v>
      </c>
      <c r="AE552" s="82"/>
      <c r="AF552" s="81">
        <v>19786922.401728425</v>
      </c>
      <c r="AG552" s="81">
        <v>1949818.7496037344</v>
      </c>
      <c r="AH552" s="81">
        <v>0</v>
      </c>
      <c r="AI552" s="81">
        <v>56253533.126896523</v>
      </c>
      <c r="AJ552" s="81">
        <v>55329981.703732252</v>
      </c>
      <c r="AK552" s="81">
        <v>0</v>
      </c>
      <c r="AL552" s="81">
        <v>0</v>
      </c>
      <c r="AM552" s="81">
        <v>4987507.9871067619</v>
      </c>
      <c r="AN552" s="81">
        <v>0</v>
      </c>
      <c r="AO552" s="81">
        <v>0</v>
      </c>
      <c r="AP552" s="82"/>
      <c r="AQ552" s="81">
        <v>932</v>
      </c>
      <c r="AR552" s="81">
        <v>61</v>
      </c>
      <c r="AS552" s="81">
        <v>0</v>
      </c>
      <c r="AT552" s="81">
        <v>0</v>
      </c>
      <c r="AU552" s="81">
        <v>0</v>
      </c>
      <c r="AV552" s="81">
        <v>0</v>
      </c>
      <c r="AW552" s="81" t="s">
        <v>564</v>
      </c>
      <c r="AX552" s="82"/>
      <c r="AY552" s="81">
        <v>3794.2</v>
      </c>
      <c r="AZ552" s="81">
        <v>1565.3</v>
      </c>
      <c r="BA552" s="81">
        <v>0</v>
      </c>
      <c r="BB552" s="81">
        <v>0</v>
      </c>
      <c r="BC552" s="81">
        <v>0</v>
      </c>
      <c r="BD552" s="81">
        <v>0</v>
      </c>
      <c r="BE552" s="81" t="s">
        <v>564</v>
      </c>
      <c r="BF552" s="82"/>
      <c r="BG552" s="81">
        <v>0</v>
      </c>
      <c r="BH552" s="81">
        <v>0</v>
      </c>
      <c r="BI552" s="81">
        <v>4.7729999999999997</v>
      </c>
      <c r="BJ552" s="81">
        <v>0</v>
      </c>
      <c r="BK552" s="81">
        <v>10.834</v>
      </c>
      <c r="BL552" s="81">
        <v>0</v>
      </c>
      <c r="BM552" s="82"/>
      <c r="BN552" s="81">
        <v>0</v>
      </c>
      <c r="BO552" s="81">
        <v>0</v>
      </c>
      <c r="BP552" s="81">
        <v>1</v>
      </c>
      <c r="BQ552" s="81">
        <v>0</v>
      </c>
      <c r="BR552" s="81">
        <v>3</v>
      </c>
      <c r="BS552" s="81">
        <v>0</v>
      </c>
      <c r="BT552"/>
      <c r="BU552" s="80">
        <v>15.606999999999999</v>
      </c>
      <c r="BV552" s="80">
        <v>0</v>
      </c>
      <c r="BW552" s="80">
        <v>0</v>
      </c>
      <c r="BX552" s="80">
        <v>0</v>
      </c>
      <c r="BY552" s="80">
        <v>0</v>
      </c>
      <c r="BZ552" s="80">
        <v>0</v>
      </c>
      <c r="CA552" s="80">
        <v>0</v>
      </c>
      <c r="CB552" s="80">
        <v>0</v>
      </c>
      <c r="CC552" s="80">
        <v>0</v>
      </c>
    </row>
    <row r="553" spans="1:81">
      <c r="A553" s="80" t="s">
        <v>2320</v>
      </c>
      <c r="B553" s="80">
        <v>268</v>
      </c>
      <c r="C553" s="80">
        <v>13</v>
      </c>
      <c r="D553" s="80">
        <v>16</v>
      </c>
      <c r="E553" s="80">
        <v>2016</v>
      </c>
      <c r="F553" s="80" t="s">
        <v>92</v>
      </c>
      <c r="G553" s="80" t="s">
        <v>2307</v>
      </c>
      <c r="H553" s="80" t="s">
        <v>2308</v>
      </c>
      <c r="I553" s="177"/>
      <c r="J553" s="81">
        <v>50.633060471388454</v>
      </c>
      <c r="K553" s="81">
        <v>2.5981800613758179</v>
      </c>
      <c r="L553" s="81">
        <v>0</v>
      </c>
      <c r="M553" s="81">
        <v>37.891430965127853</v>
      </c>
      <c r="N553" s="81">
        <v>43.238139721248807</v>
      </c>
      <c r="O553" s="81">
        <v>37.44892471712587</v>
      </c>
      <c r="P553" s="81">
        <v>17.437953021343919</v>
      </c>
      <c r="Q553" s="81">
        <v>2.5630243946403435</v>
      </c>
      <c r="R553" s="81">
        <v>0</v>
      </c>
      <c r="S553" s="81">
        <v>4.7309777050318838</v>
      </c>
      <c r="T553" s="82"/>
      <c r="U553" s="81">
        <v>3854728</v>
      </c>
      <c r="V553" s="81">
        <v>1081</v>
      </c>
      <c r="W553" s="81">
        <v>0</v>
      </c>
      <c r="X553" s="81">
        <v>9112</v>
      </c>
      <c r="Y553" s="81">
        <v>13032</v>
      </c>
      <c r="Z553" s="81">
        <v>22025</v>
      </c>
      <c r="AA553" s="81">
        <v>3589</v>
      </c>
      <c r="AB553" s="81">
        <v>36287</v>
      </c>
      <c r="AC553" s="81">
        <v>0</v>
      </c>
      <c r="AD553" s="81">
        <v>4.7309777050318838</v>
      </c>
      <c r="AE553" s="82"/>
      <c r="AF553" s="81">
        <v>28443322.47133204</v>
      </c>
      <c r="AG553" s="81">
        <v>1886357.7219855799</v>
      </c>
      <c r="AH553" s="81">
        <v>0</v>
      </c>
      <c r="AI553" s="81">
        <v>52916053.313900411</v>
      </c>
      <c r="AJ553" s="81">
        <v>52029421.936310418</v>
      </c>
      <c r="AK553" s="81">
        <v>0</v>
      </c>
      <c r="AL553" s="81">
        <v>0</v>
      </c>
      <c r="AM553" s="81">
        <v>4976844.6501548793</v>
      </c>
      <c r="AN553" s="81">
        <v>0</v>
      </c>
      <c r="AO553" s="81">
        <v>0</v>
      </c>
      <c r="AP553" s="82"/>
      <c r="AQ553" s="81">
        <v>992</v>
      </c>
      <c r="AR553" s="81">
        <v>65</v>
      </c>
      <c r="AS553" s="81">
        <v>0</v>
      </c>
      <c r="AT553" s="81">
        <v>0</v>
      </c>
      <c r="AU553" s="81">
        <v>0</v>
      </c>
      <c r="AV553" s="81">
        <v>0</v>
      </c>
      <c r="AW553" s="81" t="s">
        <v>564</v>
      </c>
      <c r="AX553" s="82"/>
      <c r="AY553" s="81">
        <v>4074.8</v>
      </c>
      <c r="AZ553" s="81">
        <v>1809.4</v>
      </c>
      <c r="BA553" s="81">
        <v>0</v>
      </c>
      <c r="BB553" s="81">
        <v>0</v>
      </c>
      <c r="BC553" s="81">
        <v>0</v>
      </c>
      <c r="BD553" s="81">
        <v>0</v>
      </c>
      <c r="BE553" s="81" t="s">
        <v>564</v>
      </c>
      <c r="BF553" s="82"/>
      <c r="BG553" s="81">
        <v>0</v>
      </c>
      <c r="BH553" s="81">
        <v>0</v>
      </c>
      <c r="BI553" s="81">
        <v>6.5229999999999997</v>
      </c>
      <c r="BJ553" s="81">
        <v>0</v>
      </c>
      <c r="BK553" s="81">
        <v>10.227</v>
      </c>
      <c r="BL553" s="81">
        <v>0</v>
      </c>
      <c r="BM553" s="82"/>
      <c r="BN553" s="81">
        <v>0</v>
      </c>
      <c r="BO553" s="81">
        <v>0</v>
      </c>
      <c r="BP553" s="81">
        <v>1</v>
      </c>
      <c r="BQ553" s="81">
        <v>0</v>
      </c>
      <c r="BR553" s="81">
        <v>3</v>
      </c>
      <c r="BS553" s="81">
        <v>0</v>
      </c>
      <c r="BT553"/>
      <c r="BU553" s="80">
        <v>16.75</v>
      </c>
      <c r="BV553" s="80">
        <v>0</v>
      </c>
      <c r="BW553" s="80">
        <v>0</v>
      </c>
      <c r="BX553" s="80">
        <v>0</v>
      </c>
      <c r="BY553" s="80">
        <v>0</v>
      </c>
      <c r="BZ553" s="80">
        <v>0</v>
      </c>
      <c r="CA553" s="80">
        <v>0</v>
      </c>
      <c r="CB553" s="80">
        <v>0</v>
      </c>
      <c r="CC553" s="80">
        <v>0</v>
      </c>
    </row>
    <row r="554" spans="1:81">
      <c r="A554" s="80" t="s">
        <v>2321</v>
      </c>
      <c r="B554" s="80">
        <v>269</v>
      </c>
      <c r="C554" s="80">
        <v>14</v>
      </c>
      <c r="D554" s="80">
        <v>16</v>
      </c>
      <c r="E554" s="80">
        <v>2017</v>
      </c>
      <c r="F554" s="80" t="s">
        <v>71</v>
      </c>
      <c r="G554" s="80" t="s">
        <v>2307</v>
      </c>
      <c r="H554" s="80" t="s">
        <v>2308</v>
      </c>
      <c r="I554" s="177"/>
      <c r="J554" s="81">
        <v>48.691731146208532</v>
      </c>
      <c r="K554" s="81">
        <v>2.6578277199113471</v>
      </c>
      <c r="L554" s="81">
        <v>0</v>
      </c>
      <c r="M554" s="81">
        <v>36.794042648244144</v>
      </c>
      <c r="N554" s="81">
        <v>47.33771937485789</v>
      </c>
      <c r="O554" s="81">
        <v>37.207480382149718</v>
      </c>
      <c r="P554" s="81">
        <v>17.153683843860264</v>
      </c>
      <c r="Q554" s="81">
        <v>2.4758988838725515</v>
      </c>
      <c r="R554" s="81">
        <v>0</v>
      </c>
      <c r="S554" s="81">
        <v>5.0941003910561502</v>
      </c>
      <c r="T554" s="82"/>
      <c r="U554" s="81">
        <v>4036989</v>
      </c>
      <c r="V554" s="81">
        <v>1081</v>
      </c>
      <c r="W554" s="81">
        <v>0</v>
      </c>
      <c r="X554" s="81">
        <v>9112</v>
      </c>
      <c r="Y554" s="81">
        <v>13191</v>
      </c>
      <c r="Z554" s="81">
        <v>22246</v>
      </c>
      <c r="AA554" s="81">
        <v>3553</v>
      </c>
      <c r="AB554" s="81">
        <v>36250</v>
      </c>
      <c r="AC554" s="81">
        <v>0</v>
      </c>
      <c r="AD554" s="81">
        <v>5.0941003910561502</v>
      </c>
      <c r="AE554" s="82"/>
      <c r="AF554" s="81">
        <v>28860822.703243989</v>
      </c>
      <c r="AG554" s="81">
        <v>1914897.4932429681</v>
      </c>
      <c r="AH554" s="81">
        <v>0</v>
      </c>
      <c r="AI554" s="81">
        <v>54061267.401527964</v>
      </c>
      <c r="AJ554" s="81">
        <v>58154208.262173787</v>
      </c>
      <c r="AK554" s="81">
        <v>0</v>
      </c>
      <c r="AL554" s="81">
        <v>0</v>
      </c>
      <c r="AM554" s="81">
        <v>4979549.4788593054</v>
      </c>
      <c r="AN554" s="81">
        <v>0</v>
      </c>
      <c r="AO554" s="81">
        <v>0</v>
      </c>
      <c r="AP554" s="82"/>
      <c r="AQ554" s="81">
        <v>1036</v>
      </c>
      <c r="AR554" s="81">
        <v>73</v>
      </c>
      <c r="AS554" s="81">
        <v>0</v>
      </c>
      <c r="AT554" s="81">
        <v>0</v>
      </c>
      <c r="AU554" s="81">
        <v>0</v>
      </c>
      <c r="AV554" s="81">
        <v>0</v>
      </c>
      <c r="AW554" s="81" t="s">
        <v>564</v>
      </c>
      <c r="AX554" s="82"/>
      <c r="AY554" s="81">
        <v>4280.8</v>
      </c>
      <c r="AZ554" s="81">
        <v>2036.2</v>
      </c>
      <c r="BA554" s="81">
        <v>0</v>
      </c>
      <c r="BB554" s="81">
        <v>0</v>
      </c>
      <c r="BC554" s="81">
        <v>0</v>
      </c>
      <c r="BD554" s="81">
        <v>0</v>
      </c>
      <c r="BE554" s="81" t="s">
        <v>564</v>
      </c>
      <c r="BF554" s="82"/>
      <c r="BG554" s="81">
        <v>0</v>
      </c>
      <c r="BH554" s="81">
        <v>0</v>
      </c>
      <c r="BI554" s="81">
        <v>6.8630000000000004</v>
      </c>
      <c r="BJ554" s="81">
        <v>0</v>
      </c>
      <c r="BK554" s="81">
        <v>23.852</v>
      </c>
      <c r="BL554" s="81">
        <v>0</v>
      </c>
      <c r="BM554" s="82"/>
      <c r="BN554" s="81">
        <v>0</v>
      </c>
      <c r="BO554" s="81">
        <v>0</v>
      </c>
      <c r="BP554" s="81">
        <v>1</v>
      </c>
      <c r="BQ554" s="81">
        <v>0</v>
      </c>
      <c r="BR554" s="81">
        <v>3</v>
      </c>
      <c r="BS554" s="81">
        <v>0</v>
      </c>
      <c r="BT554"/>
      <c r="BU554" s="80">
        <v>14.314</v>
      </c>
      <c r="BV554" s="80">
        <v>16.401</v>
      </c>
      <c r="BW554" s="80">
        <v>0</v>
      </c>
      <c r="BX554" s="80">
        <v>0</v>
      </c>
      <c r="BY554" s="80">
        <v>0</v>
      </c>
      <c r="BZ554" s="80">
        <v>0</v>
      </c>
      <c r="CA554" s="80">
        <v>0</v>
      </c>
      <c r="CB554" s="80">
        <v>0</v>
      </c>
      <c r="CC554" s="80">
        <v>0</v>
      </c>
    </row>
    <row r="555" spans="1:81">
      <c r="A555" s="80" t="s">
        <v>2322</v>
      </c>
      <c r="B555" s="80">
        <v>270</v>
      </c>
      <c r="C555" s="80">
        <v>15</v>
      </c>
      <c r="D555" s="80">
        <v>16</v>
      </c>
      <c r="E555" s="80">
        <v>2018</v>
      </c>
      <c r="F555" s="80" t="s">
        <v>93</v>
      </c>
      <c r="G555" s="80" t="s">
        <v>2307</v>
      </c>
      <c r="H555" s="80" t="s">
        <v>2308</v>
      </c>
      <c r="I555" s="177"/>
      <c r="J555" s="81">
        <v>44.777033273408442</v>
      </c>
      <c r="K555" s="81">
        <v>2.4658236745200299</v>
      </c>
      <c r="L555" s="81">
        <v>0</v>
      </c>
      <c r="M555" s="81">
        <v>39.233476152293314</v>
      </c>
      <c r="N555" s="81">
        <v>44.487749587892367</v>
      </c>
      <c r="O555" s="81">
        <v>36.713573464513601</v>
      </c>
      <c r="P555" s="81">
        <v>16.939913036817686</v>
      </c>
      <c r="Q555" s="81">
        <v>2.2923120915210387</v>
      </c>
      <c r="R555" s="81">
        <v>0</v>
      </c>
      <c r="S555" s="81">
        <v>4.973269093573756</v>
      </c>
      <c r="T555" s="82"/>
      <c r="U555" s="81">
        <v>3950839</v>
      </c>
      <c r="V555" s="81">
        <v>1081</v>
      </c>
      <c r="W555" s="81">
        <v>0</v>
      </c>
      <c r="X555" s="81">
        <v>9112</v>
      </c>
      <c r="Y555" s="81">
        <v>13284</v>
      </c>
      <c r="Z555" s="81">
        <v>22371</v>
      </c>
      <c r="AA555" s="81">
        <v>3544</v>
      </c>
      <c r="AB555" s="81">
        <v>36168</v>
      </c>
      <c r="AC555" s="81">
        <v>0</v>
      </c>
      <c r="AD555" s="81">
        <v>4.973269093573756</v>
      </c>
      <c r="AE555" s="82"/>
      <c r="AF555" s="81">
        <v>25418605.810954049</v>
      </c>
      <c r="AG555" s="81">
        <v>1690193.1918624791</v>
      </c>
      <c r="AH555" s="81">
        <v>0</v>
      </c>
      <c r="AI555" s="81">
        <v>51446397.285615467</v>
      </c>
      <c r="AJ555" s="81">
        <v>58334038.008054018</v>
      </c>
      <c r="AK555" s="81">
        <v>0</v>
      </c>
      <c r="AL555" s="81">
        <v>0</v>
      </c>
      <c r="AM555" s="81">
        <v>4978565.3722189171</v>
      </c>
      <c r="AN555" s="81">
        <v>0</v>
      </c>
      <c r="AO555" s="81">
        <v>0</v>
      </c>
      <c r="AP555" s="82"/>
      <c r="AQ555" s="81">
        <v>1098</v>
      </c>
      <c r="AR555" s="81">
        <v>80</v>
      </c>
      <c r="AS555" s="81">
        <v>0</v>
      </c>
      <c r="AT555" s="81">
        <v>0</v>
      </c>
      <c r="AU555" s="81">
        <v>0</v>
      </c>
      <c r="AV555" s="81">
        <v>0</v>
      </c>
      <c r="AW555" s="81" t="s">
        <v>564</v>
      </c>
      <c r="AX555" s="82"/>
      <c r="AY555" s="81">
        <v>4578.4000000000005</v>
      </c>
      <c r="AZ555" s="81">
        <v>11197</v>
      </c>
      <c r="BA555" s="81">
        <v>0</v>
      </c>
      <c r="BB555" s="81">
        <v>0</v>
      </c>
      <c r="BC555" s="81">
        <v>0</v>
      </c>
      <c r="BD555" s="81">
        <v>0</v>
      </c>
      <c r="BE555" s="81" t="s">
        <v>564</v>
      </c>
      <c r="BF555" s="82"/>
      <c r="BG555" s="81">
        <v>0</v>
      </c>
      <c r="BH555" s="81">
        <v>0</v>
      </c>
      <c r="BI555" s="81">
        <v>6.0330000000000004</v>
      </c>
      <c r="BJ555" s="81">
        <v>0</v>
      </c>
      <c r="BK555" s="81">
        <v>23.012</v>
      </c>
      <c r="BL555" s="81">
        <v>0</v>
      </c>
      <c r="BM555" s="82"/>
      <c r="BN555" s="81">
        <v>0</v>
      </c>
      <c r="BO555" s="81">
        <v>0</v>
      </c>
      <c r="BP555" s="81">
        <v>1</v>
      </c>
      <c r="BQ555" s="81">
        <v>0</v>
      </c>
      <c r="BR555" s="81">
        <v>3</v>
      </c>
      <c r="BS555" s="81">
        <v>0</v>
      </c>
      <c r="BT555"/>
      <c r="BU555" s="80">
        <v>13.311999999999999</v>
      </c>
      <c r="BV555" s="80">
        <v>15.733000000000001</v>
      </c>
      <c r="BW555" s="80">
        <v>0</v>
      </c>
      <c r="BX555" s="80">
        <v>0</v>
      </c>
      <c r="BY555" s="80">
        <v>0</v>
      </c>
      <c r="BZ555" s="80">
        <v>0</v>
      </c>
      <c r="CA555" s="80">
        <v>0</v>
      </c>
      <c r="CB555" s="80">
        <v>0</v>
      </c>
      <c r="CC555" s="80">
        <v>0</v>
      </c>
    </row>
    <row r="556" spans="1:81">
      <c r="A556" s="80" t="s">
        <v>2323</v>
      </c>
      <c r="B556" s="80">
        <v>271</v>
      </c>
      <c r="C556" s="80">
        <v>16</v>
      </c>
      <c r="D556" s="80">
        <v>16</v>
      </c>
      <c r="E556" s="80">
        <v>2019</v>
      </c>
      <c r="F556" s="80" t="s">
        <v>73</v>
      </c>
      <c r="G556" s="80" t="s">
        <v>2307</v>
      </c>
      <c r="H556" s="80" t="s">
        <v>2308</v>
      </c>
      <c r="I556" s="177"/>
      <c r="J556" s="81">
        <v>41.150066811016266</v>
      </c>
      <c r="K556" s="81">
        <v>2.2961435385256141</v>
      </c>
      <c r="L556" s="81">
        <v>0</v>
      </c>
      <c r="M556" s="81">
        <v>37.512905865249941</v>
      </c>
      <c r="N556" s="81">
        <v>39.332077455264411</v>
      </c>
      <c r="O556" s="81">
        <v>35.860291972566095</v>
      </c>
      <c r="P556" s="81">
        <v>16.836490392168983</v>
      </c>
      <c r="Q556" s="81">
        <v>2.2270702282413706</v>
      </c>
      <c r="R556" s="81">
        <v>0</v>
      </c>
      <c r="S556" s="81">
        <v>5.2641914630346971</v>
      </c>
      <c r="T556" s="82"/>
      <c r="U556" s="81">
        <v>3735116</v>
      </c>
      <c r="V556" s="81">
        <v>1081</v>
      </c>
      <c r="W556" s="81">
        <v>0</v>
      </c>
      <c r="X556" s="81">
        <v>9112</v>
      </c>
      <c r="Y556" s="81">
        <v>13451</v>
      </c>
      <c r="Z556" s="81">
        <v>22451</v>
      </c>
      <c r="AA556" s="81">
        <v>3496</v>
      </c>
      <c r="AB556" s="81">
        <v>36090</v>
      </c>
      <c r="AC556" s="81">
        <v>0</v>
      </c>
      <c r="AD556" s="81">
        <v>5.2641914630346971</v>
      </c>
      <c r="AE556" s="82"/>
      <c r="AF556" s="81">
        <v>24318198.508664511</v>
      </c>
      <c r="AG556" s="81">
        <v>1648601.892691775</v>
      </c>
      <c r="AH556" s="81">
        <v>0</v>
      </c>
      <c r="AI556" s="81">
        <v>51365513.559927061</v>
      </c>
      <c r="AJ556" s="81">
        <v>51289452.419284917</v>
      </c>
      <c r="AK556" s="81">
        <v>0</v>
      </c>
      <c r="AL556" s="81">
        <v>0</v>
      </c>
      <c r="AM556" s="81">
        <v>4915186.3146254597</v>
      </c>
      <c r="AN556" s="81">
        <v>0</v>
      </c>
      <c r="AO556" s="81">
        <v>0</v>
      </c>
      <c r="AP556" s="82"/>
      <c r="AQ556" s="81">
        <v>1179</v>
      </c>
      <c r="AR556" s="81">
        <v>83</v>
      </c>
      <c r="AS556" s="81">
        <v>0</v>
      </c>
      <c r="AT556" s="81">
        <v>0</v>
      </c>
      <c r="AU556" s="81">
        <v>0</v>
      </c>
      <c r="AV556" s="81">
        <v>0</v>
      </c>
      <c r="AW556" s="81" t="s">
        <v>564</v>
      </c>
      <c r="AX556" s="82"/>
      <c r="AY556" s="81">
        <v>4968.7000000000025</v>
      </c>
      <c r="AZ556" s="81">
        <v>11302.8</v>
      </c>
      <c r="BA556" s="81">
        <v>0</v>
      </c>
      <c r="BB556" s="81">
        <v>0</v>
      </c>
      <c r="BC556" s="81">
        <v>0</v>
      </c>
      <c r="BD556" s="81">
        <v>0</v>
      </c>
      <c r="BE556" s="81" t="s">
        <v>564</v>
      </c>
      <c r="BF556" s="82"/>
      <c r="BG556" s="81">
        <v>0</v>
      </c>
      <c r="BH556" s="81">
        <v>0</v>
      </c>
      <c r="BI556" s="81">
        <v>5.9180000000000001</v>
      </c>
      <c r="BJ556" s="81">
        <v>0</v>
      </c>
      <c r="BK556" s="81">
        <v>22.91</v>
      </c>
      <c r="BL556" s="81">
        <v>0</v>
      </c>
      <c r="BM556" s="82"/>
      <c r="BN556" s="81">
        <v>0</v>
      </c>
      <c r="BO556" s="81">
        <v>0</v>
      </c>
      <c r="BP556" s="81">
        <v>1</v>
      </c>
      <c r="BQ556" s="81">
        <v>0</v>
      </c>
      <c r="BR556" s="81">
        <v>3</v>
      </c>
      <c r="BS556" s="81">
        <v>0</v>
      </c>
      <c r="BT556"/>
      <c r="BU556" s="80">
        <v>13.015000000000001</v>
      </c>
      <c r="BV556" s="80">
        <v>15.813000000000001</v>
      </c>
      <c r="BW556" s="80">
        <v>0</v>
      </c>
      <c r="BX556" s="80">
        <v>0</v>
      </c>
      <c r="BY556" s="80">
        <v>0</v>
      </c>
      <c r="BZ556" s="80">
        <v>0</v>
      </c>
      <c r="CA556" s="80">
        <v>0</v>
      </c>
      <c r="CB556" s="80">
        <v>0</v>
      </c>
      <c r="CC556" s="80">
        <v>0</v>
      </c>
    </row>
    <row r="557" spans="1:81">
      <c r="A557" s="80" t="s">
        <v>2324</v>
      </c>
      <c r="B557" s="80">
        <v>272</v>
      </c>
      <c r="C557" s="80">
        <v>17</v>
      </c>
      <c r="D557" s="80">
        <v>16</v>
      </c>
      <c r="E557" s="80">
        <v>2020</v>
      </c>
      <c r="F557" s="80" t="s">
        <v>218</v>
      </c>
      <c r="G557" s="80" t="s">
        <v>2307</v>
      </c>
      <c r="H557" s="80" t="s">
        <v>2308</v>
      </c>
      <c r="I557" s="177"/>
      <c r="J557" s="81">
        <v>34.090442961112487</v>
      </c>
      <c r="K557" s="81">
        <v>2.7805434739129611</v>
      </c>
      <c r="L557" s="81">
        <v>0</v>
      </c>
      <c r="M557" s="81">
        <v>37.67577295769447</v>
      </c>
      <c r="N557" s="81">
        <v>41.177091785335257</v>
      </c>
      <c r="O557" s="81">
        <v>31.71537003630786</v>
      </c>
      <c r="P557" s="81">
        <v>15.802169187173215</v>
      </c>
      <c r="Q557" s="81">
        <v>2.1242661634975391</v>
      </c>
      <c r="R557" s="81">
        <v>0</v>
      </c>
      <c r="S557" s="81">
        <v>4.3656517435436157</v>
      </c>
      <c r="T557" s="82"/>
      <c r="U557" s="81">
        <v>3325849</v>
      </c>
      <c r="V557" s="81">
        <v>1257</v>
      </c>
      <c r="W557" s="81">
        <v>0</v>
      </c>
      <c r="X557" s="81">
        <v>10741</v>
      </c>
      <c r="Y557" s="81">
        <v>13685</v>
      </c>
      <c r="Z557" s="81">
        <v>22663</v>
      </c>
      <c r="AA557" s="81">
        <v>3565</v>
      </c>
      <c r="AB557" s="81">
        <v>36027</v>
      </c>
      <c r="AC557" s="81">
        <v>0</v>
      </c>
      <c r="AD557" s="81">
        <v>4.3656517435436157</v>
      </c>
      <c r="AE557" s="82"/>
      <c r="AF557" s="81">
        <v>20904777.100092351</v>
      </c>
      <c r="AG557" s="81">
        <v>1943528.3183343629</v>
      </c>
      <c r="AH557" s="81">
        <v>0</v>
      </c>
      <c r="AI557" s="81">
        <v>54476379.271763578</v>
      </c>
      <c r="AJ557" s="81">
        <v>53806927.897917613</v>
      </c>
      <c r="AK557" s="81"/>
      <c r="AL557" s="81"/>
      <c r="AM557" s="81">
        <v>4701923.7683184147</v>
      </c>
      <c r="AN557" s="81"/>
      <c r="AO557" s="81"/>
      <c r="AP557" s="82"/>
      <c r="AQ557" s="81">
        <v>1229</v>
      </c>
      <c r="AR557" s="81">
        <v>85</v>
      </c>
      <c r="AS557" s="81">
        <v>0</v>
      </c>
      <c r="AT557" s="81">
        <v>0</v>
      </c>
      <c r="AU557" s="81">
        <v>0</v>
      </c>
      <c r="AV557" s="81">
        <v>0</v>
      </c>
      <c r="AW557" s="81">
        <v>0</v>
      </c>
      <c r="AX557" s="82"/>
      <c r="AY557" s="81">
        <v>5206.5000000000045</v>
      </c>
      <c r="AZ557" s="81">
        <v>11401.8</v>
      </c>
      <c r="BA557" s="81">
        <v>0</v>
      </c>
      <c r="BB557" s="81">
        <v>0</v>
      </c>
      <c r="BC557" s="81">
        <v>0</v>
      </c>
      <c r="BD557" s="81">
        <v>0</v>
      </c>
      <c r="BE557" s="81">
        <v>0</v>
      </c>
      <c r="BF557" s="82"/>
      <c r="BG557" s="81">
        <v>0</v>
      </c>
      <c r="BH557" s="81">
        <v>0</v>
      </c>
      <c r="BI557" s="81">
        <v>5.8769999999999998</v>
      </c>
      <c r="BJ557" s="81">
        <v>0</v>
      </c>
      <c r="BK557" s="81">
        <v>14.757</v>
      </c>
      <c r="BL557" s="81">
        <v>0</v>
      </c>
      <c r="BM557" s="82"/>
      <c r="BN557" s="81">
        <v>0</v>
      </c>
      <c r="BO557" s="81">
        <v>0</v>
      </c>
      <c r="BP557" s="81">
        <v>1</v>
      </c>
      <c r="BQ557" s="81">
        <v>0</v>
      </c>
      <c r="BR557" s="81">
        <v>2</v>
      </c>
      <c r="BS557" s="81">
        <v>0</v>
      </c>
      <c r="BT557"/>
      <c r="BU557" s="80">
        <v>9.0860000000000003</v>
      </c>
      <c r="BV557" s="80">
        <v>11.548</v>
      </c>
      <c r="BW557" s="80">
        <v>0</v>
      </c>
      <c r="BX557" s="80">
        <v>0</v>
      </c>
      <c r="BY557" s="80">
        <v>0</v>
      </c>
      <c r="BZ557" s="80">
        <v>0</v>
      </c>
      <c r="CA557" s="80">
        <v>0</v>
      </c>
      <c r="CB557" s="80">
        <v>0</v>
      </c>
      <c r="CC557" s="80">
        <v>0</v>
      </c>
    </row>
    <row r="558" spans="1:81">
      <c r="A558" s="80" t="s">
        <v>2325</v>
      </c>
      <c r="B558" s="80">
        <v>272</v>
      </c>
      <c r="C558" s="80">
        <v>18</v>
      </c>
      <c r="D558" s="80">
        <v>16</v>
      </c>
      <c r="E558" s="80">
        <v>2021</v>
      </c>
      <c r="F558" s="80" t="s">
        <v>75</v>
      </c>
      <c r="G558" s="174" t="s">
        <v>2307</v>
      </c>
      <c r="H558" s="80" t="s">
        <v>2308</v>
      </c>
      <c r="I558" s="177"/>
      <c r="J558" s="81">
        <v>35.255853894924925</v>
      </c>
      <c r="K558" s="81">
        <v>2.9748887507615924</v>
      </c>
      <c r="L558" s="81">
        <v>0</v>
      </c>
      <c r="M558" s="81">
        <v>42.500317307002113</v>
      </c>
      <c r="N558" s="81">
        <v>37.853221546315332</v>
      </c>
      <c r="O558" s="81">
        <v>31.129931764980849</v>
      </c>
      <c r="P558" s="81">
        <v>16.258509168439261</v>
      </c>
      <c r="Q558" s="81">
        <v>2.1525636065372398</v>
      </c>
      <c r="R558" s="81">
        <v>0</v>
      </c>
      <c r="S558" s="81">
        <v>4.4443763599393256</v>
      </c>
      <c r="T558" s="82"/>
      <c r="U558" s="81">
        <v>3625612</v>
      </c>
      <c r="V558" s="81">
        <v>1257</v>
      </c>
      <c r="W558" s="81">
        <v>0</v>
      </c>
      <c r="X558" s="81">
        <v>10741</v>
      </c>
      <c r="Y558" s="81">
        <v>13862</v>
      </c>
      <c r="Z558" s="81">
        <v>22905</v>
      </c>
      <c r="AA558" s="81">
        <v>3577</v>
      </c>
      <c r="AB558" s="81">
        <v>36074</v>
      </c>
      <c r="AC558" s="81">
        <v>0</v>
      </c>
      <c r="AD558" s="81">
        <v>4.4443763599393256</v>
      </c>
      <c r="AE558" s="82"/>
      <c r="AF558" s="81">
        <v>22664741.433157224</v>
      </c>
      <c r="AG558" s="81">
        <v>2067201.4702678125</v>
      </c>
      <c r="AH558" s="81">
        <v>0</v>
      </c>
      <c r="AI558" s="81">
        <v>62517200.712349609</v>
      </c>
      <c r="AJ558" s="81">
        <v>49130668.612177111</v>
      </c>
      <c r="AK558" s="81">
        <v>0</v>
      </c>
      <c r="AL558" s="81">
        <v>0</v>
      </c>
      <c r="AM558" s="81">
        <v>4735213.4887786824</v>
      </c>
      <c r="AN558" s="81">
        <v>0</v>
      </c>
      <c r="AO558" s="81">
        <v>0</v>
      </c>
      <c r="AP558" s="82"/>
      <c r="AQ558" s="81">
        <v>1307</v>
      </c>
      <c r="AR558" s="81">
        <v>86</v>
      </c>
      <c r="AS558" s="81">
        <v>0</v>
      </c>
      <c r="AT558" s="81">
        <v>0</v>
      </c>
      <c r="AU558" s="81">
        <v>0</v>
      </c>
      <c r="AV558" s="81">
        <v>0</v>
      </c>
      <c r="AW558" s="81"/>
      <c r="AX558" s="82"/>
      <c r="AY558" s="81">
        <v>5578.4000000000051</v>
      </c>
      <c r="AZ558" s="81">
        <v>11901.3</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2326</v>
      </c>
      <c r="B559" s="80">
        <v>272</v>
      </c>
      <c r="C559" s="80">
        <v>19</v>
      </c>
      <c r="D559" s="80">
        <v>16</v>
      </c>
      <c r="E559" s="80">
        <v>2022</v>
      </c>
      <c r="F559" s="80" t="s">
        <v>568</v>
      </c>
      <c r="G559" s="174" t="s">
        <v>2307</v>
      </c>
      <c r="H559" s="80" t="s">
        <v>2308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1404</v>
      </c>
      <c r="AR559" s="81">
        <v>89</v>
      </c>
      <c r="AS559" s="81">
        <v>0</v>
      </c>
      <c r="AT559" s="81">
        <v>0</v>
      </c>
      <c r="AU559" s="81">
        <v>0</v>
      </c>
      <c r="AV559" s="81">
        <v>0</v>
      </c>
      <c r="AW559" s="81"/>
      <c r="AX559" s="82"/>
      <c r="AY559" s="81">
        <v>6063.1000000000067</v>
      </c>
      <c r="AZ559" s="81">
        <v>12049.799999999997</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2431</v>
      </c>
      <c r="B560" s="80">
        <v>511</v>
      </c>
      <c r="C560" s="80">
        <v>1</v>
      </c>
      <c r="D560" s="80">
        <v>31</v>
      </c>
      <c r="E560" s="80">
        <v>1990</v>
      </c>
      <c r="F560" s="80" t="s">
        <v>562</v>
      </c>
      <c r="G560" s="80" t="s">
        <v>2432</v>
      </c>
      <c r="H560" s="80" t="s">
        <v>2433</v>
      </c>
      <c r="I560" s="177"/>
      <c r="J560" s="81">
        <v>1567.5202146320564</v>
      </c>
      <c r="K560" s="81">
        <v>304.54680055376679</v>
      </c>
      <c r="L560" s="81">
        <v>1078.0809632760611</v>
      </c>
      <c r="M560" s="81">
        <v>1348.6528423168065</v>
      </c>
      <c r="N560" s="81">
        <v>1392.531075620311</v>
      </c>
      <c r="O560" s="81">
        <v>1159.1452595538028</v>
      </c>
      <c r="P560" s="81">
        <v>1876.6193652415695</v>
      </c>
      <c r="Q560" s="81">
        <v>110.72660814148897</v>
      </c>
      <c r="R560" s="81">
        <v>737.04243302263444</v>
      </c>
      <c r="S560" s="81">
        <v>88.450670000000002</v>
      </c>
      <c r="T560" s="82"/>
      <c r="U560" s="81">
        <v>163817914</v>
      </c>
      <c r="V560" s="81">
        <v>75770</v>
      </c>
      <c r="W560" s="81">
        <v>11892</v>
      </c>
      <c r="X560" s="81">
        <v>503693</v>
      </c>
      <c r="Y560" s="81">
        <v>659880</v>
      </c>
      <c r="Z560" s="81">
        <v>476770</v>
      </c>
      <c r="AA560" s="81">
        <v>455664</v>
      </c>
      <c r="AB560" s="81">
        <v>1797824</v>
      </c>
      <c r="AC560" s="81">
        <v>127657076</v>
      </c>
      <c r="AD560" s="81">
        <v>88.450670000000017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2434</v>
      </c>
      <c r="B561" s="80">
        <v>512</v>
      </c>
      <c r="C561" s="80">
        <v>2</v>
      </c>
      <c r="D561" s="80">
        <v>31</v>
      </c>
      <c r="E561" s="80">
        <v>2005</v>
      </c>
      <c r="F561" s="80" t="s">
        <v>565</v>
      </c>
      <c r="G561" s="80" t="s">
        <v>2432</v>
      </c>
      <c r="H561" s="80" t="s">
        <v>2433</v>
      </c>
      <c r="I561" s="177"/>
      <c r="J561" s="81">
        <v>1676.6375742181401</v>
      </c>
      <c r="K561" s="81">
        <v>177.74108146230571</v>
      </c>
      <c r="L561" s="81">
        <v>916.33754482853669</v>
      </c>
      <c r="M561" s="81">
        <v>2122.269441440691</v>
      </c>
      <c r="N561" s="81">
        <v>1925.2225752449108</v>
      </c>
      <c r="O561" s="81">
        <v>1840.7405142382929</v>
      </c>
      <c r="P561" s="81">
        <v>1997.8427537704235</v>
      </c>
      <c r="Q561" s="81">
        <v>103.6694329116625</v>
      </c>
      <c r="R561" s="81">
        <v>1000.6667893240814</v>
      </c>
      <c r="S561" s="81">
        <v>124.15968819203998</v>
      </c>
      <c r="T561" s="82"/>
      <c r="U561" s="81">
        <v>181046257</v>
      </c>
      <c r="V561" s="81">
        <v>66042</v>
      </c>
      <c r="W561" s="81">
        <v>9746</v>
      </c>
      <c r="X561" s="81">
        <v>454955</v>
      </c>
      <c r="Y561" s="81">
        <v>771145</v>
      </c>
      <c r="Z561" s="81">
        <v>876130</v>
      </c>
      <c r="AA561" s="81">
        <v>397291</v>
      </c>
      <c r="AB561" s="81">
        <v>1759650</v>
      </c>
      <c r="AC561" s="81">
        <v>176947202</v>
      </c>
      <c r="AD561" s="81">
        <v>124.15968819204001</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2435</v>
      </c>
      <c r="B562" s="80">
        <v>513</v>
      </c>
      <c r="C562" s="80">
        <v>3</v>
      </c>
      <c r="D562" s="80">
        <v>31</v>
      </c>
      <c r="E562" s="80">
        <v>2006</v>
      </c>
      <c r="F562" s="80" t="s">
        <v>566</v>
      </c>
      <c r="G562" s="80" t="s">
        <v>2432</v>
      </c>
      <c r="H562" s="80" t="s">
        <v>2433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2436</v>
      </c>
      <c r="B563" s="80">
        <v>514</v>
      </c>
      <c r="C563" s="80">
        <v>4</v>
      </c>
      <c r="D563" s="80">
        <v>31</v>
      </c>
      <c r="E563" s="80">
        <v>2007</v>
      </c>
      <c r="F563" s="80" t="s">
        <v>567</v>
      </c>
      <c r="G563" s="80" t="s">
        <v>2432</v>
      </c>
      <c r="H563" s="80" t="s">
        <v>2433</v>
      </c>
      <c r="I563" s="177"/>
      <c r="J563" s="81">
        <v>1475.4006971353499</v>
      </c>
      <c r="K563" s="81">
        <v>163.62015682267449</v>
      </c>
      <c r="L563" s="81">
        <v>698.23337448089922</v>
      </c>
      <c r="M563" s="81">
        <v>2216.3656631188715</v>
      </c>
      <c r="N563" s="81">
        <v>1931.2820846764864</v>
      </c>
      <c r="O563" s="81">
        <v>1794.8072976064227</v>
      </c>
      <c r="P563" s="81">
        <v>1974.9955919829899</v>
      </c>
      <c r="Q563" s="81">
        <v>108.17830239925105</v>
      </c>
      <c r="R563" s="81">
        <v>970.44686458785645</v>
      </c>
      <c r="S563" s="81">
        <v>168.26156298750999</v>
      </c>
      <c r="T563" s="82"/>
      <c r="U563" s="81">
        <v>199029167</v>
      </c>
      <c r="V563" s="81">
        <v>62743</v>
      </c>
      <c r="W563" s="81">
        <v>9980</v>
      </c>
      <c r="X563" s="81">
        <v>556285</v>
      </c>
      <c r="Y563" s="81">
        <v>778579</v>
      </c>
      <c r="Z563" s="81">
        <v>888055</v>
      </c>
      <c r="AA563" s="81">
        <v>386761</v>
      </c>
      <c r="AB563" s="81">
        <v>1739075</v>
      </c>
      <c r="AC563" s="81">
        <v>176527178</v>
      </c>
      <c r="AD563" s="81">
        <v>168.26156298750996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2437</v>
      </c>
      <c r="B564" s="80">
        <v>515</v>
      </c>
      <c r="C564" s="80">
        <v>5</v>
      </c>
      <c r="D564" s="80">
        <v>31</v>
      </c>
      <c r="E564" s="80">
        <v>2008</v>
      </c>
      <c r="F564" s="80" t="s">
        <v>84</v>
      </c>
      <c r="G564" s="80" t="s">
        <v>2432</v>
      </c>
      <c r="H564" s="80" t="s">
        <v>2433</v>
      </c>
      <c r="I564" s="177"/>
      <c r="J564" s="81">
        <v>1404.9676842329059</v>
      </c>
      <c r="K564" s="81">
        <v>127.63124876623496</v>
      </c>
      <c r="L564" s="81">
        <v>603.54361991771236</v>
      </c>
      <c r="M564" s="81">
        <v>2359.3784792988931</v>
      </c>
      <c r="N564" s="81">
        <v>1746.7995447886158</v>
      </c>
      <c r="O564" s="81">
        <v>1742.0790457977812</v>
      </c>
      <c r="P564" s="81">
        <v>1927.6088589510205</v>
      </c>
      <c r="Q564" s="81">
        <v>105.78556297937689</v>
      </c>
      <c r="R564" s="81">
        <v>966.0010389746601</v>
      </c>
      <c r="S564" s="81">
        <v>168.87716473217657</v>
      </c>
      <c r="T564" s="82"/>
      <c r="U564" s="81">
        <v>204983638</v>
      </c>
      <c r="V564" s="81">
        <v>62743</v>
      </c>
      <c r="W564" s="81">
        <v>9980</v>
      </c>
      <c r="X564" s="81">
        <v>556285</v>
      </c>
      <c r="Y564" s="81">
        <v>782188</v>
      </c>
      <c r="Z564" s="81">
        <v>892219</v>
      </c>
      <c r="AA564" s="81">
        <v>377912</v>
      </c>
      <c r="AB564" s="81">
        <v>1728554</v>
      </c>
      <c r="AC564" s="81">
        <v>182464305</v>
      </c>
      <c r="AD564" s="81">
        <v>168.87716473217657</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2438</v>
      </c>
      <c r="B565" s="80">
        <v>516</v>
      </c>
      <c r="C565" s="80">
        <v>6</v>
      </c>
      <c r="D565" s="80">
        <v>31</v>
      </c>
      <c r="E565" s="80">
        <v>2009</v>
      </c>
      <c r="F565" s="80" t="s">
        <v>85</v>
      </c>
      <c r="G565" s="80" t="s">
        <v>2432</v>
      </c>
      <c r="H565" s="80" t="s">
        <v>2433</v>
      </c>
      <c r="I565" s="177"/>
      <c r="J565" s="81">
        <v>1236.1793291275098</v>
      </c>
      <c r="K565" s="81">
        <v>130.47310708193135</v>
      </c>
      <c r="L565" s="81">
        <v>695.09280778103653</v>
      </c>
      <c r="M565" s="81">
        <v>2269.5409138642267</v>
      </c>
      <c r="N565" s="81">
        <v>1649.1312952518108</v>
      </c>
      <c r="O565" s="81">
        <v>1781.1305588736623</v>
      </c>
      <c r="P565" s="81">
        <v>1848.5640661696805</v>
      </c>
      <c r="Q565" s="81">
        <v>100.4131415847871</v>
      </c>
      <c r="R565" s="81">
        <v>997.17473901386495</v>
      </c>
      <c r="S565" s="81">
        <v>152.90749841826749</v>
      </c>
      <c r="T565" s="82"/>
      <c r="U565" s="81">
        <v>171445596</v>
      </c>
      <c r="V565" s="81">
        <v>60502</v>
      </c>
      <c r="W565" s="81">
        <v>16993</v>
      </c>
      <c r="X565" s="81">
        <v>596389</v>
      </c>
      <c r="Y565" s="81">
        <v>786259</v>
      </c>
      <c r="Z565" s="81">
        <v>900405</v>
      </c>
      <c r="AA565" s="81">
        <v>372060</v>
      </c>
      <c r="AB565" s="81">
        <v>1722405</v>
      </c>
      <c r="AC565" s="81">
        <v>183753047</v>
      </c>
      <c r="AD565" s="81">
        <v>152.90749841826744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19.128999999999998</v>
      </c>
      <c r="BH565" s="81">
        <v>11.5</v>
      </c>
      <c r="BI565" s="81">
        <v>922.79900000000009</v>
      </c>
      <c r="BJ565" s="81">
        <v>51.238999999999997</v>
      </c>
      <c r="BK565" s="81">
        <v>251.68800000000002</v>
      </c>
      <c r="BL565" s="81">
        <v>0</v>
      </c>
      <c r="BM565" s="82"/>
      <c r="BN565" s="81">
        <v>3</v>
      </c>
      <c r="BO565" s="81">
        <v>1</v>
      </c>
      <c r="BP565" s="81">
        <v>57</v>
      </c>
      <c r="BQ565" s="81">
        <v>11</v>
      </c>
      <c r="BR565" s="81">
        <v>38</v>
      </c>
      <c r="BS565" s="81">
        <v>0</v>
      </c>
      <c r="BT565"/>
      <c r="BU565" s="80"/>
      <c r="BV565" s="80"/>
      <c r="BW565" s="80"/>
      <c r="BX565" s="80"/>
      <c r="BY565" s="80"/>
      <c r="BZ565" s="80"/>
      <c r="CA565" s="80"/>
      <c r="CB565" s="80"/>
      <c r="CC565" s="80"/>
    </row>
    <row r="566" spans="1:81">
      <c r="A566" s="80" t="s">
        <v>2439</v>
      </c>
      <c r="B566" s="80">
        <v>517</v>
      </c>
      <c r="C566" s="80">
        <v>7</v>
      </c>
      <c r="D566" s="80">
        <v>31</v>
      </c>
      <c r="E566" s="80">
        <v>2010</v>
      </c>
      <c r="F566" s="80" t="s">
        <v>86</v>
      </c>
      <c r="G566" s="80" t="s">
        <v>2432</v>
      </c>
      <c r="H566" s="80" t="s">
        <v>2433</v>
      </c>
      <c r="I566" s="177"/>
      <c r="J566" s="81">
        <v>1241.2339237444373</v>
      </c>
      <c r="K566" s="81">
        <v>138.6383630254949</v>
      </c>
      <c r="L566" s="81">
        <v>639.92423863582155</v>
      </c>
      <c r="M566" s="81">
        <v>2446.0893653853068</v>
      </c>
      <c r="N566" s="81">
        <v>1951.3595707864649</v>
      </c>
      <c r="O566" s="81">
        <v>1786.5984529363786</v>
      </c>
      <c r="P566" s="81">
        <v>1867.4422197563927</v>
      </c>
      <c r="Q566" s="81">
        <v>104.28096945660478</v>
      </c>
      <c r="R566" s="81">
        <v>1011.1784008401582</v>
      </c>
      <c r="S566" s="81">
        <v>179.28368013873921</v>
      </c>
      <c r="T566" s="82"/>
      <c r="U566" s="81">
        <v>181179844</v>
      </c>
      <c r="V566" s="81">
        <v>60502</v>
      </c>
      <c r="W566" s="81">
        <v>16993</v>
      </c>
      <c r="X566" s="81">
        <v>596389</v>
      </c>
      <c r="Y566" s="81">
        <v>789406</v>
      </c>
      <c r="Z566" s="81">
        <v>907366</v>
      </c>
      <c r="AA566" s="81">
        <v>366473</v>
      </c>
      <c r="AB566" s="81">
        <v>1713984</v>
      </c>
      <c r="AC566" s="81">
        <v>176580634</v>
      </c>
      <c r="AD566" s="81">
        <v>179.28368013873919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21.608000000000001</v>
      </c>
      <c r="BH566" s="81">
        <v>11.7</v>
      </c>
      <c r="BI566" s="81">
        <v>978.63499999999999</v>
      </c>
      <c r="BJ566" s="81">
        <v>61.856999999999999</v>
      </c>
      <c r="BK566" s="81">
        <v>317.30080000000004</v>
      </c>
      <c r="BL566" s="81">
        <v>0</v>
      </c>
      <c r="BM566" s="82"/>
      <c r="BN566" s="81">
        <v>3</v>
      </c>
      <c r="BO566" s="81">
        <v>1</v>
      </c>
      <c r="BP566" s="81">
        <v>58</v>
      </c>
      <c r="BQ566" s="81">
        <v>11</v>
      </c>
      <c r="BR566" s="81">
        <v>41</v>
      </c>
      <c r="BS566" s="81">
        <v>0</v>
      </c>
      <c r="BT566"/>
      <c r="BU566" s="80">
        <v>1135.3607999999999</v>
      </c>
      <c r="BV566" s="80">
        <v>163.047</v>
      </c>
      <c r="BW566" s="80">
        <v>0</v>
      </c>
      <c r="BX566" s="80">
        <v>2.6389999999999998</v>
      </c>
      <c r="BY566" s="80">
        <v>4.6070000000000002</v>
      </c>
      <c r="BZ566" s="80">
        <v>0</v>
      </c>
      <c r="CA566" s="80">
        <v>36.03</v>
      </c>
      <c r="CB566" s="80">
        <v>49.417000000000002</v>
      </c>
      <c r="CC566" s="80">
        <v>0</v>
      </c>
    </row>
    <row r="567" spans="1:81">
      <c r="A567" s="80" t="s">
        <v>2440</v>
      </c>
      <c r="B567" s="80">
        <v>518</v>
      </c>
      <c r="C567" s="80">
        <v>8</v>
      </c>
      <c r="D567" s="80">
        <v>31</v>
      </c>
      <c r="E567" s="80">
        <v>2011</v>
      </c>
      <c r="F567" s="80" t="s">
        <v>87</v>
      </c>
      <c r="G567" s="80" t="s">
        <v>2432</v>
      </c>
      <c r="H567" s="80" t="s">
        <v>2433</v>
      </c>
      <c r="I567" s="177"/>
      <c r="J567" s="81">
        <v>1484.0929926141018</v>
      </c>
      <c r="K567" s="81">
        <v>183.4062949691494</v>
      </c>
      <c r="L567" s="81">
        <v>861.02480598289549</v>
      </c>
      <c r="M567" s="81">
        <v>2911.5513280837445</v>
      </c>
      <c r="N567" s="81">
        <v>2413.0949438775888</v>
      </c>
      <c r="O567" s="81">
        <v>1772.9764952812372</v>
      </c>
      <c r="P567" s="81">
        <v>1799.3284193969953</v>
      </c>
      <c r="Q567" s="81">
        <v>119.72989114906213</v>
      </c>
      <c r="R567" s="81">
        <v>998.04003430219461</v>
      </c>
      <c r="S567" s="81">
        <v>182.12798578235771</v>
      </c>
      <c r="T567" s="82"/>
      <c r="U567" s="81">
        <v>182566398</v>
      </c>
      <c r="V567" s="81">
        <v>60502</v>
      </c>
      <c r="W567" s="81">
        <v>16993</v>
      </c>
      <c r="X567" s="81">
        <v>596389</v>
      </c>
      <c r="Y567" s="81">
        <v>792803</v>
      </c>
      <c r="Z567" s="81">
        <v>920010</v>
      </c>
      <c r="AA567" s="81">
        <v>363614</v>
      </c>
      <c r="AB567" s="81">
        <v>1706081</v>
      </c>
      <c r="AC567" s="81">
        <v>173998052</v>
      </c>
      <c r="AD567" s="81">
        <v>182.12798578235771</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21.782</v>
      </c>
      <c r="BH567" s="81">
        <v>11.906000000000001</v>
      </c>
      <c r="BI567" s="81">
        <v>954.62300000000005</v>
      </c>
      <c r="BJ567" s="81">
        <v>131.84899999999999</v>
      </c>
      <c r="BK567" s="81">
        <v>309.63100000000003</v>
      </c>
      <c r="BL567" s="81">
        <v>0</v>
      </c>
      <c r="BM567" s="82"/>
      <c r="BN567" s="81">
        <v>4</v>
      </c>
      <c r="BO567" s="81">
        <v>1</v>
      </c>
      <c r="BP567" s="81">
        <v>59</v>
      </c>
      <c r="BQ567" s="81">
        <v>12</v>
      </c>
      <c r="BR567" s="81">
        <v>43</v>
      </c>
      <c r="BS567" s="81">
        <v>0</v>
      </c>
      <c r="BT567"/>
      <c r="BU567" s="80">
        <v>1194.5309999999999</v>
      </c>
      <c r="BV567" s="80">
        <v>161.50399999999999</v>
      </c>
      <c r="BW567" s="80">
        <v>0</v>
      </c>
      <c r="BX567" s="80">
        <v>2.4910000000000001</v>
      </c>
      <c r="BY567" s="80">
        <v>3.4750000000000001</v>
      </c>
      <c r="BZ567" s="80">
        <v>0</v>
      </c>
      <c r="CA567" s="80">
        <v>24.39</v>
      </c>
      <c r="CB567" s="80">
        <v>43.4</v>
      </c>
      <c r="CC567" s="80">
        <v>0</v>
      </c>
    </row>
    <row r="568" spans="1:81">
      <c r="A568" s="80" t="s">
        <v>2441</v>
      </c>
      <c r="B568" s="80">
        <v>519</v>
      </c>
      <c r="C568" s="80">
        <v>9</v>
      </c>
      <c r="D568" s="80">
        <v>31</v>
      </c>
      <c r="E568" s="80">
        <v>2012</v>
      </c>
      <c r="F568" s="80" t="s">
        <v>88</v>
      </c>
      <c r="G568" s="80" t="s">
        <v>2432</v>
      </c>
      <c r="H568" s="80" t="s">
        <v>2433</v>
      </c>
      <c r="I568" s="177"/>
      <c r="J568" s="81">
        <v>1464.3708919723474</v>
      </c>
      <c r="K568" s="81">
        <v>187.83309255954291</v>
      </c>
      <c r="L568" s="81">
        <v>872.56503522748517</v>
      </c>
      <c r="M568" s="81">
        <v>3256.7630976752998</v>
      </c>
      <c r="N568" s="81">
        <v>2502.9442496719098</v>
      </c>
      <c r="O568" s="81">
        <v>1784.122934110542</v>
      </c>
      <c r="P568" s="81">
        <v>1784.3195686132494</v>
      </c>
      <c r="Q568" s="81">
        <v>129.72576124898055</v>
      </c>
      <c r="R568" s="81">
        <v>1025.4042614913833</v>
      </c>
      <c r="S568" s="81">
        <v>159.90066198815492</v>
      </c>
      <c r="T568" s="82"/>
      <c r="U568" s="81">
        <v>174871521</v>
      </c>
      <c r="V568" s="81">
        <v>60502</v>
      </c>
      <c r="W568" s="81">
        <v>16993</v>
      </c>
      <c r="X568" s="81">
        <v>596389</v>
      </c>
      <c r="Y568" s="81">
        <v>797800</v>
      </c>
      <c r="Z568" s="81">
        <v>933137</v>
      </c>
      <c r="AA568" s="81">
        <v>358541</v>
      </c>
      <c r="AB568" s="81">
        <v>1701387</v>
      </c>
      <c r="AC568" s="81">
        <v>174138470</v>
      </c>
      <c r="AD568" s="81">
        <v>159.90066198815492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21.736000000000001</v>
      </c>
      <c r="BH568" s="81">
        <v>15.087999999999999</v>
      </c>
      <c r="BI568" s="81">
        <v>1113.365</v>
      </c>
      <c r="BJ568" s="81">
        <v>210.864</v>
      </c>
      <c r="BK568" s="81">
        <v>339.00599999999997</v>
      </c>
      <c r="BL568" s="81">
        <v>0</v>
      </c>
      <c r="BM568" s="82"/>
      <c r="BN568" s="81">
        <v>4</v>
      </c>
      <c r="BO568" s="81">
        <v>1</v>
      </c>
      <c r="BP568" s="81">
        <v>62</v>
      </c>
      <c r="BQ568" s="81">
        <v>12</v>
      </c>
      <c r="BR568" s="81">
        <v>42</v>
      </c>
      <c r="BS568" s="81">
        <v>0</v>
      </c>
      <c r="BT568"/>
      <c r="BU568" s="80">
        <v>1508.944</v>
      </c>
      <c r="BV568" s="80">
        <v>149.46</v>
      </c>
      <c r="BW568" s="80">
        <v>0</v>
      </c>
      <c r="BX568" s="80">
        <v>0</v>
      </c>
      <c r="BY568" s="80">
        <v>0.115</v>
      </c>
      <c r="BZ568" s="80">
        <v>0</v>
      </c>
      <c r="CA568" s="80">
        <v>17.835999999999999</v>
      </c>
      <c r="CB568" s="80">
        <v>23.704000000000001</v>
      </c>
      <c r="CC568" s="80">
        <v>0</v>
      </c>
    </row>
    <row r="569" spans="1:81">
      <c r="A569" s="80" t="s">
        <v>2442</v>
      </c>
      <c r="B569" s="80">
        <v>520</v>
      </c>
      <c r="C569" s="80">
        <v>10</v>
      </c>
      <c r="D569" s="80">
        <v>31</v>
      </c>
      <c r="E569" s="80">
        <v>2013</v>
      </c>
      <c r="F569" s="80" t="s">
        <v>89</v>
      </c>
      <c r="G569" s="80" t="s">
        <v>2432</v>
      </c>
      <c r="H569" s="80" t="s">
        <v>2433</v>
      </c>
      <c r="I569" s="177"/>
      <c r="J569" s="81">
        <v>1679.2373444944858</v>
      </c>
      <c r="K569" s="81">
        <v>165.39760282793492</v>
      </c>
      <c r="L569" s="81">
        <v>798.64420818009739</v>
      </c>
      <c r="M569" s="81">
        <v>3262.0465206930626</v>
      </c>
      <c r="N569" s="81">
        <v>2703.0178430059386</v>
      </c>
      <c r="O569" s="81">
        <v>1730.8740475249447</v>
      </c>
      <c r="P569" s="81">
        <v>1767.6494046700168</v>
      </c>
      <c r="Q569" s="81">
        <v>131.72146777024031</v>
      </c>
      <c r="R569" s="81">
        <v>1072.2944467587126</v>
      </c>
      <c r="S569" s="81">
        <v>160.36147089384841</v>
      </c>
      <c r="T569" s="82"/>
      <c r="U569" s="81">
        <v>180209262</v>
      </c>
      <c r="V569" s="81">
        <v>60502</v>
      </c>
      <c r="W569" s="81">
        <v>16993</v>
      </c>
      <c r="X569" s="81">
        <v>596389</v>
      </c>
      <c r="Y569" s="81">
        <v>802845</v>
      </c>
      <c r="Z569" s="81">
        <v>945706</v>
      </c>
      <c r="AA569" s="81">
        <v>353858</v>
      </c>
      <c r="AB569" s="81">
        <v>1702791</v>
      </c>
      <c r="AC569" s="81">
        <v>177756191</v>
      </c>
      <c r="AD569" s="81">
        <v>160.36147089384841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22.186</v>
      </c>
      <c r="BH569" s="81">
        <v>17.725999999999999</v>
      </c>
      <c r="BI569" s="81">
        <v>1184.0340000000001</v>
      </c>
      <c r="BJ569" s="81">
        <v>197.00299999999999</v>
      </c>
      <c r="BK569" s="81">
        <v>382.08400000000006</v>
      </c>
      <c r="BL569" s="81">
        <v>0</v>
      </c>
      <c r="BM569" s="82"/>
      <c r="BN569" s="81">
        <v>4</v>
      </c>
      <c r="BO569" s="81">
        <v>1</v>
      </c>
      <c r="BP569" s="81">
        <v>62</v>
      </c>
      <c r="BQ569" s="81">
        <v>12</v>
      </c>
      <c r="BR569" s="81">
        <v>42</v>
      </c>
      <c r="BS569" s="81">
        <v>0</v>
      </c>
      <c r="BT569"/>
      <c r="BU569" s="80">
        <v>1604.3140000000001</v>
      </c>
      <c r="BV569" s="80">
        <v>152.72800000000001</v>
      </c>
      <c r="BW569" s="80">
        <v>0</v>
      </c>
      <c r="BX569" s="80">
        <v>0</v>
      </c>
      <c r="BY569" s="80">
        <v>0</v>
      </c>
      <c r="BZ569" s="80">
        <v>0</v>
      </c>
      <c r="CA569" s="80">
        <v>16.844999999999999</v>
      </c>
      <c r="CB569" s="80">
        <v>29.146000000000001</v>
      </c>
      <c r="CC569" s="80">
        <v>0</v>
      </c>
    </row>
    <row r="570" spans="1:81">
      <c r="A570" s="80" t="s">
        <v>2443</v>
      </c>
      <c r="B570" s="80">
        <v>521</v>
      </c>
      <c r="C570" s="80">
        <v>11</v>
      </c>
      <c r="D570" s="80">
        <v>31</v>
      </c>
      <c r="E570" s="80">
        <v>2014</v>
      </c>
      <c r="F570" s="80" t="s">
        <v>90</v>
      </c>
      <c r="G570" s="80" t="s">
        <v>2432</v>
      </c>
      <c r="H570" s="80" t="s">
        <v>2433</v>
      </c>
      <c r="I570" s="177"/>
      <c r="J570" s="81">
        <v>1533.2563244028058</v>
      </c>
      <c r="K570" s="81">
        <v>165.23616663511325</v>
      </c>
      <c r="L570" s="81">
        <v>694.86563033246728</v>
      </c>
      <c r="M570" s="81">
        <v>3018.9563066471983</v>
      </c>
      <c r="N570" s="81">
        <v>2595.111901533166</v>
      </c>
      <c r="O570" s="81">
        <v>1661.018622943599</v>
      </c>
      <c r="P570" s="81">
        <v>1752.800899378999</v>
      </c>
      <c r="Q570" s="81">
        <v>125.53736658192406</v>
      </c>
      <c r="R570" s="81">
        <v>1093.0928849629152</v>
      </c>
      <c r="S570" s="81">
        <v>155.51362735429632</v>
      </c>
      <c r="T570" s="82"/>
      <c r="U570" s="81">
        <v>191042935</v>
      </c>
      <c r="V570" s="81">
        <v>52771</v>
      </c>
      <c r="W570" s="81">
        <v>14874</v>
      </c>
      <c r="X570" s="81">
        <v>594637</v>
      </c>
      <c r="Y570" s="81">
        <v>804220</v>
      </c>
      <c r="Z570" s="81">
        <v>955830</v>
      </c>
      <c r="AA570" s="81">
        <v>349070</v>
      </c>
      <c r="AB570" s="81">
        <v>1691427</v>
      </c>
      <c r="AC570" s="81">
        <v>181773759</v>
      </c>
      <c r="AD570" s="81">
        <v>155.51362735429626</v>
      </c>
      <c r="AE570" s="82"/>
      <c r="AF570" s="81">
        <v>1841904889.8268082</v>
      </c>
      <c r="AG570" s="81">
        <v>134924298.65367776</v>
      </c>
      <c r="AH570" s="81">
        <v>146230257.04835916</v>
      </c>
      <c r="AI570" s="81">
        <v>3522030791.0885406</v>
      </c>
      <c r="AJ570" s="81">
        <v>3590624044.4231668</v>
      </c>
      <c r="AK570" s="81">
        <v>0</v>
      </c>
      <c r="AL570" s="81">
        <v>0</v>
      </c>
      <c r="AM570" s="81">
        <v>232207651.74273708</v>
      </c>
      <c r="AN570" s="81">
        <v>0</v>
      </c>
      <c r="AO570" s="81">
        <v>0</v>
      </c>
      <c r="AP570" s="82"/>
      <c r="AQ570" s="81">
        <v>39080</v>
      </c>
      <c r="AR570" s="81">
        <v>8836</v>
      </c>
      <c r="AS570" s="81">
        <v>26</v>
      </c>
      <c r="AT570" s="81">
        <v>7</v>
      </c>
      <c r="AU570" s="81">
        <v>1</v>
      </c>
      <c r="AV570" s="81">
        <v>3</v>
      </c>
      <c r="AW570" s="81" t="s">
        <v>564</v>
      </c>
      <c r="AX570" s="82"/>
      <c r="AY570" s="81">
        <v>173516.51399999997</v>
      </c>
      <c r="AZ570" s="81">
        <v>681692.8</v>
      </c>
      <c r="BA570" s="81">
        <v>253061.5</v>
      </c>
      <c r="BB570" s="81">
        <v>4089.9</v>
      </c>
      <c r="BC570" s="81">
        <v>1800</v>
      </c>
      <c r="BD570" s="81">
        <v>8530.7999999999993</v>
      </c>
      <c r="BE570" s="81" t="s">
        <v>564</v>
      </c>
      <c r="BF570" s="82"/>
      <c r="BG570" s="81">
        <v>23.936999999999998</v>
      </c>
      <c r="BH570" s="81">
        <v>17.829999999999998</v>
      </c>
      <c r="BI570" s="81">
        <v>1150.6559999999999</v>
      </c>
      <c r="BJ570" s="81">
        <v>179.51</v>
      </c>
      <c r="BK570" s="81">
        <v>354.28900000000004</v>
      </c>
      <c r="BL570" s="81">
        <v>0</v>
      </c>
      <c r="BM570" s="82"/>
      <c r="BN570" s="81">
        <v>4</v>
      </c>
      <c r="BO570" s="81">
        <v>1</v>
      </c>
      <c r="BP570" s="81">
        <v>61</v>
      </c>
      <c r="BQ570" s="81">
        <v>11</v>
      </c>
      <c r="BR570" s="81">
        <v>39</v>
      </c>
      <c r="BS570" s="81">
        <v>0</v>
      </c>
      <c r="BT570"/>
      <c r="BU570" s="80">
        <v>1531.242</v>
      </c>
      <c r="BV570" s="80">
        <v>154.37799999999999</v>
      </c>
      <c r="BW570" s="80">
        <v>0</v>
      </c>
      <c r="BX570" s="80">
        <v>0</v>
      </c>
      <c r="BY570" s="80">
        <v>0</v>
      </c>
      <c r="BZ570" s="80">
        <v>0</v>
      </c>
      <c r="CA570" s="80">
        <v>14.984999999999999</v>
      </c>
      <c r="CB570" s="80">
        <v>25.617000000000001</v>
      </c>
      <c r="CC570" s="80">
        <v>0</v>
      </c>
    </row>
    <row r="571" spans="1:81">
      <c r="A571" s="80" t="s">
        <v>2444</v>
      </c>
      <c r="B571" s="80">
        <v>522</v>
      </c>
      <c r="C571" s="80">
        <v>12</v>
      </c>
      <c r="D571" s="80">
        <v>31</v>
      </c>
      <c r="E571" s="80">
        <v>2015</v>
      </c>
      <c r="F571" s="80" t="s">
        <v>91</v>
      </c>
      <c r="G571" s="80" t="s">
        <v>2432</v>
      </c>
      <c r="H571" s="80" t="s">
        <v>2433</v>
      </c>
      <c r="I571" s="177"/>
      <c r="J571" s="81">
        <v>1432.407575110569</v>
      </c>
      <c r="K571" s="81">
        <v>138.16351584202658</v>
      </c>
      <c r="L571" s="81">
        <v>746.17746877098898</v>
      </c>
      <c r="M571" s="81">
        <v>3021.7553510647217</v>
      </c>
      <c r="N571" s="81">
        <v>2267.5590919832175</v>
      </c>
      <c r="O571" s="81">
        <v>1655.161070674179</v>
      </c>
      <c r="P571" s="81">
        <v>1733.6165218044341</v>
      </c>
      <c r="Q571" s="81">
        <v>122.02840914026606</v>
      </c>
      <c r="R571" s="81">
        <v>1036.9467719299</v>
      </c>
      <c r="S571" s="81">
        <v>155.10054662006183</v>
      </c>
      <c r="T571" s="82"/>
      <c r="U571" s="81">
        <v>205097155</v>
      </c>
      <c r="V571" s="81">
        <v>52771</v>
      </c>
      <c r="W571" s="81">
        <v>14874</v>
      </c>
      <c r="X571" s="81">
        <v>594637</v>
      </c>
      <c r="Y571" s="81">
        <v>805329</v>
      </c>
      <c r="Z571" s="81">
        <v>961636</v>
      </c>
      <c r="AA571" s="81">
        <v>344978</v>
      </c>
      <c r="AB571" s="81">
        <v>1679502</v>
      </c>
      <c r="AC571" s="81">
        <v>177631880</v>
      </c>
      <c r="AD571" s="81">
        <v>155.10054662006172</v>
      </c>
      <c r="AE571" s="82"/>
      <c r="AF571" s="81">
        <v>1938688118.8096926</v>
      </c>
      <c r="AG571" s="81">
        <v>118593034.81431666</v>
      </c>
      <c r="AH571" s="81">
        <v>124789496.38421611</v>
      </c>
      <c r="AI571" s="81">
        <v>3652558521.5031433</v>
      </c>
      <c r="AJ571" s="81">
        <v>3323521725.2515554</v>
      </c>
      <c r="AK571" s="81">
        <v>0</v>
      </c>
      <c r="AL571" s="81">
        <v>0</v>
      </c>
      <c r="AM571" s="81">
        <v>230168703.85408673</v>
      </c>
      <c r="AN571" s="81">
        <v>0</v>
      </c>
      <c r="AO571" s="81">
        <v>0</v>
      </c>
      <c r="AP571" s="82"/>
      <c r="AQ571" s="81">
        <v>42012</v>
      </c>
      <c r="AR571" s="81">
        <v>11216</v>
      </c>
      <c r="AS571" s="81">
        <v>27</v>
      </c>
      <c r="AT571" s="81">
        <v>10</v>
      </c>
      <c r="AU571" s="81">
        <v>1</v>
      </c>
      <c r="AV571" s="81">
        <v>7</v>
      </c>
      <c r="AW571" s="81" t="s">
        <v>564</v>
      </c>
      <c r="AX571" s="82"/>
      <c r="AY571" s="81">
        <v>191202.90599999993</v>
      </c>
      <c r="AZ571" s="81">
        <v>939067.99999999977</v>
      </c>
      <c r="BA571" s="81">
        <v>259961.5</v>
      </c>
      <c r="BB571" s="81">
        <v>6868.6</v>
      </c>
      <c r="BC571" s="81">
        <v>1410</v>
      </c>
      <c r="BD571" s="81">
        <v>42564.800000000003</v>
      </c>
      <c r="BE571" s="81" t="s">
        <v>564</v>
      </c>
      <c r="BF571" s="82"/>
      <c r="BG571" s="81">
        <v>25.204000000000001</v>
      </c>
      <c r="BH571" s="81">
        <v>17.209</v>
      </c>
      <c r="BI571" s="81">
        <v>1137.972</v>
      </c>
      <c r="BJ571" s="81">
        <v>111.377</v>
      </c>
      <c r="BK571" s="81">
        <v>332.37200000000001</v>
      </c>
      <c r="BL571" s="81">
        <v>0</v>
      </c>
      <c r="BM571" s="82"/>
      <c r="BN571" s="81">
        <v>5</v>
      </c>
      <c r="BO571" s="81">
        <v>1</v>
      </c>
      <c r="BP571" s="81">
        <v>62</v>
      </c>
      <c r="BQ571" s="81">
        <v>11</v>
      </c>
      <c r="BR571" s="81">
        <v>39</v>
      </c>
      <c r="BS571" s="81">
        <v>0</v>
      </c>
      <c r="BT571"/>
      <c r="BU571" s="80">
        <v>1406.779</v>
      </c>
      <c r="BV571" s="80">
        <v>149.25399999999999</v>
      </c>
      <c r="BW571" s="80">
        <v>0</v>
      </c>
      <c r="BX571" s="80">
        <v>0</v>
      </c>
      <c r="BY571" s="80">
        <v>0</v>
      </c>
      <c r="BZ571" s="80">
        <v>0</v>
      </c>
      <c r="CA571" s="80">
        <v>28.728999999999999</v>
      </c>
      <c r="CB571" s="80">
        <v>39.372</v>
      </c>
      <c r="CC571" s="80">
        <v>0</v>
      </c>
    </row>
    <row r="572" spans="1:81">
      <c r="A572" s="80" t="s">
        <v>2445</v>
      </c>
      <c r="B572" s="80">
        <v>523</v>
      </c>
      <c r="C572" s="80">
        <v>13</v>
      </c>
      <c r="D572" s="80">
        <v>31</v>
      </c>
      <c r="E572" s="80">
        <v>2016</v>
      </c>
      <c r="F572" s="80" t="s">
        <v>92</v>
      </c>
      <c r="G572" s="80" t="s">
        <v>2432</v>
      </c>
      <c r="H572" s="80" t="s">
        <v>2433</v>
      </c>
      <c r="I572" s="177"/>
      <c r="J572" s="81">
        <v>1275.7237652731847</v>
      </c>
      <c r="K572" s="81">
        <v>133.65624944604562</v>
      </c>
      <c r="L572" s="81">
        <v>658.75188460907941</v>
      </c>
      <c r="M572" s="81">
        <v>2348.3691838297541</v>
      </c>
      <c r="N572" s="81">
        <v>2089.2478827702607</v>
      </c>
      <c r="O572" s="81">
        <v>1647.3854245460971</v>
      </c>
      <c r="P572" s="81">
        <v>1706.2713926376402</v>
      </c>
      <c r="Q572" s="81">
        <v>117.81443435206208</v>
      </c>
      <c r="R572" s="81">
        <v>1064.2753970056347</v>
      </c>
      <c r="S572" s="81">
        <v>151.2058204496158</v>
      </c>
      <c r="T572" s="82"/>
      <c r="U572" s="81">
        <v>195756003</v>
      </c>
      <c r="V572" s="81">
        <v>52771</v>
      </c>
      <c r="W572" s="81">
        <v>14874</v>
      </c>
      <c r="X572" s="81">
        <v>594637</v>
      </c>
      <c r="Y572" s="81">
        <v>807169</v>
      </c>
      <c r="Z572" s="81">
        <v>968884</v>
      </c>
      <c r="AA572" s="81">
        <v>351177</v>
      </c>
      <c r="AB572" s="81">
        <v>1668003</v>
      </c>
      <c r="AC572" s="81">
        <v>181767761.634927</v>
      </c>
      <c r="AD572" s="81">
        <v>151.2058204496158</v>
      </c>
      <c r="AE572" s="82"/>
      <c r="AF572" s="81">
        <v>1780080299.933846</v>
      </c>
      <c r="AG572" s="81">
        <v>114284702.0212108</v>
      </c>
      <c r="AH572" s="81">
        <v>105164566.43715329</v>
      </c>
      <c r="AI572" s="81">
        <v>3676269914.1850328</v>
      </c>
      <c r="AJ572" s="81">
        <v>3388214121.972055</v>
      </c>
      <c r="AK572" s="81"/>
      <c r="AL572" s="81"/>
      <c r="AM572" s="81">
        <v>228770408.3278389</v>
      </c>
      <c r="AN572" s="81"/>
      <c r="AO572" s="81"/>
      <c r="AP572" s="82"/>
      <c r="AQ572" s="81">
        <v>44771</v>
      </c>
      <c r="AR572" s="81">
        <v>13209</v>
      </c>
      <c r="AS572" s="81">
        <v>32</v>
      </c>
      <c r="AT572" s="81">
        <v>12</v>
      </c>
      <c r="AU572" s="81">
        <v>1</v>
      </c>
      <c r="AV572" s="81">
        <v>7</v>
      </c>
      <c r="AW572" s="81" t="s">
        <v>564</v>
      </c>
      <c r="AX572" s="82"/>
      <c r="AY572" s="81">
        <v>207389.75599999999</v>
      </c>
      <c r="AZ572" s="81">
        <v>1141235.3</v>
      </c>
      <c r="BA572" s="81">
        <v>260056.7</v>
      </c>
      <c r="BB572" s="81">
        <v>9848.6</v>
      </c>
      <c r="BC572" s="81">
        <v>1410</v>
      </c>
      <c r="BD572" s="81">
        <v>42564.800000000003</v>
      </c>
      <c r="BE572" s="81" t="s">
        <v>564</v>
      </c>
      <c r="BF572" s="82"/>
      <c r="BG572" s="81">
        <v>21.599</v>
      </c>
      <c r="BH572" s="81">
        <v>15.863</v>
      </c>
      <c r="BI572" s="81">
        <v>1137.665</v>
      </c>
      <c r="BJ572" s="81">
        <v>54.863999999999997</v>
      </c>
      <c r="BK572" s="81">
        <v>329.05900000000003</v>
      </c>
      <c r="BL572" s="81">
        <v>0</v>
      </c>
      <c r="BM572" s="82"/>
      <c r="BN572" s="81">
        <v>5</v>
      </c>
      <c r="BO572" s="81">
        <v>1</v>
      </c>
      <c r="BP572" s="81">
        <v>63</v>
      </c>
      <c r="BQ572" s="81">
        <v>11</v>
      </c>
      <c r="BR572" s="81">
        <v>43</v>
      </c>
      <c r="BS572" s="81">
        <v>0</v>
      </c>
      <c r="BT572"/>
      <c r="BU572" s="80">
        <v>1344.2080000000001</v>
      </c>
      <c r="BV572" s="80">
        <v>144.001</v>
      </c>
      <c r="BW572" s="80">
        <v>0</v>
      </c>
      <c r="BX572" s="80">
        <v>0</v>
      </c>
      <c r="BY572" s="80">
        <v>0</v>
      </c>
      <c r="BZ572" s="80">
        <v>3.2149999999999999</v>
      </c>
      <c r="CA572" s="80">
        <v>42.709000000000003</v>
      </c>
      <c r="CB572" s="80">
        <v>24.917000000000002</v>
      </c>
      <c r="CC572" s="80">
        <v>0</v>
      </c>
    </row>
    <row r="573" spans="1:81">
      <c r="A573" s="80" t="s">
        <v>2446</v>
      </c>
      <c r="B573" s="80">
        <v>524</v>
      </c>
      <c r="C573" s="80">
        <v>14</v>
      </c>
      <c r="D573" s="80">
        <v>31</v>
      </c>
      <c r="E573" s="80">
        <v>2017</v>
      </c>
      <c r="F573" s="80" t="s">
        <v>71</v>
      </c>
      <c r="G573" s="80" t="s">
        <v>2432</v>
      </c>
      <c r="H573" s="80" t="s">
        <v>2433</v>
      </c>
      <c r="I573" s="177"/>
      <c r="J573" s="81">
        <v>1168.4579572292037</v>
      </c>
      <c r="K573" s="81">
        <v>138.66841507370467</v>
      </c>
      <c r="L573" s="81">
        <v>601.07681719328832</v>
      </c>
      <c r="M573" s="81">
        <v>2127.0133453886133</v>
      </c>
      <c r="N573" s="81">
        <v>2156.0290830109311</v>
      </c>
      <c r="O573" s="81">
        <v>1634.4513890805304</v>
      </c>
      <c r="P573" s="81">
        <v>1684.2281477429362</v>
      </c>
      <c r="Q573" s="81">
        <v>113.09824140739174</v>
      </c>
      <c r="R573" s="81">
        <v>1044.2177108387332</v>
      </c>
      <c r="S573" s="81">
        <v>164.73140438065266</v>
      </c>
      <c r="T573" s="82"/>
      <c r="U573" s="81">
        <v>206737995</v>
      </c>
      <c r="V573" s="81">
        <v>52771</v>
      </c>
      <c r="W573" s="81">
        <v>14874</v>
      </c>
      <c r="X573" s="81">
        <v>594637</v>
      </c>
      <c r="Y573" s="81">
        <v>807682</v>
      </c>
      <c r="Z573" s="81">
        <v>977223</v>
      </c>
      <c r="AA573" s="81">
        <v>348850</v>
      </c>
      <c r="AB573" s="81">
        <v>1655888</v>
      </c>
      <c r="AC573" s="81">
        <v>181880785</v>
      </c>
      <c r="AD573" s="81">
        <v>164.73140438065269</v>
      </c>
      <c r="AE573" s="82"/>
      <c r="AF573" s="81">
        <v>1748888401.882551</v>
      </c>
      <c r="AG573" s="81">
        <v>118842246.0865106</v>
      </c>
      <c r="AH573" s="81">
        <v>123685957.51305281</v>
      </c>
      <c r="AI573" s="81">
        <v>3513286300.737041</v>
      </c>
      <c r="AJ573" s="81">
        <v>3791446368.7669158</v>
      </c>
      <c r="AK573" s="81"/>
      <c r="AL573" s="81"/>
      <c r="AM573" s="81">
        <v>227464171.79170689</v>
      </c>
      <c r="AN573" s="81"/>
      <c r="AO573" s="81"/>
      <c r="AP573" s="82"/>
      <c r="AQ573" s="81">
        <v>47285</v>
      </c>
      <c r="AR573" s="81">
        <v>14506</v>
      </c>
      <c r="AS573" s="81">
        <v>41</v>
      </c>
      <c r="AT573" s="81">
        <v>16</v>
      </c>
      <c r="AU573" s="81">
        <v>2</v>
      </c>
      <c r="AV573" s="81">
        <v>7</v>
      </c>
      <c r="AW573" s="81" t="s">
        <v>564</v>
      </c>
      <c r="AX573" s="82"/>
      <c r="AY573" s="81">
        <v>221784.666</v>
      </c>
      <c r="AZ573" s="81">
        <v>1356313.6000000001</v>
      </c>
      <c r="BA573" s="81">
        <v>260221.1</v>
      </c>
      <c r="BB573" s="81">
        <v>11425.1</v>
      </c>
      <c r="BC573" s="81">
        <v>5410</v>
      </c>
      <c r="BD573" s="81">
        <v>42564.800000000003</v>
      </c>
      <c r="BE573" s="81" t="s">
        <v>564</v>
      </c>
      <c r="BF573" s="82"/>
      <c r="BG573" s="81">
        <v>22.421889999999998</v>
      </c>
      <c r="BH573" s="81">
        <v>13.923999999999999</v>
      </c>
      <c r="BI573" s="81">
        <v>1033.11446</v>
      </c>
      <c r="BJ573" s="81">
        <v>58.661999999999999</v>
      </c>
      <c r="BK573" s="81">
        <v>303.74099999999999</v>
      </c>
      <c r="BL573" s="81">
        <v>0</v>
      </c>
      <c r="BM573" s="82"/>
      <c r="BN573" s="81">
        <v>5</v>
      </c>
      <c r="BO573" s="81">
        <v>1</v>
      </c>
      <c r="BP573" s="81">
        <v>59</v>
      </c>
      <c r="BQ573" s="81">
        <v>11</v>
      </c>
      <c r="BR573" s="81">
        <v>40</v>
      </c>
      <c r="BS573" s="81">
        <v>0</v>
      </c>
      <c r="BT573"/>
      <c r="BU573" s="80">
        <v>1236.8710000000001</v>
      </c>
      <c r="BV573" s="80">
        <v>134.66800000000001</v>
      </c>
      <c r="BW573" s="80">
        <v>0</v>
      </c>
      <c r="BX573" s="80">
        <v>7.7512999999999996</v>
      </c>
      <c r="BY573" s="80">
        <v>4.4560500000000003</v>
      </c>
      <c r="BZ573" s="80">
        <v>0</v>
      </c>
      <c r="CA573" s="80">
        <v>23.838999999999999</v>
      </c>
      <c r="CB573" s="80">
        <v>24.277999999999999</v>
      </c>
      <c r="CC573" s="80">
        <v>0</v>
      </c>
    </row>
    <row r="574" spans="1:81">
      <c r="A574" s="80" t="s">
        <v>2447</v>
      </c>
      <c r="B574" s="80">
        <v>525</v>
      </c>
      <c r="C574" s="80">
        <v>15</v>
      </c>
      <c r="D574" s="80">
        <v>31</v>
      </c>
      <c r="E574" s="80">
        <v>2018</v>
      </c>
      <c r="F574" s="80" t="s">
        <v>93</v>
      </c>
      <c r="G574" s="80" t="s">
        <v>2432</v>
      </c>
      <c r="H574" s="80" t="s">
        <v>2433</v>
      </c>
      <c r="I574" s="177"/>
      <c r="J574" s="81">
        <v>1004.306614559831</v>
      </c>
      <c r="K574" s="81">
        <v>120.41726148253512</v>
      </c>
      <c r="L574" s="81">
        <v>534.438251759016</v>
      </c>
      <c r="M574" s="81">
        <v>1901.4481413033627</v>
      </c>
      <c r="N574" s="81">
        <v>1524.8831239494382</v>
      </c>
      <c r="O574" s="81">
        <v>1610.0340408923096</v>
      </c>
      <c r="P574" s="81">
        <v>1659.0073241342329</v>
      </c>
      <c r="Q574" s="81">
        <v>104.16032146519193</v>
      </c>
      <c r="R574" s="81">
        <v>988.742857502888</v>
      </c>
      <c r="S574" s="81">
        <v>148.58708849478637</v>
      </c>
      <c r="T574" s="82"/>
      <c r="U574" s="81">
        <v>206961574</v>
      </c>
      <c r="V574" s="81">
        <v>52771</v>
      </c>
      <c r="W574" s="81">
        <v>14874</v>
      </c>
      <c r="X574" s="81">
        <v>594637</v>
      </c>
      <c r="Y574" s="81">
        <v>808564</v>
      </c>
      <c r="Z574" s="81">
        <v>981056</v>
      </c>
      <c r="AA574" s="81">
        <v>347081</v>
      </c>
      <c r="AB574" s="81">
        <v>1643437</v>
      </c>
      <c r="AC574" s="81">
        <v>171543284</v>
      </c>
      <c r="AD574" s="81">
        <v>148.5870884947864</v>
      </c>
      <c r="AE574" s="82"/>
      <c r="AF574" s="81">
        <v>1784766901.6604259</v>
      </c>
      <c r="AG574" s="81">
        <v>108949830.9464661</v>
      </c>
      <c r="AH574" s="81">
        <v>109776575.19135471</v>
      </c>
      <c r="AI574" s="81">
        <v>3362562803.87497</v>
      </c>
      <c r="AJ574" s="81">
        <v>3621270811.4498048</v>
      </c>
      <c r="AK574" s="81"/>
      <c r="AL574" s="81"/>
      <c r="AM574" s="81">
        <v>226220928.43461999</v>
      </c>
      <c r="AN574" s="81"/>
      <c r="AO574" s="81"/>
      <c r="AP574" s="82"/>
      <c r="AQ574" s="81">
        <v>49836</v>
      </c>
      <c r="AR574" s="81">
        <v>15795</v>
      </c>
      <c r="AS574" s="81">
        <v>59</v>
      </c>
      <c r="AT574" s="81">
        <v>20</v>
      </c>
      <c r="AU574" s="81">
        <v>3</v>
      </c>
      <c r="AV574" s="81">
        <v>8</v>
      </c>
      <c r="AW574" s="81" t="s">
        <v>564</v>
      </c>
      <c r="AX574" s="82"/>
      <c r="AY574" s="81">
        <v>236014.45900000009</v>
      </c>
      <c r="AZ574" s="81">
        <v>1464652.8</v>
      </c>
      <c r="BA574" s="81">
        <v>260573</v>
      </c>
      <c r="BB574" s="81">
        <v>11915</v>
      </c>
      <c r="BC574" s="81">
        <v>6010</v>
      </c>
      <c r="BD574" s="81">
        <v>91704.8</v>
      </c>
      <c r="BE574" s="81" t="s">
        <v>564</v>
      </c>
      <c r="BF574" s="82"/>
      <c r="BG574" s="81">
        <v>32.224109999999996</v>
      </c>
      <c r="BH574" s="81">
        <v>13.295</v>
      </c>
      <c r="BI574" s="81">
        <v>994.38256000000001</v>
      </c>
      <c r="BJ574" s="81">
        <v>39.097000000000001</v>
      </c>
      <c r="BK574" s="81">
        <v>273.86399999999998</v>
      </c>
      <c r="BL574" s="81">
        <v>0</v>
      </c>
      <c r="BM574" s="82"/>
      <c r="BN574" s="81">
        <v>5</v>
      </c>
      <c r="BO574" s="81">
        <v>1</v>
      </c>
      <c r="BP574" s="81">
        <v>58</v>
      </c>
      <c r="BQ574" s="81">
        <v>11</v>
      </c>
      <c r="BR574" s="81">
        <v>37</v>
      </c>
      <c r="BS574" s="81">
        <v>0</v>
      </c>
      <c r="BT574"/>
      <c r="BU574" s="80">
        <v>1172.27</v>
      </c>
      <c r="BV574" s="80">
        <v>132.49799999999999</v>
      </c>
      <c r="BW574" s="80">
        <v>0</v>
      </c>
      <c r="BX574" s="80">
        <v>17.089490000000001</v>
      </c>
      <c r="BY574" s="80">
        <v>4.22018</v>
      </c>
      <c r="BZ574" s="80">
        <v>0</v>
      </c>
      <c r="CA574" s="80">
        <v>17.587</v>
      </c>
      <c r="CB574" s="80">
        <v>9.1980000000000004</v>
      </c>
      <c r="CC574" s="80">
        <v>0</v>
      </c>
    </row>
    <row r="575" spans="1:81">
      <c r="A575" s="80" t="s">
        <v>2448</v>
      </c>
      <c r="B575" s="80">
        <v>526</v>
      </c>
      <c r="C575" s="80">
        <v>16</v>
      </c>
      <c r="D575" s="80">
        <v>31</v>
      </c>
      <c r="E575" s="80">
        <v>2019</v>
      </c>
      <c r="F575" s="80" t="s">
        <v>73</v>
      </c>
      <c r="G575" s="80" t="s">
        <v>2432</v>
      </c>
      <c r="H575" s="80" t="s">
        <v>2433</v>
      </c>
      <c r="I575" s="177"/>
      <c r="J575" s="81">
        <v>1029.7881531822941</v>
      </c>
      <c r="K575" s="81">
        <v>115.06641868867449</v>
      </c>
      <c r="L575" s="81">
        <v>545.87032939341464</v>
      </c>
      <c r="M575" s="81">
        <v>2053.1113252014679</v>
      </c>
      <c r="N575" s="81">
        <v>1680.6116883151115</v>
      </c>
      <c r="O575" s="81">
        <v>1570.6028416589056</v>
      </c>
      <c r="P575" s="81">
        <v>1615.1665182281567</v>
      </c>
      <c r="Q575" s="81">
        <v>100.5943370542188</v>
      </c>
      <c r="R575" s="81">
        <v>976.93914503502799</v>
      </c>
      <c r="S575" s="81">
        <v>141.40523343923519</v>
      </c>
      <c r="T575" s="82"/>
      <c r="U575" s="81">
        <v>199375107</v>
      </c>
      <c r="V575" s="81">
        <v>52771</v>
      </c>
      <c r="W575" s="81">
        <v>14874</v>
      </c>
      <c r="X575" s="81">
        <v>594637</v>
      </c>
      <c r="Y575" s="81">
        <v>809530</v>
      </c>
      <c r="Z575" s="81">
        <v>983305</v>
      </c>
      <c r="AA575" s="81">
        <v>335380</v>
      </c>
      <c r="AB575" s="81">
        <v>1630146</v>
      </c>
      <c r="AC575" s="81">
        <v>172271515</v>
      </c>
      <c r="AD575" s="81">
        <v>141.40523343923519</v>
      </c>
      <c r="AE575" s="82"/>
      <c r="AF575" s="81">
        <v>1786509994.815814</v>
      </c>
      <c r="AG575" s="81">
        <v>106231141.659366</v>
      </c>
      <c r="AH575" s="81">
        <v>126977848.86252891</v>
      </c>
      <c r="AI575" s="81">
        <v>3397199762.4521618</v>
      </c>
      <c r="AJ575" s="81">
        <v>3657172583.9365501</v>
      </c>
      <c r="AK575" s="81">
        <v>0</v>
      </c>
      <c r="AL575" s="81">
        <v>0</v>
      </c>
      <c r="AM575" s="81">
        <v>222013613.46748224</v>
      </c>
      <c r="AN575" s="81">
        <v>0</v>
      </c>
      <c r="AO575" s="81">
        <v>0</v>
      </c>
      <c r="AP575" s="82"/>
      <c r="AQ575" s="81">
        <v>52718</v>
      </c>
      <c r="AR575" s="81">
        <v>17358</v>
      </c>
      <c r="AS575" s="81">
        <v>65</v>
      </c>
      <c r="AT575" s="81">
        <v>20</v>
      </c>
      <c r="AU575" s="81">
        <v>3</v>
      </c>
      <c r="AV575" s="81">
        <v>8</v>
      </c>
      <c r="AW575" s="81" t="s">
        <v>564</v>
      </c>
      <c r="AX575" s="82"/>
      <c r="AY575" s="81">
        <v>252146.42700000029</v>
      </c>
      <c r="AZ575" s="81">
        <v>1729812.5</v>
      </c>
      <c r="BA575" s="81">
        <v>260690</v>
      </c>
      <c r="BB575" s="81">
        <v>11897.2</v>
      </c>
      <c r="BC575" s="81">
        <v>6009.5</v>
      </c>
      <c r="BD575" s="81">
        <v>91704.8</v>
      </c>
      <c r="BE575" s="81" t="s">
        <v>564</v>
      </c>
      <c r="BF575" s="82"/>
      <c r="BG575" s="81">
        <v>9.1</v>
      </c>
      <c r="BH575" s="81">
        <v>0</v>
      </c>
      <c r="BI575" s="81">
        <v>870.57317</v>
      </c>
      <c r="BJ575" s="81">
        <v>33.988999999999997</v>
      </c>
      <c r="BK575" s="81">
        <v>258.13205389999996</v>
      </c>
      <c r="BL575" s="81">
        <v>0</v>
      </c>
      <c r="BM575" s="82"/>
      <c r="BN575" s="81">
        <v>3</v>
      </c>
      <c r="BO575" s="81">
        <v>0</v>
      </c>
      <c r="BP575" s="81">
        <v>63</v>
      </c>
      <c r="BQ575" s="81">
        <v>11</v>
      </c>
      <c r="BR575" s="81">
        <v>39</v>
      </c>
      <c r="BS575" s="81">
        <v>0</v>
      </c>
      <c r="BT575"/>
      <c r="BU575" s="80">
        <v>991.822</v>
      </c>
      <c r="BV575" s="80">
        <v>138.74505389999999</v>
      </c>
      <c r="BW575" s="80">
        <v>0</v>
      </c>
      <c r="BX575" s="80">
        <v>6.6317899999999996</v>
      </c>
      <c r="BY575" s="80">
        <v>1.1343799999999999</v>
      </c>
      <c r="BZ575" s="80">
        <v>0</v>
      </c>
      <c r="CA575" s="80">
        <v>25.481999999999999</v>
      </c>
      <c r="CB575" s="80">
        <v>7.9790000000000001</v>
      </c>
      <c r="CC575" s="80">
        <v>0</v>
      </c>
    </row>
    <row r="576" spans="1:81">
      <c r="A576" s="80" t="s">
        <v>2449</v>
      </c>
      <c r="B576" s="80">
        <v>527</v>
      </c>
      <c r="C576" s="80">
        <v>17</v>
      </c>
      <c r="D576" s="80">
        <v>31</v>
      </c>
      <c r="E576" s="80">
        <v>2020</v>
      </c>
      <c r="F576" s="80" t="s">
        <v>218</v>
      </c>
      <c r="G576" s="80" t="s">
        <v>2432</v>
      </c>
      <c r="H576" s="80" t="s">
        <v>2433</v>
      </c>
      <c r="I576" s="177"/>
      <c r="J576" s="81">
        <v>999.19627888978277</v>
      </c>
      <c r="K576" s="81">
        <v>126.82664666286996</v>
      </c>
      <c r="L576" s="81">
        <v>707.16778889060777</v>
      </c>
      <c r="M576" s="81">
        <v>1966.9044753356986</v>
      </c>
      <c r="N576" s="81">
        <v>1642.3905383821718</v>
      </c>
      <c r="O576" s="81">
        <v>1379.6892679903626</v>
      </c>
      <c r="P576" s="81">
        <v>1524.9603013015283</v>
      </c>
      <c r="Q576" s="81">
        <v>95.393566286798631</v>
      </c>
      <c r="R576" s="81">
        <v>968.15750208894713</v>
      </c>
      <c r="S576" s="81">
        <v>153.20745081880006</v>
      </c>
      <c r="T576" s="82"/>
      <c r="U576" s="81">
        <v>198283031</v>
      </c>
      <c r="V576" s="81">
        <v>51588</v>
      </c>
      <c r="W576" s="81">
        <v>16820</v>
      </c>
      <c r="X576" s="81">
        <v>582351</v>
      </c>
      <c r="Y576" s="81">
        <v>810817</v>
      </c>
      <c r="Z576" s="81">
        <v>985891</v>
      </c>
      <c r="AA576" s="81">
        <v>344034</v>
      </c>
      <c r="AB576" s="81">
        <v>1617850</v>
      </c>
      <c r="AC576" s="81">
        <v>171613627</v>
      </c>
      <c r="AD576" s="81">
        <v>153.20745081880006</v>
      </c>
      <c r="AE576" s="82"/>
      <c r="AF576" s="81">
        <v>1676090333.0628431</v>
      </c>
      <c r="AG576" s="81">
        <v>108819998.4973738</v>
      </c>
      <c r="AH576" s="81">
        <v>190581385.70973259</v>
      </c>
      <c r="AI576" s="81">
        <v>3135042914.1508822</v>
      </c>
      <c r="AJ576" s="81">
        <v>3377980768.974894</v>
      </c>
      <c r="AK576" s="81">
        <v>0</v>
      </c>
      <c r="AL576" s="81">
        <v>0</v>
      </c>
      <c r="AM576" s="81">
        <v>211147399.68839887</v>
      </c>
      <c r="AN576" s="81">
        <v>0</v>
      </c>
      <c r="AO576" s="81">
        <v>0</v>
      </c>
      <c r="AP576" s="82"/>
      <c r="AQ576" s="81">
        <v>54957</v>
      </c>
      <c r="AR576" s="81">
        <v>19114</v>
      </c>
      <c r="AS576" s="81">
        <v>67</v>
      </c>
      <c r="AT576" s="81">
        <v>21</v>
      </c>
      <c r="AU576" s="81">
        <v>3</v>
      </c>
      <c r="AV576" s="81">
        <v>9</v>
      </c>
      <c r="AW576" s="81">
        <v>67</v>
      </c>
      <c r="AX576" s="82"/>
      <c r="AY576" s="81">
        <v>264632.11800000042</v>
      </c>
      <c r="AZ576" s="81">
        <v>1960537.8</v>
      </c>
      <c r="BA576" s="81">
        <v>273590</v>
      </c>
      <c r="BB576" s="81">
        <v>12347.2</v>
      </c>
      <c r="BC576" s="81">
        <v>6009.5</v>
      </c>
      <c r="BD576" s="81">
        <v>93694.8</v>
      </c>
      <c r="BE576" s="81">
        <v>273590</v>
      </c>
      <c r="BF576" s="82"/>
      <c r="BG576" s="81">
        <v>25.3825</v>
      </c>
      <c r="BH576" s="81">
        <v>10.725</v>
      </c>
      <c r="BI576" s="81">
        <v>894.18858999999998</v>
      </c>
      <c r="BJ576" s="81">
        <v>61.335000000000001</v>
      </c>
      <c r="BK576" s="81">
        <v>252.77000000000004</v>
      </c>
      <c r="BL576" s="81">
        <v>0</v>
      </c>
      <c r="BM576" s="82"/>
      <c r="BN576" s="81">
        <v>5</v>
      </c>
      <c r="BO576" s="81">
        <v>1</v>
      </c>
      <c r="BP576" s="81">
        <v>62</v>
      </c>
      <c r="BQ576" s="81">
        <v>11</v>
      </c>
      <c r="BR576" s="81">
        <v>38</v>
      </c>
      <c r="BS576" s="81">
        <v>0</v>
      </c>
      <c r="BT576"/>
      <c r="BU576" s="80">
        <v>1060.7750000000001</v>
      </c>
      <c r="BV576" s="80">
        <v>129.203</v>
      </c>
      <c r="BW576" s="80">
        <v>0</v>
      </c>
      <c r="BX576" s="80">
        <v>11.224629999999999</v>
      </c>
      <c r="BY576" s="80">
        <v>1.1754599999999999</v>
      </c>
      <c r="BZ576" s="80">
        <v>0</v>
      </c>
      <c r="CA576" s="80">
        <v>30.245000000000001</v>
      </c>
      <c r="CB576" s="80">
        <v>11.778</v>
      </c>
      <c r="CC576" s="80">
        <v>0</v>
      </c>
    </row>
    <row r="577" spans="1:81">
      <c r="A577" s="80" t="s">
        <v>2450</v>
      </c>
      <c r="B577" s="80">
        <v>527</v>
      </c>
      <c r="C577" s="80">
        <v>18</v>
      </c>
      <c r="D577" s="80">
        <v>31</v>
      </c>
      <c r="E577" s="80">
        <v>2021</v>
      </c>
      <c r="F577" s="80" t="s">
        <v>75</v>
      </c>
      <c r="G577" s="174" t="s">
        <v>2432</v>
      </c>
      <c r="H577" s="80" t="s">
        <v>2433</v>
      </c>
      <c r="I577" s="177"/>
      <c r="J577" s="81">
        <v>856.37219134133954</v>
      </c>
      <c r="K577" s="81">
        <v>128.70593608652678</v>
      </c>
      <c r="L577" s="81">
        <v>618.86986940562963</v>
      </c>
      <c r="M577" s="81">
        <v>1841.4795792992672</v>
      </c>
      <c r="N577" s="81">
        <v>1366.3076555206862</v>
      </c>
      <c r="O577" s="81">
        <v>1341.2535983597029</v>
      </c>
      <c r="P577" s="81">
        <v>1562.8213539032645</v>
      </c>
      <c r="Q577" s="81">
        <v>95.796599008798822</v>
      </c>
      <c r="R577" s="81">
        <v>943.66934069978356</v>
      </c>
      <c r="S577" s="81">
        <v>142.78846224621898</v>
      </c>
      <c r="T577" s="82"/>
      <c r="U577" s="81">
        <v>220619863</v>
      </c>
      <c r="V577" s="81">
        <v>51588</v>
      </c>
      <c r="W577" s="81">
        <v>16820</v>
      </c>
      <c r="X577" s="81">
        <v>582351</v>
      </c>
      <c r="Y577" s="81">
        <v>810877</v>
      </c>
      <c r="Z577" s="81">
        <v>986877</v>
      </c>
      <c r="AA577" s="81">
        <v>343833</v>
      </c>
      <c r="AB577" s="81">
        <v>1605419</v>
      </c>
      <c r="AC577" s="81">
        <v>162131568.99999997</v>
      </c>
      <c r="AD577" s="81">
        <v>142.78846224621898</v>
      </c>
      <c r="AE577" s="82"/>
      <c r="AF577" s="81">
        <v>1641401004.889425</v>
      </c>
      <c r="AG577" s="81">
        <v>110396375.4586283</v>
      </c>
      <c r="AH577" s="81">
        <v>175856447.15122259</v>
      </c>
      <c r="AI577" s="81">
        <v>3496350122.655581</v>
      </c>
      <c r="AJ577" s="81">
        <v>3432539377.0645342</v>
      </c>
      <c r="AK577" s="81">
        <v>0</v>
      </c>
      <c r="AL577" s="81">
        <v>0</v>
      </c>
      <c r="AM577" s="81">
        <v>210733539.50051516</v>
      </c>
      <c r="AN577" s="81">
        <v>0</v>
      </c>
      <c r="AO577" s="81">
        <v>0</v>
      </c>
      <c r="AP577" s="82"/>
      <c r="AQ577" s="81">
        <v>57289</v>
      </c>
      <c r="AR577" s="81">
        <v>19863</v>
      </c>
      <c r="AS577" s="81">
        <v>60</v>
      </c>
      <c r="AT577" s="81">
        <v>29</v>
      </c>
      <c r="AU577" s="81">
        <v>3</v>
      </c>
      <c r="AV577" s="81">
        <v>11</v>
      </c>
      <c r="AW577" s="81"/>
      <c r="AX577" s="82"/>
      <c r="AY577" s="81">
        <v>278181.38999999128</v>
      </c>
      <c r="AZ577" s="81">
        <v>2029540.4999999499</v>
      </c>
      <c r="BA577" s="81">
        <v>273464.2</v>
      </c>
      <c r="BB577" s="81">
        <v>15500.5</v>
      </c>
      <c r="BC577" s="81">
        <v>6009.5</v>
      </c>
      <c r="BD577" s="81">
        <v>98396.911999999997</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2451</v>
      </c>
      <c r="B578" s="80">
        <v>527</v>
      </c>
      <c r="C578" s="80">
        <v>19</v>
      </c>
      <c r="D578" s="80">
        <v>31</v>
      </c>
      <c r="E578" s="80">
        <v>2022</v>
      </c>
      <c r="F578" s="80" t="s">
        <v>568</v>
      </c>
      <c r="G578" s="174" t="s">
        <v>2432</v>
      </c>
      <c r="H578" s="80" t="s">
        <v>2433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60038</v>
      </c>
      <c r="AR578" s="81">
        <v>20463</v>
      </c>
      <c r="AS578" s="81">
        <v>63</v>
      </c>
      <c r="AT578" s="81">
        <v>32</v>
      </c>
      <c r="AU578" s="81">
        <v>4</v>
      </c>
      <c r="AV578" s="81">
        <v>11</v>
      </c>
      <c r="AW578" s="81"/>
      <c r="AX578" s="82"/>
      <c r="AY578" s="81">
        <v>294620.47299998789</v>
      </c>
      <c r="AZ578" s="81">
        <v>2144754.4999999502</v>
      </c>
      <c r="BA578" s="81">
        <v>273522.7</v>
      </c>
      <c r="BB578" s="81">
        <v>16036.3</v>
      </c>
      <c r="BC578" s="81">
        <v>6384.5</v>
      </c>
      <c r="BD578" s="81">
        <v>100319.86199999999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1811</v>
      </c>
      <c r="B9" s="80">
        <v>1</v>
      </c>
      <c r="C9" s="80">
        <v>1</v>
      </c>
      <c r="D9" s="80">
        <v>1</v>
      </c>
      <c r="E9" s="80">
        <v>1990</v>
      </c>
      <c r="F9" s="80" t="s">
        <v>562</v>
      </c>
      <c r="G9" s="182" t="s">
        <v>1812</v>
      </c>
      <c r="H9" s="80" t="s">
        <v>1813</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1814</v>
      </c>
      <c r="B10" s="80">
        <v>2</v>
      </c>
      <c r="C10" s="80">
        <v>2</v>
      </c>
      <c r="D10" s="80">
        <v>1</v>
      </c>
      <c r="E10" s="80">
        <v>2005</v>
      </c>
      <c r="F10" s="80" t="s">
        <v>565</v>
      </c>
      <c r="G10" s="182" t="s">
        <v>1812</v>
      </c>
      <c r="H10" s="80" t="s">
        <v>1813</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1815</v>
      </c>
      <c r="B11" s="80">
        <v>3</v>
      </c>
      <c r="C11" s="80">
        <v>3</v>
      </c>
      <c r="D11" s="80">
        <v>1</v>
      </c>
      <c r="E11" s="80">
        <v>2006</v>
      </c>
      <c r="F11" s="80" t="s">
        <v>566</v>
      </c>
      <c r="G11" s="182" t="s">
        <v>1812</v>
      </c>
      <c r="H11" s="80" t="s">
        <v>1813</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1816</v>
      </c>
      <c r="B12" s="80">
        <v>4</v>
      </c>
      <c r="C12" s="80">
        <v>4</v>
      </c>
      <c r="D12" s="80">
        <v>1</v>
      </c>
      <c r="E12" s="80">
        <v>2007</v>
      </c>
      <c r="F12" s="80" t="s">
        <v>567</v>
      </c>
      <c r="G12" s="182" t="s">
        <v>1812</v>
      </c>
      <c r="H12" s="80" t="s">
        <v>1813</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1817</v>
      </c>
      <c r="B13" s="80">
        <v>5</v>
      </c>
      <c r="C13" s="80">
        <v>5</v>
      </c>
      <c r="D13" s="80">
        <v>1</v>
      </c>
      <c r="E13" s="80">
        <v>2008</v>
      </c>
      <c r="F13" s="80" t="s">
        <v>84</v>
      </c>
      <c r="G13" s="182" t="s">
        <v>1812</v>
      </c>
      <c r="H13" s="80" t="s">
        <v>1813</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1818</v>
      </c>
      <c r="B14" s="80">
        <v>6</v>
      </c>
      <c r="C14" s="80">
        <v>6</v>
      </c>
      <c r="D14" s="80">
        <v>1</v>
      </c>
      <c r="E14" s="80">
        <v>2009</v>
      </c>
      <c r="F14" s="80" t="s">
        <v>85</v>
      </c>
      <c r="G14" s="182" t="s">
        <v>1812</v>
      </c>
      <c r="H14" s="80" t="s">
        <v>1813</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3.06</v>
      </c>
      <c r="CG14" s="83">
        <v>0</v>
      </c>
      <c r="CH14" s="83">
        <v>0</v>
      </c>
      <c r="CI14" s="83">
        <v>0</v>
      </c>
      <c r="CJ14" s="83">
        <v>0</v>
      </c>
      <c r="CK14" s="83">
        <v>0</v>
      </c>
      <c r="CL14" s="83">
        <v>0</v>
      </c>
      <c r="CM14" s="83">
        <v>0</v>
      </c>
      <c r="CN14" s="83">
        <v>0</v>
      </c>
      <c r="CO14" s="83">
        <v>0</v>
      </c>
      <c r="CP14" s="83">
        <v>0</v>
      </c>
      <c r="CQ14" s="83">
        <v>0</v>
      </c>
      <c r="CR14" s="83">
        <v>0</v>
      </c>
      <c r="CS14" s="83">
        <v>3.9359999999999999</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3.06</v>
      </c>
      <c r="GH14" s="83">
        <v>0</v>
      </c>
      <c r="GI14" s="83">
        <v>0</v>
      </c>
      <c r="GJ14" s="83">
        <v>0</v>
      </c>
      <c r="GK14" s="83">
        <v>0</v>
      </c>
      <c r="GL14" s="83">
        <v>0</v>
      </c>
      <c r="GM14" s="83">
        <v>0</v>
      </c>
      <c r="GN14" s="83">
        <v>0</v>
      </c>
      <c r="GO14" s="83">
        <v>0</v>
      </c>
      <c r="GP14" s="83">
        <v>0</v>
      </c>
      <c r="GQ14" s="83">
        <v>0</v>
      </c>
      <c r="GR14" s="83">
        <v>0</v>
      </c>
      <c r="GS14" s="83">
        <v>0</v>
      </c>
      <c r="GT14" s="83">
        <v>3.9359999999999999</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3.06</v>
      </c>
      <c r="HT14" s="83">
        <v>0</v>
      </c>
      <c r="HU14" s="83">
        <v>0</v>
      </c>
      <c r="HV14" s="83">
        <v>0</v>
      </c>
      <c r="HW14" s="83">
        <v>0</v>
      </c>
      <c r="HX14" s="83">
        <v>3.9359999999999999</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3.06</v>
      </c>
      <c r="IO14" s="83">
        <v>0</v>
      </c>
      <c r="IP14" s="83">
        <v>0</v>
      </c>
      <c r="IQ14" s="83">
        <v>0</v>
      </c>
      <c r="IR14" s="83">
        <v>0</v>
      </c>
      <c r="IS14" s="83">
        <v>3.9359999999999999</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1</v>
      </c>
      <c r="LT14" s="81">
        <v>0</v>
      </c>
      <c r="LU14" s="81">
        <v>0</v>
      </c>
      <c r="LV14" s="81">
        <v>0</v>
      </c>
      <c r="LW14" s="81">
        <v>0</v>
      </c>
      <c r="LX14" s="81">
        <v>0</v>
      </c>
      <c r="LY14" s="81">
        <v>0</v>
      </c>
      <c r="LZ14" s="81">
        <v>0</v>
      </c>
      <c r="MA14" s="81">
        <v>0</v>
      </c>
      <c r="MB14" s="81">
        <v>0</v>
      </c>
      <c r="MC14" s="81">
        <v>0</v>
      </c>
      <c r="MD14" s="81">
        <v>0</v>
      </c>
      <c r="ME14" s="81">
        <v>0</v>
      </c>
      <c r="MF14" s="81">
        <v>1</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1</v>
      </c>
      <c r="PU14" s="81">
        <v>0</v>
      </c>
      <c r="PV14" s="81">
        <v>0</v>
      </c>
      <c r="PW14" s="81">
        <v>0</v>
      </c>
      <c r="PX14" s="81">
        <v>0</v>
      </c>
      <c r="PY14" s="81">
        <v>0</v>
      </c>
      <c r="PZ14" s="81">
        <v>0</v>
      </c>
      <c r="QA14" s="81">
        <v>0</v>
      </c>
      <c r="QB14" s="81">
        <v>0</v>
      </c>
      <c r="QC14" s="81">
        <v>0</v>
      </c>
      <c r="QD14" s="81">
        <v>0</v>
      </c>
      <c r="QE14" s="81">
        <v>0</v>
      </c>
      <c r="QF14" s="81">
        <v>0</v>
      </c>
      <c r="QG14" s="81">
        <v>1</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1</v>
      </c>
      <c r="RG14" s="81">
        <v>0</v>
      </c>
      <c r="RH14" s="81">
        <v>0</v>
      </c>
      <c r="RI14" s="81">
        <v>0</v>
      </c>
      <c r="RJ14" s="81">
        <v>0</v>
      </c>
      <c r="RK14" s="81">
        <v>1</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1</v>
      </c>
      <c r="SB14" s="81">
        <v>0</v>
      </c>
      <c r="SC14" s="81">
        <v>0</v>
      </c>
      <c r="SD14" s="81">
        <v>0</v>
      </c>
      <c r="SE14" s="81">
        <v>0</v>
      </c>
      <c r="SF14" s="81">
        <v>1</v>
      </c>
      <c r="SG14" s="81">
        <v>0</v>
      </c>
      <c r="SH14" s="81">
        <v>0</v>
      </c>
    </row>
    <row r="15" spans="1:503">
      <c r="A15" s="18" t="s">
        <v>1819</v>
      </c>
      <c r="B15" s="80">
        <v>7</v>
      </c>
      <c r="C15" s="80">
        <v>7</v>
      </c>
      <c r="D15" s="80">
        <v>1</v>
      </c>
      <c r="E15" s="80">
        <v>2010</v>
      </c>
      <c r="F15" s="80" t="s">
        <v>86</v>
      </c>
      <c r="G15" s="182" t="s">
        <v>1812</v>
      </c>
      <c r="H15" s="80" t="s">
        <v>1813</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8.3109999999999999</v>
      </c>
      <c r="CG15" s="83">
        <v>0</v>
      </c>
      <c r="CH15" s="83">
        <v>0</v>
      </c>
      <c r="CI15" s="83">
        <v>0</v>
      </c>
      <c r="CJ15" s="83">
        <v>0</v>
      </c>
      <c r="CK15" s="83">
        <v>0</v>
      </c>
      <c r="CL15" s="83">
        <v>0</v>
      </c>
      <c r="CM15" s="83">
        <v>0</v>
      </c>
      <c r="CN15" s="83">
        <v>0</v>
      </c>
      <c r="CO15" s="83">
        <v>0</v>
      </c>
      <c r="CP15" s="83">
        <v>0</v>
      </c>
      <c r="CQ15" s="83">
        <v>0</v>
      </c>
      <c r="CR15" s="83">
        <v>0</v>
      </c>
      <c r="CS15" s="83">
        <v>3.7589999999999999</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8.3109999999999999</v>
      </c>
      <c r="GH15" s="83">
        <v>0</v>
      </c>
      <c r="GI15" s="83">
        <v>0</v>
      </c>
      <c r="GJ15" s="83">
        <v>0</v>
      </c>
      <c r="GK15" s="83">
        <v>0</v>
      </c>
      <c r="GL15" s="83">
        <v>0</v>
      </c>
      <c r="GM15" s="83">
        <v>0</v>
      </c>
      <c r="GN15" s="83">
        <v>0</v>
      </c>
      <c r="GO15" s="83">
        <v>0</v>
      </c>
      <c r="GP15" s="83">
        <v>0</v>
      </c>
      <c r="GQ15" s="83">
        <v>0</v>
      </c>
      <c r="GR15" s="83">
        <v>0</v>
      </c>
      <c r="GS15" s="83">
        <v>0</v>
      </c>
      <c r="GT15" s="83">
        <v>3.7589999999999999</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8.3109999999999999</v>
      </c>
      <c r="HT15" s="83">
        <v>0</v>
      </c>
      <c r="HU15" s="83">
        <v>0</v>
      </c>
      <c r="HV15" s="83">
        <v>0</v>
      </c>
      <c r="HW15" s="83">
        <v>0</v>
      </c>
      <c r="HX15" s="83">
        <v>3.7589999999999999</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8.3109999999999999</v>
      </c>
      <c r="IO15" s="83">
        <v>0</v>
      </c>
      <c r="IP15" s="83">
        <v>0</v>
      </c>
      <c r="IQ15" s="83">
        <v>0</v>
      </c>
      <c r="IR15" s="83">
        <v>0</v>
      </c>
      <c r="IS15" s="83">
        <v>3.7589999999999999</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2</v>
      </c>
      <c r="LT15" s="81">
        <v>0</v>
      </c>
      <c r="LU15" s="81">
        <v>0</v>
      </c>
      <c r="LV15" s="81">
        <v>0</v>
      </c>
      <c r="LW15" s="81">
        <v>0</v>
      </c>
      <c r="LX15" s="81">
        <v>0</v>
      </c>
      <c r="LY15" s="81">
        <v>0</v>
      </c>
      <c r="LZ15" s="81">
        <v>0</v>
      </c>
      <c r="MA15" s="81">
        <v>0</v>
      </c>
      <c r="MB15" s="81">
        <v>0</v>
      </c>
      <c r="MC15" s="81">
        <v>0</v>
      </c>
      <c r="MD15" s="81">
        <v>0</v>
      </c>
      <c r="ME15" s="81">
        <v>0</v>
      </c>
      <c r="MF15" s="81">
        <v>1</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2</v>
      </c>
      <c r="PU15" s="81">
        <v>0</v>
      </c>
      <c r="PV15" s="81">
        <v>0</v>
      </c>
      <c r="PW15" s="81">
        <v>0</v>
      </c>
      <c r="PX15" s="81">
        <v>0</v>
      </c>
      <c r="PY15" s="81">
        <v>0</v>
      </c>
      <c r="PZ15" s="81">
        <v>0</v>
      </c>
      <c r="QA15" s="81">
        <v>0</v>
      </c>
      <c r="QB15" s="81">
        <v>0</v>
      </c>
      <c r="QC15" s="81">
        <v>0</v>
      </c>
      <c r="QD15" s="81">
        <v>0</v>
      </c>
      <c r="QE15" s="81">
        <v>0</v>
      </c>
      <c r="QF15" s="81">
        <v>0</v>
      </c>
      <c r="QG15" s="81">
        <v>1</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2</v>
      </c>
      <c r="RG15" s="81">
        <v>0</v>
      </c>
      <c r="RH15" s="81">
        <v>0</v>
      </c>
      <c r="RI15" s="81">
        <v>0</v>
      </c>
      <c r="RJ15" s="81">
        <v>0</v>
      </c>
      <c r="RK15" s="81">
        <v>1</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2</v>
      </c>
      <c r="SB15" s="81">
        <v>0</v>
      </c>
      <c r="SC15" s="81">
        <v>0</v>
      </c>
      <c r="SD15" s="81">
        <v>0</v>
      </c>
      <c r="SE15" s="81">
        <v>0</v>
      </c>
      <c r="SF15" s="81">
        <v>1</v>
      </c>
      <c r="SG15" s="81">
        <v>0</v>
      </c>
      <c r="SH15" s="81">
        <v>0</v>
      </c>
    </row>
    <row r="16" spans="1:503">
      <c r="A16" s="18" t="s">
        <v>1820</v>
      </c>
      <c r="B16" s="80">
        <v>8</v>
      </c>
      <c r="C16" s="80">
        <v>8</v>
      </c>
      <c r="D16" s="80">
        <v>1</v>
      </c>
      <c r="E16" s="80">
        <v>2011</v>
      </c>
      <c r="F16" s="80" t="s">
        <v>87</v>
      </c>
      <c r="G16" s="182" t="s">
        <v>1812</v>
      </c>
      <c r="H16" s="80" t="s">
        <v>1813</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9.41</v>
      </c>
      <c r="CG16" s="83">
        <v>0</v>
      </c>
      <c r="CH16" s="83">
        <v>0</v>
      </c>
      <c r="CI16" s="83">
        <v>0</v>
      </c>
      <c r="CJ16" s="83">
        <v>0</v>
      </c>
      <c r="CK16" s="83">
        <v>0</v>
      </c>
      <c r="CL16" s="83">
        <v>0</v>
      </c>
      <c r="CM16" s="83">
        <v>0</v>
      </c>
      <c r="CN16" s="83">
        <v>0</v>
      </c>
      <c r="CO16" s="83">
        <v>0</v>
      </c>
      <c r="CP16" s="83">
        <v>0</v>
      </c>
      <c r="CQ16" s="83">
        <v>0</v>
      </c>
      <c r="CR16" s="83">
        <v>0</v>
      </c>
      <c r="CS16" s="83">
        <v>4.0030000000000001</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9.41</v>
      </c>
      <c r="GH16" s="83">
        <v>0</v>
      </c>
      <c r="GI16" s="83">
        <v>0</v>
      </c>
      <c r="GJ16" s="83">
        <v>0</v>
      </c>
      <c r="GK16" s="83">
        <v>0</v>
      </c>
      <c r="GL16" s="83">
        <v>0</v>
      </c>
      <c r="GM16" s="83">
        <v>0</v>
      </c>
      <c r="GN16" s="83">
        <v>0</v>
      </c>
      <c r="GO16" s="83">
        <v>0</v>
      </c>
      <c r="GP16" s="83">
        <v>0</v>
      </c>
      <c r="GQ16" s="83">
        <v>0</v>
      </c>
      <c r="GR16" s="83">
        <v>0</v>
      </c>
      <c r="GS16" s="83">
        <v>0</v>
      </c>
      <c r="GT16" s="83">
        <v>4.0030000000000001</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9.41</v>
      </c>
      <c r="HT16" s="83">
        <v>0</v>
      </c>
      <c r="HU16" s="83">
        <v>0</v>
      </c>
      <c r="HV16" s="83">
        <v>0</v>
      </c>
      <c r="HW16" s="83">
        <v>0</v>
      </c>
      <c r="HX16" s="83">
        <v>4.0030000000000001</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9.41</v>
      </c>
      <c r="IO16" s="83">
        <v>0</v>
      </c>
      <c r="IP16" s="83">
        <v>0</v>
      </c>
      <c r="IQ16" s="83">
        <v>0</v>
      </c>
      <c r="IR16" s="83">
        <v>0</v>
      </c>
      <c r="IS16" s="83">
        <v>4.0030000000000001</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2</v>
      </c>
      <c r="LT16" s="81">
        <v>0</v>
      </c>
      <c r="LU16" s="81">
        <v>0</v>
      </c>
      <c r="LV16" s="81">
        <v>0</v>
      </c>
      <c r="LW16" s="81">
        <v>0</v>
      </c>
      <c r="LX16" s="81">
        <v>0</v>
      </c>
      <c r="LY16" s="81">
        <v>0</v>
      </c>
      <c r="LZ16" s="81">
        <v>0</v>
      </c>
      <c r="MA16" s="81">
        <v>0</v>
      </c>
      <c r="MB16" s="81">
        <v>0</v>
      </c>
      <c r="MC16" s="81">
        <v>0</v>
      </c>
      <c r="MD16" s="81">
        <v>0</v>
      </c>
      <c r="ME16" s="81">
        <v>0</v>
      </c>
      <c r="MF16" s="81">
        <v>1</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2</v>
      </c>
      <c r="PU16" s="81">
        <v>0</v>
      </c>
      <c r="PV16" s="81">
        <v>0</v>
      </c>
      <c r="PW16" s="81">
        <v>0</v>
      </c>
      <c r="PX16" s="81">
        <v>0</v>
      </c>
      <c r="PY16" s="81">
        <v>0</v>
      </c>
      <c r="PZ16" s="81">
        <v>0</v>
      </c>
      <c r="QA16" s="81">
        <v>0</v>
      </c>
      <c r="QB16" s="81">
        <v>0</v>
      </c>
      <c r="QC16" s="81">
        <v>0</v>
      </c>
      <c r="QD16" s="81">
        <v>0</v>
      </c>
      <c r="QE16" s="81">
        <v>0</v>
      </c>
      <c r="QF16" s="81">
        <v>0</v>
      </c>
      <c r="QG16" s="81">
        <v>1</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2</v>
      </c>
      <c r="RG16" s="81">
        <v>0</v>
      </c>
      <c r="RH16" s="81">
        <v>0</v>
      </c>
      <c r="RI16" s="81">
        <v>0</v>
      </c>
      <c r="RJ16" s="81">
        <v>0</v>
      </c>
      <c r="RK16" s="81">
        <v>1</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2</v>
      </c>
      <c r="SB16" s="81">
        <v>0</v>
      </c>
      <c r="SC16" s="81">
        <v>0</v>
      </c>
      <c r="SD16" s="81">
        <v>0</v>
      </c>
      <c r="SE16" s="81">
        <v>0</v>
      </c>
      <c r="SF16" s="81">
        <v>1</v>
      </c>
      <c r="SG16" s="81">
        <v>0</v>
      </c>
      <c r="SH16" s="81">
        <v>0</v>
      </c>
    </row>
    <row r="17" spans="1:502">
      <c r="A17" s="18" t="s">
        <v>1821</v>
      </c>
      <c r="B17" s="80">
        <v>9</v>
      </c>
      <c r="C17" s="80">
        <v>9</v>
      </c>
      <c r="D17" s="80">
        <v>1</v>
      </c>
      <c r="E17" s="80">
        <v>2012</v>
      </c>
      <c r="F17" s="80" t="s">
        <v>88</v>
      </c>
      <c r="G17" s="182" t="s">
        <v>1812</v>
      </c>
      <c r="H17" s="80" t="s">
        <v>1813</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10.811999999999999</v>
      </c>
      <c r="CG17" s="83">
        <v>0</v>
      </c>
      <c r="CH17" s="83">
        <v>0</v>
      </c>
      <c r="CI17" s="83">
        <v>0</v>
      </c>
      <c r="CJ17" s="83">
        <v>0</v>
      </c>
      <c r="CK17" s="83">
        <v>0</v>
      </c>
      <c r="CL17" s="83">
        <v>0</v>
      </c>
      <c r="CM17" s="83">
        <v>0</v>
      </c>
      <c r="CN17" s="83">
        <v>0</v>
      </c>
      <c r="CO17" s="83">
        <v>0</v>
      </c>
      <c r="CP17" s="83">
        <v>0</v>
      </c>
      <c r="CQ17" s="83">
        <v>0</v>
      </c>
      <c r="CR17" s="83">
        <v>0</v>
      </c>
      <c r="CS17" s="83">
        <v>3.6850000000000001</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10.811999999999999</v>
      </c>
      <c r="GH17" s="83">
        <v>0</v>
      </c>
      <c r="GI17" s="83">
        <v>0</v>
      </c>
      <c r="GJ17" s="83">
        <v>0</v>
      </c>
      <c r="GK17" s="83">
        <v>0</v>
      </c>
      <c r="GL17" s="83">
        <v>0</v>
      </c>
      <c r="GM17" s="83">
        <v>0</v>
      </c>
      <c r="GN17" s="83">
        <v>0</v>
      </c>
      <c r="GO17" s="83">
        <v>0</v>
      </c>
      <c r="GP17" s="83">
        <v>0</v>
      </c>
      <c r="GQ17" s="83">
        <v>0</v>
      </c>
      <c r="GR17" s="83">
        <v>0</v>
      </c>
      <c r="GS17" s="83">
        <v>0</v>
      </c>
      <c r="GT17" s="83">
        <v>3.6850000000000001</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10.811999999999999</v>
      </c>
      <c r="HT17" s="83">
        <v>0</v>
      </c>
      <c r="HU17" s="83">
        <v>0</v>
      </c>
      <c r="HV17" s="83">
        <v>0</v>
      </c>
      <c r="HW17" s="83">
        <v>0</v>
      </c>
      <c r="HX17" s="83">
        <v>3.6850000000000001</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10.811999999999999</v>
      </c>
      <c r="IO17" s="83">
        <v>0</v>
      </c>
      <c r="IP17" s="83">
        <v>0</v>
      </c>
      <c r="IQ17" s="83">
        <v>0</v>
      </c>
      <c r="IR17" s="83">
        <v>0</v>
      </c>
      <c r="IS17" s="83">
        <v>3.6850000000000001</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2</v>
      </c>
      <c r="LT17" s="81">
        <v>0</v>
      </c>
      <c r="LU17" s="81">
        <v>0</v>
      </c>
      <c r="LV17" s="81">
        <v>0</v>
      </c>
      <c r="LW17" s="81">
        <v>0</v>
      </c>
      <c r="LX17" s="81">
        <v>0</v>
      </c>
      <c r="LY17" s="81">
        <v>0</v>
      </c>
      <c r="LZ17" s="81">
        <v>0</v>
      </c>
      <c r="MA17" s="81">
        <v>0</v>
      </c>
      <c r="MB17" s="81">
        <v>0</v>
      </c>
      <c r="MC17" s="81">
        <v>0</v>
      </c>
      <c r="MD17" s="81">
        <v>0</v>
      </c>
      <c r="ME17" s="81">
        <v>0</v>
      </c>
      <c r="MF17" s="81">
        <v>1</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2</v>
      </c>
      <c r="PU17" s="81">
        <v>0</v>
      </c>
      <c r="PV17" s="81">
        <v>0</v>
      </c>
      <c r="PW17" s="81">
        <v>0</v>
      </c>
      <c r="PX17" s="81">
        <v>0</v>
      </c>
      <c r="PY17" s="81">
        <v>0</v>
      </c>
      <c r="PZ17" s="81">
        <v>0</v>
      </c>
      <c r="QA17" s="81">
        <v>0</v>
      </c>
      <c r="QB17" s="81">
        <v>0</v>
      </c>
      <c r="QC17" s="81">
        <v>0</v>
      </c>
      <c r="QD17" s="81">
        <v>0</v>
      </c>
      <c r="QE17" s="81">
        <v>0</v>
      </c>
      <c r="QF17" s="81">
        <v>0</v>
      </c>
      <c r="QG17" s="81">
        <v>1</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2</v>
      </c>
      <c r="RG17" s="81">
        <v>0</v>
      </c>
      <c r="RH17" s="81">
        <v>0</v>
      </c>
      <c r="RI17" s="81">
        <v>0</v>
      </c>
      <c r="RJ17" s="81">
        <v>0</v>
      </c>
      <c r="RK17" s="81">
        <v>1</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2</v>
      </c>
      <c r="SB17" s="81">
        <v>0</v>
      </c>
      <c r="SC17" s="81">
        <v>0</v>
      </c>
      <c r="SD17" s="81">
        <v>0</v>
      </c>
      <c r="SE17" s="81">
        <v>0</v>
      </c>
      <c r="SF17" s="81">
        <v>1</v>
      </c>
      <c r="SG17" s="81">
        <v>0</v>
      </c>
      <c r="SH17" s="81">
        <v>0</v>
      </c>
    </row>
    <row r="18" spans="1:502">
      <c r="A18" s="18" t="s">
        <v>1822</v>
      </c>
      <c r="B18" s="80">
        <v>10</v>
      </c>
      <c r="C18" s="80">
        <v>10</v>
      </c>
      <c r="D18" s="80">
        <v>1</v>
      </c>
      <c r="E18" s="80">
        <v>2013</v>
      </c>
      <c r="F18" s="80" t="s">
        <v>89</v>
      </c>
      <c r="G18" s="182" t="s">
        <v>1812</v>
      </c>
      <c r="H18" s="80" t="s">
        <v>1813</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12.827</v>
      </c>
      <c r="CG18" s="83">
        <v>0</v>
      </c>
      <c r="CH18" s="83">
        <v>0</v>
      </c>
      <c r="CI18" s="83">
        <v>0</v>
      </c>
      <c r="CJ18" s="83">
        <v>0</v>
      </c>
      <c r="CK18" s="83">
        <v>0</v>
      </c>
      <c r="CL18" s="83">
        <v>0</v>
      </c>
      <c r="CM18" s="83">
        <v>0</v>
      </c>
      <c r="CN18" s="83">
        <v>0</v>
      </c>
      <c r="CO18" s="83">
        <v>0</v>
      </c>
      <c r="CP18" s="83">
        <v>0</v>
      </c>
      <c r="CQ18" s="83">
        <v>0</v>
      </c>
      <c r="CR18" s="83">
        <v>0</v>
      </c>
      <c r="CS18" s="83">
        <v>4.0910000000000002</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12.827</v>
      </c>
      <c r="GH18" s="83">
        <v>0</v>
      </c>
      <c r="GI18" s="83">
        <v>0</v>
      </c>
      <c r="GJ18" s="83">
        <v>0</v>
      </c>
      <c r="GK18" s="83">
        <v>0</v>
      </c>
      <c r="GL18" s="83">
        <v>0</v>
      </c>
      <c r="GM18" s="83">
        <v>0</v>
      </c>
      <c r="GN18" s="83">
        <v>0</v>
      </c>
      <c r="GO18" s="83">
        <v>0</v>
      </c>
      <c r="GP18" s="83">
        <v>0</v>
      </c>
      <c r="GQ18" s="83">
        <v>0</v>
      </c>
      <c r="GR18" s="83">
        <v>0</v>
      </c>
      <c r="GS18" s="83">
        <v>0</v>
      </c>
      <c r="GT18" s="83">
        <v>4.0910000000000002</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12.827</v>
      </c>
      <c r="HT18" s="83">
        <v>0</v>
      </c>
      <c r="HU18" s="83">
        <v>0</v>
      </c>
      <c r="HV18" s="83">
        <v>0</v>
      </c>
      <c r="HW18" s="83">
        <v>0</v>
      </c>
      <c r="HX18" s="83">
        <v>4.0910000000000002</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12.827</v>
      </c>
      <c r="IO18" s="83">
        <v>0</v>
      </c>
      <c r="IP18" s="83">
        <v>0</v>
      </c>
      <c r="IQ18" s="83">
        <v>0</v>
      </c>
      <c r="IR18" s="83">
        <v>0</v>
      </c>
      <c r="IS18" s="83">
        <v>4.0910000000000002</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2</v>
      </c>
      <c r="LT18" s="81">
        <v>0</v>
      </c>
      <c r="LU18" s="81">
        <v>0</v>
      </c>
      <c r="LV18" s="81">
        <v>0</v>
      </c>
      <c r="LW18" s="81">
        <v>0</v>
      </c>
      <c r="LX18" s="81">
        <v>0</v>
      </c>
      <c r="LY18" s="81">
        <v>0</v>
      </c>
      <c r="LZ18" s="81">
        <v>0</v>
      </c>
      <c r="MA18" s="81">
        <v>0</v>
      </c>
      <c r="MB18" s="81">
        <v>0</v>
      </c>
      <c r="MC18" s="81">
        <v>0</v>
      </c>
      <c r="MD18" s="81">
        <v>0</v>
      </c>
      <c r="ME18" s="81">
        <v>0</v>
      </c>
      <c r="MF18" s="81">
        <v>1</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2</v>
      </c>
      <c r="PU18" s="81">
        <v>0</v>
      </c>
      <c r="PV18" s="81">
        <v>0</v>
      </c>
      <c r="PW18" s="81">
        <v>0</v>
      </c>
      <c r="PX18" s="81">
        <v>0</v>
      </c>
      <c r="PY18" s="81">
        <v>0</v>
      </c>
      <c r="PZ18" s="81">
        <v>0</v>
      </c>
      <c r="QA18" s="81">
        <v>0</v>
      </c>
      <c r="QB18" s="81">
        <v>0</v>
      </c>
      <c r="QC18" s="81">
        <v>0</v>
      </c>
      <c r="QD18" s="81">
        <v>0</v>
      </c>
      <c r="QE18" s="81">
        <v>0</v>
      </c>
      <c r="QF18" s="81">
        <v>0</v>
      </c>
      <c r="QG18" s="81">
        <v>1</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2</v>
      </c>
      <c r="RG18" s="81">
        <v>0</v>
      </c>
      <c r="RH18" s="81">
        <v>0</v>
      </c>
      <c r="RI18" s="81">
        <v>0</v>
      </c>
      <c r="RJ18" s="81">
        <v>0</v>
      </c>
      <c r="RK18" s="81">
        <v>1</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2</v>
      </c>
      <c r="SB18" s="81">
        <v>0</v>
      </c>
      <c r="SC18" s="81">
        <v>0</v>
      </c>
      <c r="SD18" s="81">
        <v>0</v>
      </c>
      <c r="SE18" s="81">
        <v>0</v>
      </c>
      <c r="SF18" s="81">
        <v>1</v>
      </c>
      <c r="SG18" s="81">
        <v>0</v>
      </c>
      <c r="SH18" s="81">
        <v>0</v>
      </c>
    </row>
    <row r="19" spans="1:502">
      <c r="A19" s="18" t="s">
        <v>1823</v>
      </c>
      <c r="B19" s="80">
        <v>11</v>
      </c>
      <c r="C19" s="80">
        <v>11</v>
      </c>
      <c r="D19" s="80">
        <v>1</v>
      </c>
      <c r="E19" s="80">
        <v>2014</v>
      </c>
      <c r="F19" s="80" t="s">
        <v>90</v>
      </c>
      <c r="G19" s="182" t="s">
        <v>1812</v>
      </c>
      <c r="H19" s="80" t="s">
        <v>1813</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11.371</v>
      </c>
      <c r="CG19" s="83">
        <v>0</v>
      </c>
      <c r="CH19" s="83">
        <v>0</v>
      </c>
      <c r="CI19" s="83">
        <v>0</v>
      </c>
      <c r="CJ19" s="83">
        <v>0</v>
      </c>
      <c r="CK19" s="83">
        <v>0</v>
      </c>
      <c r="CL19" s="83">
        <v>0</v>
      </c>
      <c r="CM19" s="83">
        <v>0</v>
      </c>
      <c r="CN19" s="83">
        <v>0</v>
      </c>
      <c r="CO19" s="83">
        <v>0</v>
      </c>
      <c r="CP19" s="83">
        <v>0</v>
      </c>
      <c r="CQ19" s="83">
        <v>0</v>
      </c>
      <c r="CR19" s="83">
        <v>0</v>
      </c>
      <c r="CS19" s="83">
        <v>3.8149999999999999</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11.371</v>
      </c>
      <c r="GH19" s="83">
        <v>0</v>
      </c>
      <c r="GI19" s="83">
        <v>0</v>
      </c>
      <c r="GJ19" s="83">
        <v>0</v>
      </c>
      <c r="GK19" s="83">
        <v>0</v>
      </c>
      <c r="GL19" s="83">
        <v>0</v>
      </c>
      <c r="GM19" s="83">
        <v>0</v>
      </c>
      <c r="GN19" s="83">
        <v>0</v>
      </c>
      <c r="GO19" s="83">
        <v>0</v>
      </c>
      <c r="GP19" s="83">
        <v>0</v>
      </c>
      <c r="GQ19" s="83">
        <v>0</v>
      </c>
      <c r="GR19" s="83">
        <v>0</v>
      </c>
      <c r="GS19" s="83">
        <v>0</v>
      </c>
      <c r="GT19" s="83">
        <v>3.8149999999999999</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11.371</v>
      </c>
      <c r="HT19" s="83">
        <v>0</v>
      </c>
      <c r="HU19" s="83">
        <v>0</v>
      </c>
      <c r="HV19" s="83">
        <v>0</v>
      </c>
      <c r="HW19" s="83">
        <v>0</v>
      </c>
      <c r="HX19" s="83">
        <v>3.8149999999999999</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11.371</v>
      </c>
      <c r="IO19" s="83">
        <v>0</v>
      </c>
      <c r="IP19" s="83">
        <v>0</v>
      </c>
      <c r="IQ19" s="83">
        <v>0</v>
      </c>
      <c r="IR19" s="83">
        <v>0</v>
      </c>
      <c r="IS19" s="83">
        <v>3.8149999999999999</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2</v>
      </c>
      <c r="LT19" s="81">
        <v>0</v>
      </c>
      <c r="LU19" s="81">
        <v>0</v>
      </c>
      <c r="LV19" s="81">
        <v>0</v>
      </c>
      <c r="LW19" s="81">
        <v>0</v>
      </c>
      <c r="LX19" s="81">
        <v>0</v>
      </c>
      <c r="LY19" s="81">
        <v>0</v>
      </c>
      <c r="LZ19" s="81">
        <v>0</v>
      </c>
      <c r="MA19" s="81">
        <v>0</v>
      </c>
      <c r="MB19" s="81">
        <v>0</v>
      </c>
      <c r="MC19" s="81">
        <v>0</v>
      </c>
      <c r="MD19" s="81">
        <v>0</v>
      </c>
      <c r="ME19" s="81">
        <v>0</v>
      </c>
      <c r="MF19" s="81">
        <v>1</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2</v>
      </c>
      <c r="PU19" s="81">
        <v>0</v>
      </c>
      <c r="PV19" s="81">
        <v>0</v>
      </c>
      <c r="PW19" s="81">
        <v>0</v>
      </c>
      <c r="PX19" s="81">
        <v>0</v>
      </c>
      <c r="PY19" s="81">
        <v>0</v>
      </c>
      <c r="PZ19" s="81">
        <v>0</v>
      </c>
      <c r="QA19" s="81">
        <v>0</v>
      </c>
      <c r="QB19" s="81">
        <v>0</v>
      </c>
      <c r="QC19" s="81">
        <v>0</v>
      </c>
      <c r="QD19" s="81">
        <v>0</v>
      </c>
      <c r="QE19" s="81">
        <v>0</v>
      </c>
      <c r="QF19" s="81">
        <v>0</v>
      </c>
      <c r="QG19" s="81">
        <v>1</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2</v>
      </c>
      <c r="RG19" s="81">
        <v>0</v>
      </c>
      <c r="RH19" s="81">
        <v>0</v>
      </c>
      <c r="RI19" s="81">
        <v>0</v>
      </c>
      <c r="RJ19" s="81">
        <v>0</v>
      </c>
      <c r="RK19" s="81">
        <v>1</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2</v>
      </c>
      <c r="SB19" s="81">
        <v>0</v>
      </c>
      <c r="SC19" s="81">
        <v>0</v>
      </c>
      <c r="SD19" s="81">
        <v>0</v>
      </c>
      <c r="SE19" s="81">
        <v>0</v>
      </c>
      <c r="SF19" s="81">
        <v>1</v>
      </c>
      <c r="SG19" s="81">
        <v>0</v>
      </c>
      <c r="SH19" s="81">
        <v>0</v>
      </c>
    </row>
    <row r="20" spans="1:502">
      <c r="A20" s="18" t="s">
        <v>1824</v>
      </c>
      <c r="B20" s="80">
        <v>12</v>
      </c>
      <c r="C20" s="80">
        <v>12</v>
      </c>
      <c r="D20" s="80">
        <v>1</v>
      </c>
      <c r="E20" s="80">
        <v>2015</v>
      </c>
      <c r="F20" s="80" t="s">
        <v>91</v>
      </c>
      <c r="G20" s="182" t="s">
        <v>1812</v>
      </c>
      <c r="H20" s="80" t="s">
        <v>1813</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10.52</v>
      </c>
      <c r="CG20" s="83">
        <v>0</v>
      </c>
      <c r="CH20" s="83">
        <v>0</v>
      </c>
      <c r="CI20" s="83">
        <v>0</v>
      </c>
      <c r="CJ20" s="83">
        <v>0</v>
      </c>
      <c r="CK20" s="83">
        <v>0</v>
      </c>
      <c r="CL20" s="83">
        <v>0</v>
      </c>
      <c r="CM20" s="83">
        <v>0</v>
      </c>
      <c r="CN20" s="83">
        <v>0</v>
      </c>
      <c r="CO20" s="83">
        <v>0</v>
      </c>
      <c r="CP20" s="83">
        <v>0</v>
      </c>
      <c r="CQ20" s="83">
        <v>0</v>
      </c>
      <c r="CR20" s="83">
        <v>0</v>
      </c>
      <c r="CS20" s="83">
        <v>4.0830000000000002</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10.52</v>
      </c>
      <c r="GH20" s="83">
        <v>0</v>
      </c>
      <c r="GI20" s="83">
        <v>0</v>
      </c>
      <c r="GJ20" s="83">
        <v>0</v>
      </c>
      <c r="GK20" s="83">
        <v>0</v>
      </c>
      <c r="GL20" s="83">
        <v>0</v>
      </c>
      <c r="GM20" s="83">
        <v>0</v>
      </c>
      <c r="GN20" s="83">
        <v>0</v>
      </c>
      <c r="GO20" s="83">
        <v>0</v>
      </c>
      <c r="GP20" s="83">
        <v>0</v>
      </c>
      <c r="GQ20" s="83">
        <v>0</v>
      </c>
      <c r="GR20" s="83">
        <v>0</v>
      </c>
      <c r="GS20" s="83">
        <v>0</v>
      </c>
      <c r="GT20" s="83">
        <v>4.0830000000000002</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10.52</v>
      </c>
      <c r="HT20" s="83">
        <v>0</v>
      </c>
      <c r="HU20" s="83">
        <v>0</v>
      </c>
      <c r="HV20" s="83">
        <v>0</v>
      </c>
      <c r="HW20" s="83">
        <v>0</v>
      </c>
      <c r="HX20" s="83">
        <v>4.0830000000000002</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10.52</v>
      </c>
      <c r="IO20" s="83">
        <v>0</v>
      </c>
      <c r="IP20" s="83">
        <v>0</v>
      </c>
      <c r="IQ20" s="83">
        <v>0</v>
      </c>
      <c r="IR20" s="83">
        <v>0</v>
      </c>
      <c r="IS20" s="83">
        <v>4.0830000000000002</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2</v>
      </c>
      <c r="LT20" s="81">
        <v>0</v>
      </c>
      <c r="LU20" s="81">
        <v>0</v>
      </c>
      <c r="LV20" s="81">
        <v>0</v>
      </c>
      <c r="LW20" s="81">
        <v>0</v>
      </c>
      <c r="LX20" s="81">
        <v>0</v>
      </c>
      <c r="LY20" s="81">
        <v>0</v>
      </c>
      <c r="LZ20" s="81">
        <v>0</v>
      </c>
      <c r="MA20" s="81">
        <v>0</v>
      </c>
      <c r="MB20" s="81">
        <v>0</v>
      </c>
      <c r="MC20" s="81">
        <v>0</v>
      </c>
      <c r="MD20" s="81">
        <v>0</v>
      </c>
      <c r="ME20" s="81">
        <v>0</v>
      </c>
      <c r="MF20" s="81">
        <v>1</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2</v>
      </c>
      <c r="PU20" s="81">
        <v>0</v>
      </c>
      <c r="PV20" s="81">
        <v>0</v>
      </c>
      <c r="PW20" s="81">
        <v>0</v>
      </c>
      <c r="PX20" s="81">
        <v>0</v>
      </c>
      <c r="PY20" s="81">
        <v>0</v>
      </c>
      <c r="PZ20" s="81">
        <v>0</v>
      </c>
      <c r="QA20" s="81">
        <v>0</v>
      </c>
      <c r="QB20" s="81">
        <v>0</v>
      </c>
      <c r="QC20" s="81">
        <v>0</v>
      </c>
      <c r="QD20" s="81">
        <v>0</v>
      </c>
      <c r="QE20" s="81">
        <v>0</v>
      </c>
      <c r="QF20" s="81">
        <v>0</v>
      </c>
      <c r="QG20" s="81">
        <v>1</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2</v>
      </c>
      <c r="RG20" s="81">
        <v>0</v>
      </c>
      <c r="RH20" s="81">
        <v>0</v>
      </c>
      <c r="RI20" s="81">
        <v>0</v>
      </c>
      <c r="RJ20" s="81">
        <v>0</v>
      </c>
      <c r="RK20" s="81">
        <v>1</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2</v>
      </c>
      <c r="SB20" s="81">
        <v>0</v>
      </c>
      <c r="SC20" s="81">
        <v>0</v>
      </c>
      <c r="SD20" s="81">
        <v>0</v>
      </c>
      <c r="SE20" s="81">
        <v>0</v>
      </c>
      <c r="SF20" s="81">
        <v>1</v>
      </c>
      <c r="SG20" s="81">
        <v>0</v>
      </c>
      <c r="SH20" s="81">
        <v>0</v>
      </c>
    </row>
    <row r="21" spans="1:502">
      <c r="A21" s="18" t="s">
        <v>1825</v>
      </c>
      <c r="B21" s="80">
        <v>13</v>
      </c>
      <c r="C21" s="80">
        <v>13</v>
      </c>
      <c r="D21" s="80">
        <v>1</v>
      </c>
      <c r="E21" s="80">
        <v>2016</v>
      </c>
      <c r="F21" s="80" t="s">
        <v>92</v>
      </c>
      <c r="G21" s="182" t="s">
        <v>1812</v>
      </c>
      <c r="H21" s="80" t="s">
        <v>1813</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9.5739999999999998</v>
      </c>
      <c r="CG21" s="83">
        <v>0</v>
      </c>
      <c r="CH21" s="83">
        <v>0</v>
      </c>
      <c r="CI21" s="83">
        <v>0</v>
      </c>
      <c r="CJ21" s="83">
        <v>0</v>
      </c>
      <c r="CK21" s="83">
        <v>0</v>
      </c>
      <c r="CL21" s="83">
        <v>0</v>
      </c>
      <c r="CM21" s="83">
        <v>0</v>
      </c>
      <c r="CN21" s="83">
        <v>0</v>
      </c>
      <c r="CO21" s="83">
        <v>0</v>
      </c>
      <c r="CP21" s="83">
        <v>0</v>
      </c>
      <c r="CQ21" s="83">
        <v>0</v>
      </c>
      <c r="CR21" s="83">
        <v>0</v>
      </c>
      <c r="CS21" s="83">
        <v>3.8319999999999999</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9.5739999999999998</v>
      </c>
      <c r="GH21" s="83">
        <v>0</v>
      </c>
      <c r="GI21" s="83">
        <v>0</v>
      </c>
      <c r="GJ21" s="83">
        <v>0</v>
      </c>
      <c r="GK21" s="83">
        <v>0</v>
      </c>
      <c r="GL21" s="83">
        <v>0</v>
      </c>
      <c r="GM21" s="83">
        <v>0</v>
      </c>
      <c r="GN21" s="83">
        <v>0</v>
      </c>
      <c r="GO21" s="83">
        <v>0</v>
      </c>
      <c r="GP21" s="83">
        <v>0</v>
      </c>
      <c r="GQ21" s="83">
        <v>0</v>
      </c>
      <c r="GR21" s="83">
        <v>0</v>
      </c>
      <c r="GS21" s="83">
        <v>0</v>
      </c>
      <c r="GT21" s="83">
        <v>3.8319999999999999</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9.5739999999999998</v>
      </c>
      <c r="HT21" s="83">
        <v>0</v>
      </c>
      <c r="HU21" s="83">
        <v>0</v>
      </c>
      <c r="HV21" s="83">
        <v>0</v>
      </c>
      <c r="HW21" s="83">
        <v>0</v>
      </c>
      <c r="HX21" s="83">
        <v>3.8319999999999999</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9.5739999999999998</v>
      </c>
      <c r="IO21" s="83">
        <v>0</v>
      </c>
      <c r="IP21" s="83">
        <v>0</v>
      </c>
      <c r="IQ21" s="83">
        <v>0</v>
      </c>
      <c r="IR21" s="83">
        <v>0</v>
      </c>
      <c r="IS21" s="83">
        <v>3.8319999999999999</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2</v>
      </c>
      <c r="LT21" s="81">
        <v>0</v>
      </c>
      <c r="LU21" s="81">
        <v>0</v>
      </c>
      <c r="LV21" s="81">
        <v>0</v>
      </c>
      <c r="LW21" s="81">
        <v>0</v>
      </c>
      <c r="LX21" s="81">
        <v>0</v>
      </c>
      <c r="LY21" s="81">
        <v>0</v>
      </c>
      <c r="LZ21" s="81">
        <v>0</v>
      </c>
      <c r="MA21" s="81">
        <v>0</v>
      </c>
      <c r="MB21" s="81">
        <v>0</v>
      </c>
      <c r="MC21" s="81">
        <v>0</v>
      </c>
      <c r="MD21" s="81">
        <v>0</v>
      </c>
      <c r="ME21" s="81">
        <v>0</v>
      </c>
      <c r="MF21" s="81">
        <v>1</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2</v>
      </c>
      <c r="PU21" s="81">
        <v>0</v>
      </c>
      <c r="PV21" s="81">
        <v>0</v>
      </c>
      <c r="PW21" s="81">
        <v>0</v>
      </c>
      <c r="PX21" s="81">
        <v>0</v>
      </c>
      <c r="PY21" s="81">
        <v>0</v>
      </c>
      <c r="PZ21" s="81">
        <v>0</v>
      </c>
      <c r="QA21" s="81">
        <v>0</v>
      </c>
      <c r="QB21" s="81">
        <v>0</v>
      </c>
      <c r="QC21" s="81">
        <v>0</v>
      </c>
      <c r="QD21" s="81">
        <v>0</v>
      </c>
      <c r="QE21" s="81">
        <v>0</v>
      </c>
      <c r="QF21" s="81">
        <v>0</v>
      </c>
      <c r="QG21" s="81">
        <v>1</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2</v>
      </c>
      <c r="RG21" s="81">
        <v>0</v>
      </c>
      <c r="RH21" s="81">
        <v>0</v>
      </c>
      <c r="RI21" s="81">
        <v>0</v>
      </c>
      <c r="RJ21" s="81">
        <v>0</v>
      </c>
      <c r="RK21" s="81">
        <v>1</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2</v>
      </c>
      <c r="SB21" s="81">
        <v>0</v>
      </c>
      <c r="SC21" s="81">
        <v>0</v>
      </c>
      <c r="SD21" s="81">
        <v>0</v>
      </c>
      <c r="SE21" s="81">
        <v>0</v>
      </c>
      <c r="SF21" s="81">
        <v>1</v>
      </c>
      <c r="SG21" s="81">
        <v>0</v>
      </c>
      <c r="SH21" s="81">
        <v>0</v>
      </c>
    </row>
    <row r="22" spans="1:502">
      <c r="A22" s="18" t="s">
        <v>1826</v>
      </c>
      <c r="B22" s="80">
        <v>14</v>
      </c>
      <c r="C22" s="80">
        <v>14</v>
      </c>
      <c r="D22" s="80">
        <v>1</v>
      </c>
      <c r="E22" s="80">
        <v>2017</v>
      </c>
      <c r="F22" s="80" t="s">
        <v>71</v>
      </c>
      <c r="G22" s="182" t="s">
        <v>1812</v>
      </c>
      <c r="H22" s="80" t="s">
        <v>1813</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8.9809999999999999</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8.9809999999999999</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8.9809999999999999</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8.9809999999999999</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2</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2</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2</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2</v>
      </c>
      <c r="SB22" s="81">
        <v>0</v>
      </c>
      <c r="SC22" s="81">
        <v>0</v>
      </c>
      <c r="SD22" s="81">
        <v>0</v>
      </c>
      <c r="SE22" s="81">
        <v>0</v>
      </c>
      <c r="SF22" s="81">
        <v>0</v>
      </c>
      <c r="SG22" s="81">
        <v>0</v>
      </c>
      <c r="SH22" s="81">
        <v>0</v>
      </c>
    </row>
    <row r="23" spans="1:502">
      <c r="A23" s="18" t="s">
        <v>1827</v>
      </c>
      <c r="B23" s="80">
        <v>15</v>
      </c>
      <c r="C23" s="80">
        <v>15</v>
      </c>
      <c r="D23" s="80">
        <v>1</v>
      </c>
      <c r="E23" s="80">
        <v>2018</v>
      </c>
      <c r="F23" s="80" t="s">
        <v>93</v>
      </c>
      <c r="G23" s="182" t="s">
        <v>1812</v>
      </c>
      <c r="H23" s="80" t="s">
        <v>1813</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2.8180000000000001</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2.8180000000000001</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2.8180000000000001</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2.8180000000000001</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1</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1</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1</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1</v>
      </c>
      <c r="SB23" s="81">
        <v>0</v>
      </c>
      <c r="SC23" s="81">
        <v>0</v>
      </c>
      <c r="SD23" s="81">
        <v>0</v>
      </c>
      <c r="SE23" s="81">
        <v>0</v>
      </c>
      <c r="SF23" s="81">
        <v>0</v>
      </c>
      <c r="SG23" s="81">
        <v>0</v>
      </c>
      <c r="SH23" s="81">
        <v>0</v>
      </c>
    </row>
    <row r="24" spans="1:502">
      <c r="A24" s="18" t="s">
        <v>1828</v>
      </c>
      <c r="B24" s="80">
        <v>16</v>
      </c>
      <c r="C24" s="80">
        <v>16</v>
      </c>
      <c r="D24" s="80">
        <v>1</v>
      </c>
      <c r="E24" s="80">
        <v>2019</v>
      </c>
      <c r="F24" s="80" t="s">
        <v>73</v>
      </c>
      <c r="G24" s="182" t="s">
        <v>1812</v>
      </c>
      <c r="H24" s="80" t="s">
        <v>1813</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7.1029999999999998</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7.1029999999999998</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7.1029999999999998</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7.1029999999999998</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2</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2</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2</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2</v>
      </c>
      <c r="SB24" s="81">
        <v>0</v>
      </c>
      <c r="SC24" s="81">
        <v>0</v>
      </c>
      <c r="SD24" s="81">
        <v>0</v>
      </c>
      <c r="SE24" s="81">
        <v>0</v>
      </c>
      <c r="SF24" s="81">
        <v>0</v>
      </c>
      <c r="SG24" s="81">
        <v>0</v>
      </c>
      <c r="SH24" s="81">
        <v>0</v>
      </c>
    </row>
    <row r="25" spans="1:502">
      <c r="A25" s="18" t="s">
        <v>1829</v>
      </c>
      <c r="B25" s="80">
        <v>17</v>
      </c>
      <c r="C25" s="80">
        <v>17</v>
      </c>
      <c r="D25" s="80">
        <v>1</v>
      </c>
      <c r="E25" s="80">
        <v>2020</v>
      </c>
      <c r="F25" s="80" t="s">
        <v>218</v>
      </c>
      <c r="G25" s="182" t="s">
        <v>1812</v>
      </c>
      <c r="H25" s="80" t="s">
        <v>1813</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5.6349999999999998</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5.6349999999999998</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5.6349999999999998</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5.6349999999999998</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2</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2</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2</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2</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1674</v>
      </c>
      <c r="B10" s="80">
        <v>2</v>
      </c>
      <c r="C10" s="80">
        <v>18</v>
      </c>
      <c r="D10" s="80">
        <v>2</v>
      </c>
      <c r="E10" s="80">
        <v>2022</v>
      </c>
      <c r="F10" s="80" t="s">
        <v>568</v>
      </c>
      <c r="G10" s="182" t="s">
        <v>1671</v>
      </c>
      <c r="H10" s="80" t="s">
        <v>1672</v>
      </c>
      <c r="I10" s="173"/>
      <c r="J10" s="83">
        <v>353120</v>
      </c>
      <c r="K10" s="81">
        <v>450092964</v>
      </c>
      <c r="L10" s="81">
        <v>419180</v>
      </c>
      <c r="M10" s="81">
        <v>533604314.00000006</v>
      </c>
      <c r="N10" s="81">
        <v>68200</v>
      </c>
      <c r="O10" s="81">
        <v>168588840.99999997</v>
      </c>
      <c r="P10" s="81">
        <v>3789</v>
      </c>
      <c r="Q10" s="81">
        <v>24048967</v>
      </c>
      <c r="R10" s="81">
        <v>0</v>
      </c>
      <c r="S10" s="81">
        <v>0</v>
      </c>
      <c r="T10" s="81">
        <v>8132.9999999999991</v>
      </c>
      <c r="U10" s="81">
        <v>892</v>
      </c>
      <c r="V10" s="81">
        <v>1062</v>
      </c>
      <c r="W10" s="81">
        <v>56961362</v>
      </c>
      <c r="X10" s="81">
        <v>5468272</v>
      </c>
      <c r="Y10" s="81">
        <v>6512675</v>
      </c>
      <c r="Z10" s="81">
        <v>1245277395</v>
      </c>
      <c r="AA10" s="81">
        <v>660729957</v>
      </c>
      <c r="AB10" s="81">
        <v>3082785547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1698</v>
      </c>
      <c r="B11" s="80">
        <v>3</v>
      </c>
      <c r="C11" s="80">
        <v>18</v>
      </c>
      <c r="D11" s="80">
        <v>3</v>
      </c>
      <c r="E11" s="80">
        <v>2022</v>
      </c>
      <c r="F11" s="80" t="s">
        <v>568</v>
      </c>
      <c r="G11" s="182" t="s">
        <v>1695</v>
      </c>
      <c r="H11" s="80" t="s">
        <v>1696</v>
      </c>
      <c r="I11" s="173"/>
      <c r="J11" s="83">
        <v>161812</v>
      </c>
      <c r="K11" s="81">
        <v>210602011</v>
      </c>
      <c r="L11" s="81">
        <v>312571</v>
      </c>
      <c r="M11" s="81">
        <v>406939580.00000006</v>
      </c>
      <c r="N11" s="81">
        <v>70500</v>
      </c>
      <c r="O11" s="81">
        <v>179598111.00000003</v>
      </c>
      <c r="P11" s="81">
        <v>782</v>
      </c>
      <c r="Q11" s="81">
        <v>4957989</v>
      </c>
      <c r="R11" s="81">
        <v>0</v>
      </c>
      <c r="S11" s="81">
        <v>0</v>
      </c>
      <c r="T11" s="81">
        <v>0</v>
      </c>
      <c r="U11" s="81">
        <v>0</v>
      </c>
      <c r="V11" s="81">
        <v>0</v>
      </c>
      <c r="W11" s="81">
        <v>0</v>
      </c>
      <c r="X11" s="81">
        <v>0</v>
      </c>
      <c r="Y11" s="81">
        <v>0</v>
      </c>
      <c r="Z11" s="81">
        <v>802097691.00000012</v>
      </c>
      <c r="AA11" s="81">
        <v>211825552</v>
      </c>
      <c r="AB11" s="81">
        <v>1119647088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2402</v>
      </c>
      <c r="B12" s="80">
        <v>4</v>
      </c>
      <c r="C12" s="80">
        <v>18</v>
      </c>
      <c r="D12" s="80">
        <v>4</v>
      </c>
      <c r="E12" s="80">
        <v>2022</v>
      </c>
      <c r="F12" s="80" t="s">
        <v>568</v>
      </c>
      <c r="G12" s="182" t="s">
        <v>2399</v>
      </c>
      <c r="H12" s="80" t="s">
        <v>2400</v>
      </c>
      <c r="I12" s="173"/>
      <c r="J12" s="83">
        <v>46838</v>
      </c>
      <c r="K12" s="81">
        <v>56667722.000000007</v>
      </c>
      <c r="L12" s="81">
        <v>741755</v>
      </c>
      <c r="M12" s="81">
        <v>904821573</v>
      </c>
      <c r="N12" s="81">
        <v>87600</v>
      </c>
      <c r="O12" s="81">
        <v>241299465</v>
      </c>
      <c r="P12" s="81">
        <v>0</v>
      </c>
      <c r="Q12" s="81">
        <v>0</v>
      </c>
      <c r="R12" s="81">
        <v>0</v>
      </c>
      <c r="S12" s="81">
        <v>0</v>
      </c>
      <c r="T12" s="81">
        <v>0</v>
      </c>
      <c r="U12" s="81">
        <v>0</v>
      </c>
      <c r="V12" s="81">
        <v>0</v>
      </c>
      <c r="W12" s="81">
        <v>0</v>
      </c>
      <c r="X12" s="81">
        <v>0</v>
      </c>
      <c r="Y12" s="81">
        <v>0</v>
      </c>
      <c r="Z12" s="81">
        <v>1202788760</v>
      </c>
      <c r="AA12" s="81">
        <v>23340734</v>
      </c>
      <c r="AB12" s="81">
        <v>277987818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2430</v>
      </c>
      <c r="B13" s="80">
        <v>5</v>
      </c>
      <c r="C13" s="80">
        <v>18</v>
      </c>
      <c r="D13" s="80">
        <v>5</v>
      </c>
      <c r="E13" s="80">
        <v>2022</v>
      </c>
      <c r="F13" s="80" t="s">
        <v>568</v>
      </c>
      <c r="G13" s="182" t="s">
        <v>2427</v>
      </c>
      <c r="H13" s="80" t="s">
        <v>2428</v>
      </c>
      <c r="I13" s="173"/>
      <c r="J13" s="83">
        <v>157936</v>
      </c>
      <c r="K13" s="81">
        <v>159989825.00000003</v>
      </c>
      <c r="L13" s="81">
        <v>396004</v>
      </c>
      <c r="M13" s="81">
        <v>404372245.99999994</v>
      </c>
      <c r="N13" s="81">
        <v>488700</v>
      </c>
      <c r="O13" s="81">
        <v>1354513942</v>
      </c>
      <c r="P13" s="81">
        <v>0</v>
      </c>
      <c r="Q13" s="81">
        <v>0</v>
      </c>
      <c r="R13" s="81">
        <v>0</v>
      </c>
      <c r="S13" s="81">
        <v>0</v>
      </c>
      <c r="T13" s="81">
        <v>0</v>
      </c>
      <c r="U13" s="81">
        <v>0</v>
      </c>
      <c r="V13" s="81">
        <v>0</v>
      </c>
      <c r="W13" s="81">
        <v>0</v>
      </c>
      <c r="X13" s="81">
        <v>0</v>
      </c>
      <c r="Y13" s="81">
        <v>0</v>
      </c>
      <c r="Z13" s="81">
        <v>1918876013</v>
      </c>
      <c r="AA13" s="81">
        <v>241928698</v>
      </c>
      <c r="AB13" s="81">
        <v>1203422474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1726</v>
      </c>
      <c r="B14" s="80">
        <v>6</v>
      </c>
      <c r="C14" s="80">
        <v>18</v>
      </c>
      <c r="D14" s="80">
        <v>6</v>
      </c>
      <c r="E14" s="80">
        <v>2022</v>
      </c>
      <c r="F14" s="80" t="s">
        <v>568</v>
      </c>
      <c r="G14" s="182" t="s">
        <v>1723</v>
      </c>
      <c r="H14" s="80" t="s">
        <v>1724</v>
      </c>
      <c r="I14" s="173"/>
      <c r="J14" s="83">
        <v>273006</v>
      </c>
      <c r="K14" s="81">
        <v>354854527</v>
      </c>
      <c r="L14" s="81">
        <v>1203422</v>
      </c>
      <c r="M14" s="81">
        <v>1562811517</v>
      </c>
      <c r="N14" s="81">
        <v>566000</v>
      </c>
      <c r="O14" s="81">
        <v>1373693356</v>
      </c>
      <c r="P14" s="81">
        <v>15238</v>
      </c>
      <c r="Q14" s="81">
        <v>94464975.000000015</v>
      </c>
      <c r="R14" s="81">
        <v>26.316079999999999</v>
      </c>
      <c r="S14" s="81">
        <v>219160.30267</v>
      </c>
      <c r="T14" s="81">
        <v>0</v>
      </c>
      <c r="U14" s="81">
        <v>920</v>
      </c>
      <c r="V14" s="81">
        <v>3608</v>
      </c>
      <c r="W14" s="81">
        <v>0</v>
      </c>
      <c r="X14" s="81">
        <v>5642666</v>
      </c>
      <c r="Y14" s="81">
        <v>22124747</v>
      </c>
      <c r="Z14" s="81">
        <v>3413810948.30267</v>
      </c>
      <c r="AA14" s="81">
        <v>354576271</v>
      </c>
      <c r="AB14" s="81">
        <v>1789214783</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2410</v>
      </c>
      <c r="B15" s="80">
        <v>7</v>
      </c>
      <c r="C15" s="80">
        <v>18</v>
      </c>
      <c r="D15" s="80">
        <v>7</v>
      </c>
      <c r="E15" s="80">
        <v>2022</v>
      </c>
      <c r="F15" s="80" t="s">
        <v>568</v>
      </c>
      <c r="G15" s="182" t="s">
        <v>2407</v>
      </c>
      <c r="H15" s="80" t="s">
        <v>2408</v>
      </c>
      <c r="I15" s="173"/>
      <c r="J15" s="83">
        <v>379200</v>
      </c>
      <c r="K15" s="81">
        <v>494695183.00000006</v>
      </c>
      <c r="L15" s="81">
        <v>1269566</v>
      </c>
      <c r="M15" s="81">
        <v>1656251780</v>
      </c>
      <c r="N15" s="81">
        <v>357600</v>
      </c>
      <c r="O15" s="81">
        <v>880541313</v>
      </c>
      <c r="P15" s="81">
        <v>7365</v>
      </c>
      <c r="Q15" s="81">
        <v>46709531.999999993</v>
      </c>
      <c r="R15" s="81">
        <v>0</v>
      </c>
      <c r="S15" s="81">
        <v>0</v>
      </c>
      <c r="T15" s="81">
        <v>0</v>
      </c>
      <c r="U15" s="81">
        <v>0</v>
      </c>
      <c r="V15" s="81">
        <v>0</v>
      </c>
      <c r="W15" s="81">
        <v>0</v>
      </c>
      <c r="X15" s="81">
        <v>0</v>
      </c>
      <c r="Y15" s="81">
        <v>0</v>
      </c>
      <c r="Z15" s="81">
        <v>3078197807.9999995</v>
      </c>
      <c r="AA15" s="81">
        <v>699410048</v>
      </c>
      <c r="AB15" s="81">
        <v>3015688949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2342</v>
      </c>
      <c r="B16" s="80">
        <v>8</v>
      </c>
      <c r="C16" s="80">
        <v>18</v>
      </c>
      <c r="D16" s="80">
        <v>8</v>
      </c>
      <c r="E16" s="80">
        <v>2022</v>
      </c>
      <c r="F16" s="80" t="s">
        <v>568</v>
      </c>
      <c r="G16" s="182" t="s">
        <v>2339</v>
      </c>
      <c r="H16" s="80" t="s">
        <v>2340</v>
      </c>
      <c r="I16" s="173"/>
      <c r="J16" s="83">
        <v>56773</v>
      </c>
      <c r="K16" s="81">
        <v>71290945.999999985</v>
      </c>
      <c r="L16" s="81">
        <v>830666</v>
      </c>
      <c r="M16" s="81">
        <v>1049029630</v>
      </c>
      <c r="N16" s="81">
        <v>28700</v>
      </c>
      <c r="O16" s="81">
        <v>92923329</v>
      </c>
      <c r="P16" s="81">
        <v>0</v>
      </c>
      <c r="Q16" s="81">
        <v>0</v>
      </c>
      <c r="R16" s="81">
        <v>0</v>
      </c>
      <c r="S16" s="81">
        <v>0</v>
      </c>
      <c r="T16" s="81">
        <v>0</v>
      </c>
      <c r="U16" s="81">
        <v>0</v>
      </c>
      <c r="V16" s="81">
        <v>0</v>
      </c>
      <c r="W16" s="81">
        <v>0</v>
      </c>
      <c r="X16" s="81">
        <v>0</v>
      </c>
      <c r="Y16" s="81">
        <v>0</v>
      </c>
      <c r="Z16" s="81">
        <v>1213243905</v>
      </c>
      <c r="AA16" s="81">
        <v>26586784.000000004</v>
      </c>
      <c r="AB16" s="81">
        <v>283106452</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1718</v>
      </c>
      <c r="B17" s="80">
        <v>9</v>
      </c>
      <c r="C17" s="80">
        <v>18</v>
      </c>
      <c r="D17" s="80">
        <v>9</v>
      </c>
      <c r="E17" s="80">
        <v>2022</v>
      </c>
      <c r="F17" s="80" t="s">
        <v>568</v>
      </c>
      <c r="G17" s="182" t="s">
        <v>1715</v>
      </c>
      <c r="H17" s="80" t="s">
        <v>1716</v>
      </c>
      <c r="I17" s="173"/>
      <c r="J17" s="83">
        <v>166000</v>
      </c>
      <c r="K17" s="81">
        <v>207089640</v>
      </c>
      <c r="L17" s="81">
        <v>197553</v>
      </c>
      <c r="M17" s="81">
        <v>246543815</v>
      </c>
      <c r="N17" s="81">
        <v>70200</v>
      </c>
      <c r="O17" s="81">
        <v>189576350.00000003</v>
      </c>
      <c r="P17" s="81">
        <v>2204</v>
      </c>
      <c r="Q17" s="81">
        <v>13610247</v>
      </c>
      <c r="R17" s="81">
        <v>0</v>
      </c>
      <c r="S17" s="81">
        <v>0</v>
      </c>
      <c r="T17" s="81">
        <v>0</v>
      </c>
      <c r="U17" s="81">
        <v>0</v>
      </c>
      <c r="V17" s="81">
        <v>0</v>
      </c>
      <c r="W17" s="81">
        <v>0</v>
      </c>
      <c r="X17" s="81">
        <v>0</v>
      </c>
      <c r="Y17" s="81">
        <v>0</v>
      </c>
      <c r="Z17" s="81">
        <v>656820052</v>
      </c>
      <c r="AA17" s="81">
        <v>256490056.99999997</v>
      </c>
      <c r="AB17" s="81">
        <v>1214598704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1831</v>
      </c>
      <c r="B18" s="80">
        <v>10</v>
      </c>
      <c r="C18" s="80">
        <v>18</v>
      </c>
      <c r="D18" s="80">
        <v>10</v>
      </c>
      <c r="E18" s="80">
        <v>2022</v>
      </c>
      <c r="F18" s="80" t="s">
        <v>568</v>
      </c>
      <c r="G18" s="182" t="s">
        <v>1812</v>
      </c>
      <c r="H18" s="80" t="s">
        <v>1813</v>
      </c>
      <c r="I18" s="173"/>
      <c r="J18" s="83">
        <v>285220</v>
      </c>
      <c r="K18" s="81">
        <v>365901827.99999994</v>
      </c>
      <c r="L18" s="81">
        <v>964377</v>
      </c>
      <c r="M18" s="81">
        <v>1237333514</v>
      </c>
      <c r="N18" s="81">
        <v>77600</v>
      </c>
      <c r="O18" s="81">
        <v>183031858</v>
      </c>
      <c r="P18" s="81">
        <v>1124</v>
      </c>
      <c r="Q18" s="81">
        <v>6943648.0000000009</v>
      </c>
      <c r="R18" s="81">
        <v>0</v>
      </c>
      <c r="S18" s="81">
        <v>0</v>
      </c>
      <c r="T18" s="81">
        <v>19196</v>
      </c>
      <c r="U18" s="81">
        <v>2087</v>
      </c>
      <c r="V18" s="81">
        <v>2878</v>
      </c>
      <c r="W18" s="81">
        <v>133144269.00000001</v>
      </c>
      <c r="X18" s="81">
        <v>12798956</v>
      </c>
      <c r="Y18" s="81">
        <v>17650839</v>
      </c>
      <c r="Z18" s="81">
        <v>1956804912</v>
      </c>
      <c r="AA18" s="81">
        <v>533178370</v>
      </c>
      <c r="AB18" s="81">
        <v>2299444257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2366</v>
      </c>
      <c r="B19" s="80">
        <v>11</v>
      </c>
      <c r="C19" s="80">
        <v>18</v>
      </c>
      <c r="D19" s="80">
        <v>11</v>
      </c>
      <c r="E19" s="80">
        <v>2022</v>
      </c>
      <c r="F19" s="80" t="s">
        <v>568</v>
      </c>
      <c r="G19" s="182" t="s">
        <v>2363</v>
      </c>
      <c r="H19" s="80" t="s">
        <v>2364</v>
      </c>
      <c r="I19" s="173"/>
      <c r="J19" s="83">
        <v>15261</v>
      </c>
      <c r="K19" s="81">
        <v>17196034</v>
      </c>
      <c r="L19" s="81">
        <v>31509</v>
      </c>
      <c r="M19" s="81">
        <v>35696904</v>
      </c>
      <c r="N19" s="81">
        <v>242700</v>
      </c>
      <c r="O19" s="81">
        <v>719873054</v>
      </c>
      <c r="P19" s="81">
        <v>0</v>
      </c>
      <c r="Q19" s="81">
        <v>0</v>
      </c>
      <c r="R19" s="81">
        <v>0</v>
      </c>
      <c r="S19" s="81">
        <v>0</v>
      </c>
      <c r="T19" s="81">
        <v>0</v>
      </c>
      <c r="U19" s="81">
        <v>0</v>
      </c>
      <c r="V19" s="81">
        <v>0</v>
      </c>
      <c r="W19" s="81">
        <v>0</v>
      </c>
      <c r="X19" s="81">
        <v>0</v>
      </c>
      <c r="Y19" s="81">
        <v>0</v>
      </c>
      <c r="Z19" s="81">
        <v>772765992</v>
      </c>
      <c r="AA19" s="81">
        <v>7307520.0000000009</v>
      </c>
      <c r="AB19" s="81">
        <v>80316423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2418</v>
      </c>
      <c r="B20" s="80">
        <v>12</v>
      </c>
      <c r="C20" s="80">
        <v>18</v>
      </c>
      <c r="D20" s="80">
        <v>12</v>
      </c>
      <c r="E20" s="80">
        <v>2022</v>
      </c>
      <c r="F20" s="80" t="s">
        <v>568</v>
      </c>
      <c r="G20" s="182" t="s">
        <v>2415</v>
      </c>
      <c r="H20" s="80" t="s">
        <v>2416</v>
      </c>
      <c r="I20" s="173"/>
      <c r="J20" s="83">
        <v>154574</v>
      </c>
      <c r="K20" s="81">
        <v>207805835</v>
      </c>
      <c r="L20" s="81">
        <v>1316577</v>
      </c>
      <c r="M20" s="81">
        <v>1767387571.9999998</v>
      </c>
      <c r="N20" s="81">
        <v>5300</v>
      </c>
      <c r="O20" s="81">
        <v>8854199.0000000019</v>
      </c>
      <c r="P20" s="81">
        <v>174</v>
      </c>
      <c r="Q20" s="81">
        <v>1092258</v>
      </c>
      <c r="R20" s="81">
        <v>0</v>
      </c>
      <c r="S20" s="81">
        <v>0</v>
      </c>
      <c r="T20" s="81">
        <v>0</v>
      </c>
      <c r="U20" s="81">
        <v>0</v>
      </c>
      <c r="V20" s="81">
        <v>0</v>
      </c>
      <c r="W20" s="81">
        <v>0</v>
      </c>
      <c r="X20" s="81">
        <v>0</v>
      </c>
      <c r="Y20" s="81">
        <v>0</v>
      </c>
      <c r="Z20" s="81">
        <v>1985139863.9999998</v>
      </c>
      <c r="AA20" s="81">
        <v>57947264</v>
      </c>
      <c r="AB20" s="81">
        <v>600966009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1662</v>
      </c>
      <c r="B21" s="80">
        <v>13</v>
      </c>
      <c r="C21" s="80">
        <v>18</v>
      </c>
      <c r="D21" s="80">
        <v>13</v>
      </c>
      <c r="E21" s="80">
        <v>2022</v>
      </c>
      <c r="F21" s="80" t="s">
        <v>568</v>
      </c>
      <c r="G21" s="182" t="s">
        <v>1659</v>
      </c>
      <c r="H21" s="80" t="s">
        <v>1660</v>
      </c>
      <c r="I21" s="173"/>
      <c r="J21" s="83">
        <v>1738950</v>
      </c>
      <c r="K21" s="81">
        <v>2180969352</v>
      </c>
      <c r="L21" s="81">
        <v>675113</v>
      </c>
      <c r="M21" s="81">
        <v>846057688</v>
      </c>
      <c r="N21" s="81">
        <v>103300</v>
      </c>
      <c r="O21" s="81">
        <v>217876312</v>
      </c>
      <c r="P21" s="81">
        <v>7177</v>
      </c>
      <c r="Q21" s="81">
        <v>44329995.000000007</v>
      </c>
      <c r="R21" s="81">
        <v>0</v>
      </c>
      <c r="S21" s="81">
        <v>0</v>
      </c>
      <c r="T21" s="81">
        <v>30998</v>
      </c>
      <c r="U21" s="81">
        <v>5087</v>
      </c>
      <c r="V21" s="81">
        <v>2110</v>
      </c>
      <c r="W21" s="81">
        <v>215221832</v>
      </c>
      <c r="X21" s="81">
        <v>31193239.000000004</v>
      </c>
      <c r="Y21" s="81">
        <v>12937783.999999998</v>
      </c>
      <c r="Z21" s="81">
        <v>3548586202.0000005</v>
      </c>
      <c r="AA21" s="81">
        <v>3627398247</v>
      </c>
      <c r="AB21" s="81">
        <v>14356323119.999998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1670</v>
      </c>
      <c r="B22" s="80">
        <v>14</v>
      </c>
      <c r="C22" s="80">
        <v>18</v>
      </c>
      <c r="D22" s="80">
        <v>14</v>
      </c>
      <c r="E22" s="80">
        <v>2022</v>
      </c>
      <c r="F22" s="80" t="s">
        <v>568</v>
      </c>
      <c r="G22" s="182" t="s">
        <v>1667</v>
      </c>
      <c r="H22" s="80" t="s">
        <v>1668</v>
      </c>
      <c r="I22" s="173"/>
      <c r="J22" s="83">
        <v>726445</v>
      </c>
      <c r="K22" s="81">
        <v>967751060.99999988</v>
      </c>
      <c r="L22" s="81">
        <v>3165472</v>
      </c>
      <c r="M22" s="81">
        <v>4212472014.9999995</v>
      </c>
      <c r="N22" s="81">
        <v>177800</v>
      </c>
      <c r="O22" s="81">
        <v>418414310</v>
      </c>
      <c r="P22" s="81">
        <v>2706</v>
      </c>
      <c r="Q22" s="81">
        <v>17041683.000000004</v>
      </c>
      <c r="R22" s="81">
        <v>29.106729999999999</v>
      </c>
      <c r="S22" s="81">
        <v>242400.87929000001</v>
      </c>
      <c r="T22" s="81">
        <v>0</v>
      </c>
      <c r="U22" s="81">
        <v>0</v>
      </c>
      <c r="V22" s="81">
        <v>0</v>
      </c>
      <c r="W22" s="81">
        <v>0</v>
      </c>
      <c r="X22" s="81">
        <v>0</v>
      </c>
      <c r="Y22" s="81">
        <v>0</v>
      </c>
      <c r="Z22" s="81">
        <v>5615921469.8792896</v>
      </c>
      <c r="AA22" s="81">
        <v>924436468</v>
      </c>
      <c r="AB22" s="81">
        <v>4690546013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1682</v>
      </c>
      <c r="B23" s="80">
        <v>15</v>
      </c>
      <c r="C23" s="80">
        <v>18</v>
      </c>
      <c r="D23" s="80">
        <v>15</v>
      </c>
      <c r="E23" s="80">
        <v>2022</v>
      </c>
      <c r="F23" s="80" t="s">
        <v>568</v>
      </c>
      <c r="G23" s="182" t="s">
        <v>1679</v>
      </c>
      <c r="H23" s="80" t="s">
        <v>1680</v>
      </c>
      <c r="I23" s="173"/>
      <c r="J23" s="83">
        <v>59871</v>
      </c>
      <c r="K23" s="81">
        <v>70833123</v>
      </c>
      <c r="L23" s="81">
        <v>723240</v>
      </c>
      <c r="M23" s="81">
        <v>859480628</v>
      </c>
      <c r="N23" s="81">
        <v>33100</v>
      </c>
      <c r="O23" s="81">
        <v>92185265</v>
      </c>
      <c r="P23" s="81">
        <v>0</v>
      </c>
      <c r="Q23" s="81">
        <v>0</v>
      </c>
      <c r="R23" s="81">
        <v>0</v>
      </c>
      <c r="S23" s="81">
        <v>0</v>
      </c>
      <c r="T23" s="81">
        <v>0</v>
      </c>
      <c r="U23" s="81">
        <v>0</v>
      </c>
      <c r="V23" s="81">
        <v>0</v>
      </c>
      <c r="W23" s="81">
        <v>0</v>
      </c>
      <c r="X23" s="81">
        <v>0</v>
      </c>
      <c r="Y23" s="81">
        <v>0</v>
      </c>
      <c r="Z23" s="81">
        <v>1022499016</v>
      </c>
      <c r="AA23" s="81">
        <v>29351509.999999996</v>
      </c>
      <c r="AB23" s="81">
        <v>339612008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2350</v>
      </c>
      <c r="B24" s="80">
        <v>16</v>
      </c>
      <c r="C24" s="80">
        <v>18</v>
      </c>
      <c r="D24" s="80">
        <v>16</v>
      </c>
      <c r="E24" s="80">
        <v>2022</v>
      </c>
      <c r="F24" s="80" t="s">
        <v>568</v>
      </c>
      <c r="G24" s="182" t="s">
        <v>2347</v>
      </c>
      <c r="H24" s="80" t="s">
        <v>2348</v>
      </c>
      <c r="I24" s="173"/>
      <c r="J24" s="83">
        <v>148594</v>
      </c>
      <c r="K24" s="81">
        <v>195708897.99999997</v>
      </c>
      <c r="L24" s="81">
        <v>619120</v>
      </c>
      <c r="M24" s="81">
        <v>814381329</v>
      </c>
      <c r="N24" s="81">
        <v>545400</v>
      </c>
      <c r="O24" s="81">
        <v>1423247835</v>
      </c>
      <c r="P24" s="81">
        <v>6180</v>
      </c>
      <c r="Q24" s="81">
        <v>38858178</v>
      </c>
      <c r="R24" s="81">
        <v>0</v>
      </c>
      <c r="S24" s="81">
        <v>0</v>
      </c>
      <c r="T24" s="81">
        <v>0</v>
      </c>
      <c r="U24" s="81">
        <v>0</v>
      </c>
      <c r="V24" s="81">
        <v>12</v>
      </c>
      <c r="W24" s="81">
        <v>0</v>
      </c>
      <c r="X24" s="81">
        <v>0</v>
      </c>
      <c r="Y24" s="81">
        <v>74564.999999999985</v>
      </c>
      <c r="Z24" s="81">
        <v>2472270804.9999995</v>
      </c>
      <c r="AA24" s="81">
        <v>77155981</v>
      </c>
      <c r="AB24" s="81">
        <v>746055142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1706</v>
      </c>
      <c r="B25" s="80">
        <v>17</v>
      </c>
      <c r="C25" s="80">
        <v>18</v>
      </c>
      <c r="D25" s="80">
        <v>17</v>
      </c>
      <c r="E25" s="80">
        <v>2022</v>
      </c>
      <c r="F25" s="80" t="s">
        <v>568</v>
      </c>
      <c r="G25" s="182" t="s">
        <v>1703</v>
      </c>
      <c r="H25" s="80" t="s">
        <v>1704</v>
      </c>
      <c r="I25" s="173"/>
      <c r="J25" s="83">
        <v>712203</v>
      </c>
      <c r="K25" s="81">
        <v>927600312.99999988</v>
      </c>
      <c r="L25" s="81">
        <v>1670704</v>
      </c>
      <c r="M25" s="81">
        <v>2172587825</v>
      </c>
      <c r="N25" s="81">
        <v>394800</v>
      </c>
      <c r="O25" s="81">
        <v>983973283</v>
      </c>
      <c r="P25" s="81">
        <v>12606</v>
      </c>
      <c r="Q25" s="81">
        <v>80017719</v>
      </c>
      <c r="R25" s="81">
        <v>0</v>
      </c>
      <c r="S25" s="81">
        <v>0</v>
      </c>
      <c r="T25" s="81">
        <v>389067</v>
      </c>
      <c r="U25" s="81">
        <v>7579</v>
      </c>
      <c r="V25" s="81">
        <v>6862</v>
      </c>
      <c r="W25" s="81">
        <v>2721101937</v>
      </c>
      <c r="X25" s="81">
        <v>46476881</v>
      </c>
      <c r="Y25" s="81">
        <v>42078520</v>
      </c>
      <c r="Z25" s="81">
        <v>6973836477.999999</v>
      </c>
      <c r="AA25" s="81">
        <v>1186941962</v>
      </c>
      <c r="AB25" s="81">
        <v>5507146821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1678</v>
      </c>
      <c r="B26" s="80">
        <v>18</v>
      </c>
      <c r="C26" s="80">
        <v>18</v>
      </c>
      <c r="D26" s="80">
        <v>18</v>
      </c>
      <c r="E26" s="80">
        <v>2022</v>
      </c>
      <c r="F26" s="80" t="s">
        <v>568</v>
      </c>
      <c r="G26" s="182" t="s">
        <v>1675</v>
      </c>
      <c r="H26" s="80" t="s">
        <v>1676</v>
      </c>
      <c r="I26" s="173"/>
      <c r="J26" s="83">
        <v>87005</v>
      </c>
      <c r="K26" s="81">
        <v>109819027</v>
      </c>
      <c r="L26" s="81">
        <v>406264</v>
      </c>
      <c r="M26" s="81">
        <v>512927600</v>
      </c>
      <c r="N26" s="81">
        <v>270400</v>
      </c>
      <c r="O26" s="81">
        <v>765760351</v>
      </c>
      <c r="P26" s="81">
        <v>1321</v>
      </c>
      <c r="Q26" s="81">
        <v>8305189</v>
      </c>
      <c r="R26" s="81">
        <v>0</v>
      </c>
      <c r="S26" s="81">
        <v>0</v>
      </c>
      <c r="T26" s="81">
        <v>0</v>
      </c>
      <c r="U26" s="81">
        <v>0</v>
      </c>
      <c r="V26" s="81">
        <v>0</v>
      </c>
      <c r="W26" s="81">
        <v>0</v>
      </c>
      <c r="X26" s="81">
        <v>0</v>
      </c>
      <c r="Y26" s="81">
        <v>0</v>
      </c>
      <c r="Z26" s="81">
        <v>1396812167</v>
      </c>
      <c r="AA26" s="81">
        <v>31374836</v>
      </c>
      <c r="AB26" s="81">
        <v>373034417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2426</v>
      </c>
      <c r="B27" s="80">
        <v>19</v>
      </c>
      <c r="C27" s="80">
        <v>18</v>
      </c>
      <c r="D27" s="80">
        <v>19</v>
      </c>
      <c r="E27" s="80">
        <v>2022</v>
      </c>
      <c r="F27" s="80" t="s">
        <v>568</v>
      </c>
      <c r="G27" s="182" t="s">
        <v>2423</v>
      </c>
      <c r="H27" s="80" t="s">
        <v>2424</v>
      </c>
      <c r="I27" s="173"/>
      <c r="J27" s="83">
        <v>584307</v>
      </c>
      <c r="K27" s="81">
        <v>737802802</v>
      </c>
      <c r="L27" s="81">
        <v>1018104</v>
      </c>
      <c r="M27" s="81">
        <v>1285722846</v>
      </c>
      <c r="N27" s="81">
        <v>561100</v>
      </c>
      <c r="O27" s="81">
        <v>1425280523.0000002</v>
      </c>
      <c r="P27" s="81">
        <v>2235</v>
      </c>
      <c r="Q27" s="81">
        <v>13937515</v>
      </c>
      <c r="R27" s="81">
        <v>0</v>
      </c>
      <c r="S27" s="81">
        <v>0</v>
      </c>
      <c r="T27" s="81">
        <v>4664</v>
      </c>
      <c r="U27" s="81">
        <v>1070</v>
      </c>
      <c r="V27" s="81">
        <v>973</v>
      </c>
      <c r="W27" s="81">
        <v>32486479.000000004</v>
      </c>
      <c r="X27" s="81">
        <v>6563202</v>
      </c>
      <c r="Y27" s="81">
        <v>5969379</v>
      </c>
      <c r="Z27" s="81">
        <v>3507762746.0000005</v>
      </c>
      <c r="AA27" s="81">
        <v>1116122852</v>
      </c>
      <c r="AB27" s="81">
        <v>4939804914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1694</v>
      </c>
      <c r="B28" s="80">
        <v>20</v>
      </c>
      <c r="C28" s="80">
        <v>18</v>
      </c>
      <c r="D28" s="80">
        <v>20</v>
      </c>
      <c r="E28" s="80">
        <v>2022</v>
      </c>
      <c r="F28" s="80" t="s">
        <v>568</v>
      </c>
      <c r="G28" s="182" t="s">
        <v>1691</v>
      </c>
      <c r="H28" s="80" t="s">
        <v>1692</v>
      </c>
      <c r="I28" s="173"/>
      <c r="J28" s="83">
        <v>214081</v>
      </c>
      <c r="K28" s="81">
        <v>273155451.99999994</v>
      </c>
      <c r="L28" s="81">
        <v>792951</v>
      </c>
      <c r="M28" s="81">
        <v>1011362806</v>
      </c>
      <c r="N28" s="81">
        <v>137500</v>
      </c>
      <c r="O28" s="81">
        <v>330350151.00000006</v>
      </c>
      <c r="P28" s="81">
        <v>1908</v>
      </c>
      <c r="Q28" s="81">
        <v>11991236</v>
      </c>
      <c r="R28" s="81">
        <v>0</v>
      </c>
      <c r="S28" s="81">
        <v>0</v>
      </c>
      <c r="T28" s="81">
        <v>0</v>
      </c>
      <c r="U28" s="81">
        <v>12</v>
      </c>
      <c r="V28" s="81">
        <v>737</v>
      </c>
      <c r="W28" s="81">
        <v>0</v>
      </c>
      <c r="X28" s="81">
        <v>76527</v>
      </c>
      <c r="Y28" s="81">
        <v>4521982</v>
      </c>
      <c r="Z28" s="81">
        <v>1631458154</v>
      </c>
      <c r="AA28" s="81">
        <v>128129011</v>
      </c>
      <c r="AB28" s="81">
        <v>1030080134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2414</v>
      </c>
      <c r="B29" s="80">
        <v>21</v>
      </c>
      <c r="C29" s="80">
        <v>18</v>
      </c>
      <c r="D29" s="80">
        <v>21</v>
      </c>
      <c r="E29" s="80">
        <v>2022</v>
      </c>
      <c r="F29" s="80" t="s">
        <v>568</v>
      </c>
      <c r="G29" s="182" t="s">
        <v>2411</v>
      </c>
      <c r="H29" s="80" t="s">
        <v>2412</v>
      </c>
      <c r="I29" s="173"/>
      <c r="J29" s="83">
        <v>315684</v>
      </c>
      <c r="K29" s="81">
        <v>431706843</v>
      </c>
      <c r="L29" s="81">
        <v>2203279</v>
      </c>
      <c r="M29" s="81">
        <v>3007545864</v>
      </c>
      <c r="N29" s="81">
        <v>154600</v>
      </c>
      <c r="O29" s="81">
        <v>357454930</v>
      </c>
      <c r="P29" s="81">
        <v>376</v>
      </c>
      <c r="Q29" s="81">
        <v>2378759</v>
      </c>
      <c r="R29" s="81">
        <v>0</v>
      </c>
      <c r="S29" s="81">
        <v>0</v>
      </c>
      <c r="T29" s="81">
        <v>0</v>
      </c>
      <c r="U29" s="81">
        <v>0</v>
      </c>
      <c r="V29" s="81">
        <v>0</v>
      </c>
      <c r="W29" s="81">
        <v>0</v>
      </c>
      <c r="X29" s="81">
        <v>0</v>
      </c>
      <c r="Y29" s="81">
        <v>0</v>
      </c>
      <c r="Z29" s="81">
        <v>3799086396</v>
      </c>
      <c r="AA29" s="81">
        <v>312265625</v>
      </c>
      <c r="AB29" s="81">
        <v>1618181179.9999998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2390</v>
      </c>
      <c r="B30" s="80">
        <v>22</v>
      </c>
      <c r="C30" s="80">
        <v>18</v>
      </c>
      <c r="D30" s="80">
        <v>22</v>
      </c>
      <c r="E30" s="80">
        <v>2022</v>
      </c>
      <c r="F30" s="80" t="s">
        <v>568</v>
      </c>
      <c r="G30" s="182" t="s">
        <v>2387</v>
      </c>
      <c r="H30" s="80" t="s">
        <v>2388</v>
      </c>
      <c r="I30" s="173"/>
      <c r="J30" s="83">
        <v>50667</v>
      </c>
      <c r="K30" s="81">
        <v>59820662</v>
      </c>
      <c r="L30" s="81">
        <v>65212.999999999993</v>
      </c>
      <c r="M30" s="81">
        <v>77439697</v>
      </c>
      <c r="N30" s="81">
        <v>444200</v>
      </c>
      <c r="O30" s="81">
        <v>1194125944</v>
      </c>
      <c r="P30" s="81">
        <v>0</v>
      </c>
      <c r="Q30" s="81">
        <v>0</v>
      </c>
      <c r="R30" s="81">
        <v>0</v>
      </c>
      <c r="S30" s="81">
        <v>0</v>
      </c>
      <c r="T30" s="81">
        <v>0</v>
      </c>
      <c r="U30" s="81">
        <v>0</v>
      </c>
      <c r="V30" s="81">
        <v>0</v>
      </c>
      <c r="W30" s="81">
        <v>0</v>
      </c>
      <c r="X30" s="81">
        <v>0</v>
      </c>
      <c r="Y30" s="81">
        <v>0</v>
      </c>
      <c r="Z30" s="81">
        <v>1331386302.9999998</v>
      </c>
      <c r="AA30" s="81">
        <v>37159070</v>
      </c>
      <c r="AB30" s="81">
        <v>410384433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2422</v>
      </c>
      <c r="B31" s="80">
        <v>23</v>
      </c>
      <c r="C31" s="80">
        <v>18</v>
      </c>
      <c r="D31" s="80">
        <v>23</v>
      </c>
      <c r="E31" s="80">
        <v>2022</v>
      </c>
      <c r="F31" s="80" t="s">
        <v>568</v>
      </c>
      <c r="G31" s="182" t="s">
        <v>2419</v>
      </c>
      <c r="H31" s="80" t="s">
        <v>2420</v>
      </c>
      <c r="I31" s="173"/>
      <c r="J31" s="83">
        <v>440503</v>
      </c>
      <c r="K31" s="81">
        <v>590673816</v>
      </c>
      <c r="L31" s="81">
        <v>2610450</v>
      </c>
      <c r="M31" s="81">
        <v>3492441924</v>
      </c>
      <c r="N31" s="81">
        <v>166900</v>
      </c>
      <c r="O31" s="81">
        <v>371464788</v>
      </c>
      <c r="P31" s="81">
        <v>997</v>
      </c>
      <c r="Q31" s="81">
        <v>6707744</v>
      </c>
      <c r="R31" s="81">
        <v>0</v>
      </c>
      <c r="S31" s="81">
        <v>0</v>
      </c>
      <c r="T31" s="81">
        <v>0</v>
      </c>
      <c r="U31" s="81">
        <v>0</v>
      </c>
      <c r="V31" s="81">
        <v>0</v>
      </c>
      <c r="W31" s="81">
        <v>0</v>
      </c>
      <c r="X31" s="81">
        <v>0</v>
      </c>
      <c r="Y31" s="81">
        <v>0</v>
      </c>
      <c r="Z31" s="81">
        <v>4461288272.000001</v>
      </c>
      <c r="AA31" s="81">
        <v>383005182</v>
      </c>
      <c r="AB31" s="81">
        <v>2270882227</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2394</v>
      </c>
      <c r="B32" s="80">
        <v>24</v>
      </c>
      <c r="C32" s="80">
        <v>18</v>
      </c>
      <c r="D32" s="80">
        <v>24</v>
      </c>
      <c r="E32" s="80">
        <v>2022</v>
      </c>
      <c r="F32" s="80" t="s">
        <v>568</v>
      </c>
      <c r="G32" s="182" t="s">
        <v>2391</v>
      </c>
      <c r="H32" s="80" t="s">
        <v>2392</v>
      </c>
      <c r="I32" s="173"/>
      <c r="J32" s="83">
        <v>35574</v>
      </c>
      <c r="K32" s="81">
        <v>38545666</v>
      </c>
      <c r="L32" s="81">
        <v>59940</v>
      </c>
      <c r="M32" s="81">
        <v>65352537.999999993</v>
      </c>
      <c r="N32" s="81">
        <v>159100</v>
      </c>
      <c r="O32" s="81">
        <v>396853660</v>
      </c>
      <c r="P32" s="81">
        <v>0</v>
      </c>
      <c r="Q32" s="81">
        <v>0</v>
      </c>
      <c r="R32" s="81">
        <v>0</v>
      </c>
      <c r="S32" s="81">
        <v>0</v>
      </c>
      <c r="T32" s="81">
        <v>0</v>
      </c>
      <c r="U32" s="81">
        <v>0</v>
      </c>
      <c r="V32" s="81">
        <v>0</v>
      </c>
      <c r="W32" s="81">
        <v>0</v>
      </c>
      <c r="X32" s="81">
        <v>0</v>
      </c>
      <c r="Y32" s="81">
        <v>0</v>
      </c>
      <c r="Z32" s="81">
        <v>500751863.99999994</v>
      </c>
      <c r="AA32" s="81">
        <v>20553359</v>
      </c>
      <c r="AB32" s="81">
        <v>243552149.00000003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2354</v>
      </c>
      <c r="B33" s="80">
        <v>25</v>
      </c>
      <c r="C33" s="80">
        <v>18</v>
      </c>
      <c r="D33" s="80">
        <v>25</v>
      </c>
      <c r="E33" s="80">
        <v>2022</v>
      </c>
      <c r="F33" s="80" t="s">
        <v>568</v>
      </c>
      <c r="G33" s="182" t="s">
        <v>2351</v>
      </c>
      <c r="H33" s="80" t="s">
        <v>2352</v>
      </c>
      <c r="I33" s="173"/>
      <c r="J33" s="83">
        <v>118622</v>
      </c>
      <c r="K33" s="81">
        <v>151923441</v>
      </c>
      <c r="L33" s="81">
        <v>216859</v>
      </c>
      <c r="M33" s="81">
        <v>277460146</v>
      </c>
      <c r="N33" s="81">
        <v>322700</v>
      </c>
      <c r="O33" s="81">
        <v>792333540.00000012</v>
      </c>
      <c r="P33" s="81">
        <v>2879</v>
      </c>
      <c r="Q33" s="81">
        <v>18158510</v>
      </c>
      <c r="R33" s="81">
        <v>0</v>
      </c>
      <c r="S33" s="81">
        <v>0</v>
      </c>
      <c r="T33" s="81">
        <v>0</v>
      </c>
      <c r="U33" s="81">
        <v>0</v>
      </c>
      <c r="V33" s="81">
        <v>1</v>
      </c>
      <c r="W33" s="81">
        <v>0</v>
      </c>
      <c r="X33" s="81">
        <v>0</v>
      </c>
      <c r="Y33" s="81">
        <v>5641</v>
      </c>
      <c r="Z33" s="81">
        <v>1239881278.0000002</v>
      </c>
      <c r="AA33" s="81">
        <v>215420497</v>
      </c>
      <c r="AB33" s="81">
        <v>970643499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2398</v>
      </c>
      <c r="B34" s="80">
        <v>26</v>
      </c>
      <c r="C34" s="80">
        <v>18</v>
      </c>
      <c r="D34" s="80">
        <v>26</v>
      </c>
      <c r="E34" s="80">
        <v>2022</v>
      </c>
      <c r="F34" s="80" t="s">
        <v>568</v>
      </c>
      <c r="G34" s="182" t="s">
        <v>2395</v>
      </c>
      <c r="H34" s="80" t="s">
        <v>2396</v>
      </c>
      <c r="I34" s="173"/>
      <c r="J34" s="83">
        <v>46397</v>
      </c>
      <c r="K34" s="81">
        <v>59735249</v>
      </c>
      <c r="L34" s="81">
        <v>690083</v>
      </c>
      <c r="M34" s="81">
        <v>894238094</v>
      </c>
      <c r="N34" s="81">
        <v>75200</v>
      </c>
      <c r="O34" s="81">
        <v>243991653</v>
      </c>
      <c r="P34" s="81">
        <v>0</v>
      </c>
      <c r="Q34" s="81">
        <v>0</v>
      </c>
      <c r="R34" s="81">
        <v>0</v>
      </c>
      <c r="S34" s="81">
        <v>0</v>
      </c>
      <c r="T34" s="81">
        <v>0</v>
      </c>
      <c r="U34" s="81">
        <v>0</v>
      </c>
      <c r="V34" s="81">
        <v>0</v>
      </c>
      <c r="W34" s="81">
        <v>0</v>
      </c>
      <c r="X34" s="81">
        <v>0</v>
      </c>
      <c r="Y34" s="81">
        <v>0</v>
      </c>
      <c r="Z34" s="81">
        <v>1197964996</v>
      </c>
      <c r="AA34" s="81">
        <v>25398356</v>
      </c>
      <c r="AB34" s="81">
        <v>285582028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2382</v>
      </c>
      <c r="B35" s="80">
        <v>27</v>
      </c>
      <c r="C35" s="80">
        <v>18</v>
      </c>
      <c r="D35" s="80">
        <v>27</v>
      </c>
      <c r="E35" s="80">
        <v>2022</v>
      </c>
      <c r="F35" s="80" t="s">
        <v>568</v>
      </c>
      <c r="G35" s="182" t="s">
        <v>2379</v>
      </c>
      <c r="H35" s="80" t="s">
        <v>2380</v>
      </c>
      <c r="I35" s="173"/>
      <c r="J35" s="83">
        <v>64556</v>
      </c>
      <c r="K35" s="81">
        <v>78728705</v>
      </c>
      <c r="L35" s="81">
        <v>740054</v>
      </c>
      <c r="M35" s="81">
        <v>909382806</v>
      </c>
      <c r="N35" s="81">
        <v>156600</v>
      </c>
      <c r="O35" s="81">
        <v>383850353</v>
      </c>
      <c r="P35" s="81">
        <v>0</v>
      </c>
      <c r="Q35" s="81">
        <v>0</v>
      </c>
      <c r="R35" s="81">
        <v>0</v>
      </c>
      <c r="S35" s="81">
        <v>0</v>
      </c>
      <c r="T35" s="81">
        <v>0</v>
      </c>
      <c r="U35" s="81">
        <v>0</v>
      </c>
      <c r="V35" s="81">
        <v>0</v>
      </c>
      <c r="W35" s="81">
        <v>0</v>
      </c>
      <c r="X35" s="81">
        <v>0</v>
      </c>
      <c r="Y35" s="81">
        <v>0</v>
      </c>
      <c r="Z35" s="81">
        <v>1371961863.9999998</v>
      </c>
      <c r="AA35" s="81">
        <v>43431981</v>
      </c>
      <c r="AB35" s="81">
        <v>502581163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2374</v>
      </c>
      <c r="B36" s="80">
        <v>28</v>
      </c>
      <c r="C36" s="80">
        <v>18</v>
      </c>
      <c r="D36" s="80">
        <v>28</v>
      </c>
      <c r="E36" s="80">
        <v>2022</v>
      </c>
      <c r="F36" s="80" t="s">
        <v>568</v>
      </c>
      <c r="G36" s="182" t="s">
        <v>2371</v>
      </c>
      <c r="H36" s="80" t="s">
        <v>2372</v>
      </c>
      <c r="I36" s="173"/>
      <c r="J36" s="83">
        <v>7185</v>
      </c>
      <c r="K36" s="81">
        <v>7390271.9999999991</v>
      </c>
      <c r="L36" s="81">
        <v>11630</v>
      </c>
      <c r="M36" s="81">
        <v>12050863.999999998</v>
      </c>
      <c r="N36" s="81">
        <v>345600</v>
      </c>
      <c r="O36" s="81">
        <v>1045759622.9999999</v>
      </c>
      <c r="P36" s="81">
        <v>0</v>
      </c>
      <c r="Q36" s="81">
        <v>0</v>
      </c>
      <c r="R36" s="81">
        <v>0</v>
      </c>
      <c r="S36" s="81">
        <v>0</v>
      </c>
      <c r="T36" s="81">
        <v>0</v>
      </c>
      <c r="U36" s="81">
        <v>0</v>
      </c>
      <c r="V36" s="81">
        <v>0</v>
      </c>
      <c r="W36" s="81">
        <v>0</v>
      </c>
      <c r="X36" s="81">
        <v>0</v>
      </c>
      <c r="Y36" s="81">
        <v>0</v>
      </c>
      <c r="Z36" s="81">
        <v>1065200758.9999999</v>
      </c>
      <c r="AA36" s="81">
        <v>3247959.9999999995</v>
      </c>
      <c r="AB36" s="81">
        <v>27324723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1710</v>
      </c>
      <c r="B37" s="80">
        <v>29</v>
      </c>
      <c r="C37" s="80">
        <v>18</v>
      </c>
      <c r="D37" s="80">
        <v>29</v>
      </c>
      <c r="E37" s="80">
        <v>2022</v>
      </c>
      <c r="F37" s="80" t="s">
        <v>568</v>
      </c>
      <c r="G37" s="182" t="s">
        <v>1707</v>
      </c>
      <c r="H37" s="80" t="s">
        <v>1708</v>
      </c>
      <c r="I37" s="173"/>
      <c r="J37" s="83">
        <v>101388</v>
      </c>
      <c r="K37" s="81">
        <v>131194666.99999999</v>
      </c>
      <c r="L37" s="81">
        <v>371760</v>
      </c>
      <c r="M37" s="81">
        <v>481159562</v>
      </c>
      <c r="N37" s="81">
        <v>30700</v>
      </c>
      <c r="O37" s="81">
        <v>65475055.999999993</v>
      </c>
      <c r="P37" s="81">
        <v>1396</v>
      </c>
      <c r="Q37" s="81">
        <v>8856061</v>
      </c>
      <c r="R37" s="81">
        <v>0</v>
      </c>
      <c r="S37" s="81">
        <v>0</v>
      </c>
      <c r="T37" s="81">
        <v>0</v>
      </c>
      <c r="U37" s="81">
        <v>0</v>
      </c>
      <c r="V37" s="81">
        <v>0</v>
      </c>
      <c r="W37" s="81">
        <v>0</v>
      </c>
      <c r="X37" s="81">
        <v>0</v>
      </c>
      <c r="Y37" s="81">
        <v>0</v>
      </c>
      <c r="Z37" s="81">
        <v>686685346</v>
      </c>
      <c r="AA37" s="81">
        <v>39524841</v>
      </c>
      <c r="AB37" s="81">
        <v>460257483</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1722</v>
      </c>
      <c r="B38" s="80">
        <v>30</v>
      </c>
      <c r="C38" s="80">
        <v>18</v>
      </c>
      <c r="D38" s="80">
        <v>30</v>
      </c>
      <c r="E38" s="80">
        <v>2022</v>
      </c>
      <c r="F38" s="80" t="s">
        <v>568</v>
      </c>
      <c r="G38" s="182" t="s">
        <v>1719</v>
      </c>
      <c r="H38" s="80" t="s">
        <v>1720</v>
      </c>
      <c r="I38" s="173"/>
      <c r="J38" s="83">
        <v>74716</v>
      </c>
      <c r="K38" s="81">
        <v>92545268</v>
      </c>
      <c r="L38" s="81">
        <v>1115720</v>
      </c>
      <c r="M38" s="81">
        <v>1385661336</v>
      </c>
      <c r="N38" s="81">
        <v>38800</v>
      </c>
      <c r="O38" s="81">
        <v>97178941.999999985</v>
      </c>
      <c r="P38" s="81">
        <v>0</v>
      </c>
      <c r="Q38" s="81">
        <v>0</v>
      </c>
      <c r="R38" s="81">
        <v>0</v>
      </c>
      <c r="S38" s="81">
        <v>0</v>
      </c>
      <c r="T38" s="81">
        <v>0</v>
      </c>
      <c r="U38" s="81">
        <v>0</v>
      </c>
      <c r="V38" s="81">
        <v>285</v>
      </c>
      <c r="W38" s="81">
        <v>0</v>
      </c>
      <c r="X38" s="81">
        <v>0</v>
      </c>
      <c r="Y38" s="81">
        <v>1747129</v>
      </c>
      <c r="Z38" s="81">
        <v>1577132675</v>
      </c>
      <c r="AA38" s="81">
        <v>34000856</v>
      </c>
      <c r="AB38" s="81">
        <v>363244443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2406</v>
      </c>
      <c r="B39" s="80">
        <v>31</v>
      </c>
      <c r="C39" s="80">
        <v>18</v>
      </c>
      <c r="D39" s="80">
        <v>31</v>
      </c>
      <c r="E39" s="80">
        <v>2022</v>
      </c>
      <c r="F39" s="80" t="s">
        <v>568</v>
      </c>
      <c r="G39" s="182" t="s">
        <v>2403</v>
      </c>
      <c r="H39" s="80" t="s">
        <v>2404</v>
      </c>
      <c r="I39" s="173"/>
      <c r="J39" s="83">
        <v>113226</v>
      </c>
      <c r="K39" s="81">
        <v>140628543</v>
      </c>
      <c r="L39" s="81">
        <v>985958</v>
      </c>
      <c r="M39" s="81">
        <v>1227098530</v>
      </c>
      <c r="N39" s="81">
        <v>292300</v>
      </c>
      <c r="O39" s="81">
        <v>807944052</v>
      </c>
      <c r="P39" s="81">
        <v>0</v>
      </c>
      <c r="Q39" s="81">
        <v>0</v>
      </c>
      <c r="R39" s="81">
        <v>0</v>
      </c>
      <c r="S39" s="81">
        <v>0</v>
      </c>
      <c r="T39" s="81">
        <v>0</v>
      </c>
      <c r="U39" s="81">
        <v>0</v>
      </c>
      <c r="V39" s="81">
        <v>0</v>
      </c>
      <c r="W39" s="81">
        <v>0</v>
      </c>
      <c r="X39" s="81">
        <v>0</v>
      </c>
      <c r="Y39" s="81">
        <v>0</v>
      </c>
      <c r="Z39" s="81">
        <v>2175671125</v>
      </c>
      <c r="AA39" s="81">
        <v>129913258</v>
      </c>
      <c r="AB39" s="81">
        <v>713994852</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2330</v>
      </c>
      <c r="B40" s="80">
        <v>32</v>
      </c>
      <c r="C40" s="80">
        <v>18</v>
      </c>
      <c r="D40" s="80">
        <v>32</v>
      </c>
      <c r="E40" s="80">
        <v>2022</v>
      </c>
      <c r="F40" s="80" t="s">
        <v>568</v>
      </c>
      <c r="G40" s="182" t="s">
        <v>2327</v>
      </c>
      <c r="H40" s="80" t="s">
        <v>2328</v>
      </c>
      <c r="I40" s="173"/>
      <c r="J40" s="83">
        <v>321449</v>
      </c>
      <c r="K40" s="81">
        <v>422789793.00000006</v>
      </c>
      <c r="L40" s="81">
        <v>786379</v>
      </c>
      <c r="M40" s="81">
        <v>1034023584.9999999</v>
      </c>
      <c r="N40" s="81">
        <v>47800</v>
      </c>
      <c r="O40" s="81">
        <v>115790482</v>
      </c>
      <c r="P40" s="81">
        <v>3863</v>
      </c>
      <c r="Q40" s="81">
        <v>23856391</v>
      </c>
      <c r="R40" s="81">
        <v>0</v>
      </c>
      <c r="S40" s="81">
        <v>0</v>
      </c>
      <c r="T40" s="81">
        <v>0</v>
      </c>
      <c r="U40" s="81">
        <v>0</v>
      </c>
      <c r="V40" s="81">
        <v>0</v>
      </c>
      <c r="W40" s="81">
        <v>0</v>
      </c>
      <c r="X40" s="81">
        <v>0</v>
      </c>
      <c r="Y40" s="81">
        <v>0</v>
      </c>
      <c r="Z40" s="81">
        <v>1596460250.9999998</v>
      </c>
      <c r="AA40" s="81">
        <v>343498194</v>
      </c>
      <c r="AB40" s="81">
        <v>2088320546</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2334</v>
      </c>
      <c r="B41" s="80">
        <v>33</v>
      </c>
      <c r="C41" s="80">
        <v>18</v>
      </c>
      <c r="D41" s="80">
        <v>33</v>
      </c>
      <c r="E41" s="80">
        <v>2022</v>
      </c>
      <c r="F41" s="80" t="s">
        <v>568</v>
      </c>
      <c r="G41" s="182" t="s">
        <v>2331</v>
      </c>
      <c r="H41" s="80" t="s">
        <v>2332</v>
      </c>
      <c r="I41" s="173"/>
      <c r="J41" s="83">
        <v>58864</v>
      </c>
      <c r="K41" s="81">
        <v>78677823</v>
      </c>
      <c r="L41" s="81">
        <v>454392</v>
      </c>
      <c r="M41" s="81">
        <v>606522697</v>
      </c>
      <c r="N41" s="81">
        <v>2600</v>
      </c>
      <c r="O41" s="81">
        <v>4701588</v>
      </c>
      <c r="P41" s="81">
        <v>0</v>
      </c>
      <c r="Q41" s="81">
        <v>0</v>
      </c>
      <c r="R41" s="81">
        <v>0</v>
      </c>
      <c r="S41" s="81">
        <v>0</v>
      </c>
      <c r="T41" s="81">
        <v>0</v>
      </c>
      <c r="U41" s="81">
        <v>0</v>
      </c>
      <c r="V41" s="81">
        <v>0</v>
      </c>
      <c r="W41" s="81">
        <v>0</v>
      </c>
      <c r="X41" s="81">
        <v>0</v>
      </c>
      <c r="Y41" s="81">
        <v>0</v>
      </c>
      <c r="Z41" s="81">
        <v>689902108</v>
      </c>
      <c r="AA41" s="81">
        <v>26071032</v>
      </c>
      <c r="AB41" s="81">
        <v>294651317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1714</v>
      </c>
      <c r="B42" s="80">
        <v>34</v>
      </c>
      <c r="C42" s="80">
        <v>18</v>
      </c>
      <c r="D42" s="80">
        <v>34</v>
      </c>
      <c r="E42" s="80">
        <v>2022</v>
      </c>
      <c r="F42" s="80" t="s">
        <v>568</v>
      </c>
      <c r="G42" s="182" t="s">
        <v>1711</v>
      </c>
      <c r="H42" s="80" t="s">
        <v>1712</v>
      </c>
      <c r="I42" s="173"/>
      <c r="J42" s="83">
        <v>151125</v>
      </c>
      <c r="K42" s="81">
        <v>194899981</v>
      </c>
      <c r="L42" s="81">
        <v>444084</v>
      </c>
      <c r="M42" s="81">
        <v>573036471</v>
      </c>
      <c r="N42" s="81">
        <v>30900</v>
      </c>
      <c r="O42" s="81">
        <v>87988385</v>
      </c>
      <c r="P42" s="81">
        <v>251</v>
      </c>
      <c r="Q42" s="81">
        <v>1551171</v>
      </c>
      <c r="R42" s="81">
        <v>0</v>
      </c>
      <c r="S42" s="81">
        <v>0</v>
      </c>
      <c r="T42" s="81">
        <v>0</v>
      </c>
      <c r="U42" s="81">
        <v>0</v>
      </c>
      <c r="V42" s="81">
        <v>0</v>
      </c>
      <c r="W42" s="81">
        <v>0</v>
      </c>
      <c r="X42" s="81">
        <v>0</v>
      </c>
      <c r="Y42" s="81">
        <v>0</v>
      </c>
      <c r="Z42" s="81">
        <v>857476008</v>
      </c>
      <c r="AA42" s="81">
        <v>235242385</v>
      </c>
      <c r="AB42" s="81">
        <v>1037241347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2378</v>
      </c>
      <c r="B43" s="80">
        <v>35</v>
      </c>
      <c r="C43" s="80">
        <v>18</v>
      </c>
      <c r="D43" s="80">
        <v>35</v>
      </c>
      <c r="E43" s="80">
        <v>2022</v>
      </c>
      <c r="F43" s="80" t="s">
        <v>568</v>
      </c>
      <c r="G43" s="182" t="s">
        <v>2375</v>
      </c>
      <c r="H43" s="80" t="s">
        <v>2376</v>
      </c>
      <c r="I43" s="173"/>
      <c r="J43" s="83">
        <v>3879</v>
      </c>
      <c r="K43" s="81">
        <v>4414383</v>
      </c>
      <c r="L43" s="81">
        <v>7359</v>
      </c>
      <c r="M43" s="81">
        <v>8400683</v>
      </c>
      <c r="N43" s="81">
        <v>93200</v>
      </c>
      <c r="O43" s="81">
        <v>276967373</v>
      </c>
      <c r="P43" s="81">
        <v>0</v>
      </c>
      <c r="Q43" s="81">
        <v>0</v>
      </c>
      <c r="R43" s="81">
        <v>0</v>
      </c>
      <c r="S43" s="81">
        <v>0</v>
      </c>
      <c r="T43" s="81">
        <v>31428</v>
      </c>
      <c r="U43" s="81">
        <v>1112</v>
      </c>
      <c r="V43" s="81">
        <v>323</v>
      </c>
      <c r="W43" s="81">
        <v>219316772</v>
      </c>
      <c r="X43" s="81">
        <v>6817067</v>
      </c>
      <c r="Y43" s="81">
        <v>1977693</v>
      </c>
      <c r="Z43" s="81">
        <v>517893970.99999994</v>
      </c>
      <c r="AA43" s="81">
        <v>1856247</v>
      </c>
      <c r="AB43" s="81">
        <v>17382187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2338</v>
      </c>
      <c r="B44" s="80">
        <v>36</v>
      </c>
      <c r="C44" s="80">
        <v>18</v>
      </c>
      <c r="D44" s="80">
        <v>36</v>
      </c>
      <c r="E44" s="80">
        <v>2022</v>
      </c>
      <c r="F44" s="80" t="s">
        <v>568</v>
      </c>
      <c r="G44" s="182" t="s">
        <v>2335</v>
      </c>
      <c r="H44" s="80" t="s">
        <v>2336</v>
      </c>
      <c r="I44" s="173"/>
      <c r="J44" s="83">
        <v>83388</v>
      </c>
      <c r="K44" s="81">
        <v>104611224</v>
      </c>
      <c r="L44" s="81">
        <v>305705</v>
      </c>
      <c r="M44" s="81">
        <v>383688771.00000006</v>
      </c>
      <c r="N44" s="81">
        <v>325600</v>
      </c>
      <c r="O44" s="81">
        <v>940370610</v>
      </c>
      <c r="P44" s="81">
        <v>3709</v>
      </c>
      <c r="Q44" s="81">
        <v>23320860</v>
      </c>
      <c r="R44" s="81">
        <v>0</v>
      </c>
      <c r="S44" s="81">
        <v>0</v>
      </c>
      <c r="T44" s="81">
        <v>0</v>
      </c>
      <c r="U44" s="81">
        <v>0</v>
      </c>
      <c r="V44" s="81">
        <v>0</v>
      </c>
      <c r="W44" s="81">
        <v>0</v>
      </c>
      <c r="X44" s="81">
        <v>0</v>
      </c>
      <c r="Y44" s="81">
        <v>0</v>
      </c>
      <c r="Z44" s="81">
        <v>1451991465</v>
      </c>
      <c r="AA44" s="81">
        <v>31882218</v>
      </c>
      <c r="AB44" s="81">
        <v>366025810</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1686</v>
      </c>
      <c r="B45" s="80">
        <v>37</v>
      </c>
      <c r="C45" s="80">
        <v>18</v>
      </c>
      <c r="D45" s="80">
        <v>37</v>
      </c>
      <c r="E45" s="80">
        <v>2022</v>
      </c>
      <c r="F45" s="80" t="s">
        <v>568</v>
      </c>
      <c r="G45" s="182" t="s">
        <v>1683</v>
      </c>
      <c r="H45" s="80" t="s">
        <v>1684</v>
      </c>
      <c r="I45" s="173"/>
      <c r="J45" s="83">
        <v>361539</v>
      </c>
      <c r="K45" s="81">
        <v>465232015</v>
      </c>
      <c r="L45" s="81">
        <v>2822719</v>
      </c>
      <c r="M45" s="81">
        <v>3632093679</v>
      </c>
      <c r="N45" s="81">
        <v>189900</v>
      </c>
      <c r="O45" s="81">
        <v>479953644</v>
      </c>
      <c r="P45" s="81">
        <v>12295</v>
      </c>
      <c r="Q45" s="81">
        <v>75928538</v>
      </c>
      <c r="R45" s="81">
        <v>0</v>
      </c>
      <c r="S45" s="81">
        <v>0</v>
      </c>
      <c r="T45" s="81">
        <v>0</v>
      </c>
      <c r="U45" s="81">
        <v>0</v>
      </c>
      <c r="V45" s="81">
        <v>10</v>
      </c>
      <c r="W45" s="81">
        <v>0</v>
      </c>
      <c r="X45" s="81">
        <v>0</v>
      </c>
      <c r="Y45" s="81">
        <v>60094</v>
      </c>
      <c r="Z45" s="81">
        <v>4653267970.000001</v>
      </c>
      <c r="AA45" s="81">
        <v>245599356</v>
      </c>
      <c r="AB45" s="81">
        <v>1772968349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1690</v>
      </c>
      <c r="B46" s="80">
        <v>38</v>
      </c>
      <c r="C46" s="80">
        <v>18</v>
      </c>
      <c r="D46" s="80">
        <v>38</v>
      </c>
      <c r="E46" s="80">
        <v>2022</v>
      </c>
      <c r="F46" s="80" t="s">
        <v>568</v>
      </c>
      <c r="G46" s="182" t="s">
        <v>1687</v>
      </c>
      <c r="H46" s="80" t="s">
        <v>1688</v>
      </c>
      <c r="I46" s="173"/>
      <c r="J46" s="83">
        <v>273919</v>
      </c>
      <c r="K46" s="81">
        <v>337884197</v>
      </c>
      <c r="L46" s="81">
        <v>988088</v>
      </c>
      <c r="M46" s="81">
        <v>1220570321</v>
      </c>
      <c r="N46" s="81">
        <v>219000</v>
      </c>
      <c r="O46" s="81">
        <v>534477329.99999994</v>
      </c>
      <c r="P46" s="81">
        <v>1270</v>
      </c>
      <c r="Q46" s="81">
        <v>7845455</v>
      </c>
      <c r="R46" s="81">
        <v>0</v>
      </c>
      <c r="S46" s="81">
        <v>0</v>
      </c>
      <c r="T46" s="81">
        <v>0</v>
      </c>
      <c r="U46" s="81">
        <v>0</v>
      </c>
      <c r="V46" s="81">
        <v>0</v>
      </c>
      <c r="W46" s="81">
        <v>0</v>
      </c>
      <c r="X46" s="81">
        <v>0</v>
      </c>
      <c r="Y46" s="81">
        <v>0</v>
      </c>
      <c r="Z46" s="81">
        <v>2100777303.0000002</v>
      </c>
      <c r="AA46" s="81">
        <v>409309555</v>
      </c>
      <c r="AB46" s="81">
        <v>2065769962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2358</v>
      </c>
      <c r="B47" s="80">
        <v>39</v>
      </c>
      <c r="C47" s="80">
        <v>18</v>
      </c>
      <c r="D47" s="80">
        <v>39</v>
      </c>
      <c r="E47" s="80">
        <v>2022</v>
      </c>
      <c r="F47" s="80" t="s">
        <v>568</v>
      </c>
      <c r="G47" s="182" t="s">
        <v>2355</v>
      </c>
      <c r="H47" s="80" t="s">
        <v>2356</v>
      </c>
      <c r="I47" s="173"/>
      <c r="J47" s="83">
        <v>50955</v>
      </c>
      <c r="K47" s="81">
        <v>61014995.000000007</v>
      </c>
      <c r="L47" s="81">
        <v>674352</v>
      </c>
      <c r="M47" s="81">
        <v>809534746</v>
      </c>
      <c r="N47" s="81">
        <v>120100</v>
      </c>
      <c r="O47" s="81">
        <v>319815005</v>
      </c>
      <c r="P47" s="81">
        <v>0</v>
      </c>
      <c r="Q47" s="81">
        <v>0</v>
      </c>
      <c r="R47" s="81">
        <v>0</v>
      </c>
      <c r="S47" s="81">
        <v>0</v>
      </c>
      <c r="T47" s="81">
        <v>0</v>
      </c>
      <c r="U47" s="81">
        <v>0</v>
      </c>
      <c r="V47" s="81">
        <v>0</v>
      </c>
      <c r="W47" s="81">
        <v>0</v>
      </c>
      <c r="X47" s="81">
        <v>0</v>
      </c>
      <c r="Y47" s="81">
        <v>0</v>
      </c>
      <c r="Z47" s="81">
        <v>1190364746</v>
      </c>
      <c r="AA47" s="81">
        <v>23614460</v>
      </c>
      <c r="AB47" s="81">
        <v>257536113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1702</v>
      </c>
      <c r="B48" s="80">
        <v>40</v>
      </c>
      <c r="C48" s="80">
        <v>18</v>
      </c>
      <c r="D48" s="80">
        <v>40</v>
      </c>
      <c r="E48" s="80">
        <v>2022</v>
      </c>
      <c r="F48" s="80" t="s">
        <v>568</v>
      </c>
      <c r="G48" s="182" t="s">
        <v>1699</v>
      </c>
      <c r="H48" s="80" t="s">
        <v>1700</v>
      </c>
      <c r="I48" s="173"/>
      <c r="J48" s="83">
        <v>89019</v>
      </c>
      <c r="K48" s="81">
        <v>98027043</v>
      </c>
      <c r="L48" s="81">
        <v>236492</v>
      </c>
      <c r="M48" s="81">
        <v>261458411</v>
      </c>
      <c r="N48" s="81">
        <v>667300</v>
      </c>
      <c r="O48" s="81">
        <v>1578813625</v>
      </c>
      <c r="P48" s="81">
        <v>0</v>
      </c>
      <c r="Q48" s="81">
        <v>0</v>
      </c>
      <c r="R48" s="81">
        <v>0</v>
      </c>
      <c r="S48" s="81">
        <v>0</v>
      </c>
      <c r="T48" s="81">
        <v>0</v>
      </c>
      <c r="U48" s="81">
        <v>0</v>
      </c>
      <c r="V48" s="81">
        <v>318</v>
      </c>
      <c r="W48" s="81">
        <v>0</v>
      </c>
      <c r="X48" s="81">
        <v>0</v>
      </c>
      <c r="Y48" s="81">
        <v>1948750</v>
      </c>
      <c r="Z48" s="81">
        <v>1940247829</v>
      </c>
      <c r="AA48" s="81">
        <v>51152922</v>
      </c>
      <c r="AB48" s="81">
        <v>565072342</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2370</v>
      </c>
      <c r="B49" s="80">
        <v>41</v>
      </c>
      <c r="C49" s="80">
        <v>18</v>
      </c>
      <c r="D49" s="80">
        <v>41</v>
      </c>
      <c r="E49" s="80">
        <v>2022</v>
      </c>
      <c r="F49" s="80" t="s">
        <v>568</v>
      </c>
      <c r="G49" s="182" t="s">
        <v>2367</v>
      </c>
      <c r="H49" s="80" t="s">
        <v>2368</v>
      </c>
      <c r="I49" s="173"/>
      <c r="J49" s="83">
        <v>10441</v>
      </c>
      <c r="K49" s="81">
        <v>11195662</v>
      </c>
      <c r="L49" s="81">
        <v>25587</v>
      </c>
      <c r="M49" s="81">
        <v>27677760</v>
      </c>
      <c r="N49" s="81">
        <v>330400</v>
      </c>
      <c r="O49" s="81">
        <v>939388125</v>
      </c>
      <c r="P49" s="81">
        <v>0</v>
      </c>
      <c r="Q49" s="81">
        <v>0</v>
      </c>
      <c r="R49" s="81">
        <v>0</v>
      </c>
      <c r="S49" s="81">
        <v>0</v>
      </c>
      <c r="T49" s="81">
        <v>0</v>
      </c>
      <c r="U49" s="81">
        <v>0</v>
      </c>
      <c r="V49" s="81">
        <v>0</v>
      </c>
      <c r="W49" s="81">
        <v>0</v>
      </c>
      <c r="X49" s="81">
        <v>0</v>
      </c>
      <c r="Y49" s="81">
        <v>0</v>
      </c>
      <c r="Z49" s="81">
        <v>978261546.99999988</v>
      </c>
      <c r="AA49" s="81">
        <v>5895692</v>
      </c>
      <c r="AB49" s="81">
        <v>73405251</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2386</v>
      </c>
      <c r="B50" s="80">
        <v>42</v>
      </c>
      <c r="C50" s="80">
        <v>18</v>
      </c>
      <c r="D50" s="80">
        <v>42</v>
      </c>
      <c r="E50" s="80">
        <v>2022</v>
      </c>
      <c r="F50" s="80" t="s">
        <v>568</v>
      </c>
      <c r="G50" s="182" t="s">
        <v>2383</v>
      </c>
      <c r="H50" s="80" t="s">
        <v>2384</v>
      </c>
      <c r="I50" s="173"/>
      <c r="J50" s="83">
        <v>105081</v>
      </c>
      <c r="K50" s="81">
        <v>137442959</v>
      </c>
      <c r="L50" s="81">
        <v>451723</v>
      </c>
      <c r="M50" s="81">
        <v>590061061</v>
      </c>
      <c r="N50" s="81">
        <v>123900</v>
      </c>
      <c r="O50" s="81">
        <v>248513248</v>
      </c>
      <c r="P50" s="81">
        <v>1950</v>
      </c>
      <c r="Q50" s="81">
        <v>12150040</v>
      </c>
      <c r="R50" s="81">
        <v>0</v>
      </c>
      <c r="S50" s="81">
        <v>0</v>
      </c>
      <c r="T50" s="81">
        <v>101280</v>
      </c>
      <c r="U50" s="81">
        <v>3152</v>
      </c>
      <c r="V50" s="81">
        <v>2891</v>
      </c>
      <c r="W50" s="81">
        <v>709009393</v>
      </c>
      <c r="X50" s="81">
        <v>19330517</v>
      </c>
      <c r="Y50" s="81">
        <v>17728348</v>
      </c>
      <c r="Z50" s="81">
        <v>1734235566</v>
      </c>
      <c r="AA50" s="81">
        <v>52384131</v>
      </c>
      <c r="AB50" s="81">
        <v>520505087</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2362</v>
      </c>
      <c r="B51" s="80">
        <v>43</v>
      </c>
      <c r="C51" s="80">
        <v>18</v>
      </c>
      <c r="D51" s="80">
        <v>43</v>
      </c>
      <c r="E51" s="80">
        <v>2022</v>
      </c>
      <c r="F51" s="80" t="s">
        <v>568</v>
      </c>
      <c r="G51" s="182" t="s">
        <v>2359</v>
      </c>
      <c r="H51" s="80" t="s">
        <v>2360</v>
      </c>
      <c r="I51" s="173"/>
      <c r="J51" s="83">
        <v>41397</v>
      </c>
      <c r="K51" s="81">
        <v>51869973</v>
      </c>
      <c r="L51" s="81">
        <v>326133</v>
      </c>
      <c r="M51" s="81">
        <v>410431172</v>
      </c>
      <c r="N51" s="81">
        <v>0</v>
      </c>
      <c r="O51" s="81">
        <v>0</v>
      </c>
      <c r="P51" s="81">
        <v>0</v>
      </c>
      <c r="Q51" s="81">
        <v>0</v>
      </c>
      <c r="R51" s="81">
        <v>0</v>
      </c>
      <c r="S51" s="81">
        <v>0</v>
      </c>
      <c r="T51" s="81">
        <v>0</v>
      </c>
      <c r="U51" s="81">
        <v>0</v>
      </c>
      <c r="V51" s="81">
        <v>0</v>
      </c>
      <c r="W51" s="81">
        <v>0</v>
      </c>
      <c r="X51" s="81">
        <v>0</v>
      </c>
      <c r="Y51" s="81">
        <v>0</v>
      </c>
      <c r="Z51" s="81">
        <v>462301145</v>
      </c>
      <c r="AA51" s="81">
        <v>19354377</v>
      </c>
      <c r="AB51" s="81">
        <v>221457723.00000003</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2346</v>
      </c>
      <c r="B52" s="80">
        <v>44</v>
      </c>
      <c r="C52" s="80">
        <v>18</v>
      </c>
      <c r="D52" s="80">
        <v>44</v>
      </c>
      <c r="E52" s="80">
        <v>2022</v>
      </c>
      <c r="F52" s="80" t="s">
        <v>568</v>
      </c>
      <c r="G52" s="182" t="s">
        <v>2343</v>
      </c>
      <c r="H52" s="80" t="s">
        <v>2344</v>
      </c>
      <c r="I52" s="173"/>
      <c r="J52" s="83">
        <v>54839</v>
      </c>
      <c r="K52" s="81">
        <v>68421743</v>
      </c>
      <c r="L52" s="81">
        <v>780317</v>
      </c>
      <c r="M52" s="81">
        <v>978280712.00000012</v>
      </c>
      <c r="N52" s="81">
        <v>6200</v>
      </c>
      <c r="O52" s="81">
        <v>18338203</v>
      </c>
      <c r="P52" s="81">
        <v>0</v>
      </c>
      <c r="Q52" s="81">
        <v>0</v>
      </c>
      <c r="R52" s="81">
        <v>0</v>
      </c>
      <c r="S52" s="81">
        <v>0</v>
      </c>
      <c r="T52" s="81">
        <v>0</v>
      </c>
      <c r="U52" s="81">
        <v>0</v>
      </c>
      <c r="V52" s="81">
        <v>0</v>
      </c>
      <c r="W52" s="81">
        <v>0</v>
      </c>
      <c r="X52" s="81">
        <v>0</v>
      </c>
      <c r="Y52" s="81">
        <v>0</v>
      </c>
      <c r="Z52" s="81">
        <v>1065040658</v>
      </c>
      <c r="AA52" s="81">
        <v>26388123.000000004</v>
      </c>
      <c r="AB52" s="81">
        <v>293098226</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1673</v>
      </c>
      <c r="B190" s="80">
        <v>182</v>
      </c>
      <c r="C190" s="80">
        <v>16</v>
      </c>
      <c r="D190" s="80">
        <v>2</v>
      </c>
      <c r="E190" s="80">
        <v>2021</v>
      </c>
      <c r="F190" s="80" t="s">
        <v>75</v>
      </c>
      <c r="G190" s="182" t="s">
        <v>1671</v>
      </c>
      <c r="H190" s="80" t="s">
        <v>1672</v>
      </c>
      <c r="I190" s="173"/>
      <c r="J190" s="83"/>
      <c r="K190" s="81"/>
      <c r="L190" s="81"/>
      <c r="M190" s="81"/>
      <c r="N190" s="81"/>
      <c r="O190" s="81"/>
      <c r="P190" s="81"/>
      <c r="Q190" s="81"/>
      <c r="R190" s="81"/>
      <c r="S190" s="81"/>
      <c r="T190" s="81"/>
      <c r="U190" s="81"/>
      <c r="V190" s="81"/>
      <c r="W190" s="81"/>
      <c r="X190" s="81"/>
      <c r="Y190" s="81"/>
      <c r="Z190" s="81"/>
      <c r="AA190" s="81"/>
      <c r="AB190" s="81"/>
      <c r="AC190" s="82"/>
      <c r="AD190" s="81">
        <v>34669837.591819644</v>
      </c>
      <c r="AE190" s="81">
        <v>3417519.8031989881</v>
      </c>
      <c r="AF190" s="81">
        <v>2697441.3415585868</v>
      </c>
      <c r="AG190" s="81">
        <v>142369379.39237985</v>
      </c>
      <c r="AH190" s="81">
        <v>159089103.36443052</v>
      </c>
      <c r="AI190" s="81">
        <v>0</v>
      </c>
      <c r="AJ190" s="81">
        <v>0</v>
      </c>
      <c r="AK190" s="81">
        <v>10225981.915779078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1697</v>
      </c>
      <c r="B191" s="80">
        <v>183</v>
      </c>
      <c r="C191" s="80">
        <v>16</v>
      </c>
      <c r="D191" s="80">
        <v>3</v>
      </c>
      <c r="E191" s="80">
        <v>2021</v>
      </c>
      <c r="F191" s="80" t="s">
        <v>75</v>
      </c>
      <c r="G191" s="182" t="s">
        <v>1695</v>
      </c>
      <c r="H191" s="80" t="s">
        <v>1696</v>
      </c>
      <c r="I191" s="173"/>
      <c r="J191" s="83"/>
      <c r="K191" s="81"/>
      <c r="L191" s="81"/>
      <c r="M191" s="81"/>
      <c r="N191" s="81"/>
      <c r="O191" s="81"/>
      <c r="P191" s="81"/>
      <c r="Q191" s="81"/>
      <c r="R191" s="81"/>
      <c r="S191" s="81"/>
      <c r="T191" s="81"/>
      <c r="U191" s="81"/>
      <c r="V191" s="81"/>
      <c r="W191" s="81"/>
      <c r="X191" s="81"/>
      <c r="Y191" s="81"/>
      <c r="Z191" s="81"/>
      <c r="AA191" s="81"/>
      <c r="AB191" s="81"/>
      <c r="AC191" s="82"/>
      <c r="AD191" s="81">
        <v>41057958.213679418</v>
      </c>
      <c r="AE191" s="81">
        <v>1174839.3061717248</v>
      </c>
      <c r="AF191" s="81">
        <v>3157470.0974833071</v>
      </c>
      <c r="AG191" s="81">
        <v>38586766.809548572</v>
      </c>
      <c r="AH191" s="81">
        <v>41920584.072639972</v>
      </c>
      <c r="AI191" s="81">
        <v>0</v>
      </c>
      <c r="AJ191" s="81">
        <v>0</v>
      </c>
      <c r="AK191" s="81">
        <v>2535230.7291199057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2401</v>
      </c>
      <c r="B192" s="80">
        <v>184</v>
      </c>
      <c r="C192" s="80">
        <v>16</v>
      </c>
      <c r="D192" s="80">
        <v>4</v>
      </c>
      <c r="E192" s="80">
        <v>2021</v>
      </c>
      <c r="F192" s="80" t="s">
        <v>75</v>
      </c>
      <c r="G192" s="182" t="s">
        <v>2399</v>
      </c>
      <c r="H192" s="80" t="s">
        <v>2400</v>
      </c>
      <c r="I192" s="173"/>
      <c r="J192" s="83"/>
      <c r="K192" s="81"/>
      <c r="L192" s="81"/>
      <c r="M192" s="81"/>
      <c r="N192" s="81"/>
      <c r="O192" s="81"/>
      <c r="P192" s="81"/>
      <c r="Q192" s="81"/>
      <c r="R192" s="81"/>
      <c r="S192" s="81"/>
      <c r="T192" s="81"/>
      <c r="U192" s="81"/>
      <c r="V192" s="81"/>
      <c r="W192" s="81"/>
      <c r="X192" s="81"/>
      <c r="Y192" s="81"/>
      <c r="Z192" s="81"/>
      <c r="AA192" s="81"/>
      <c r="AB192" s="81"/>
      <c r="AC192" s="82"/>
      <c r="AD192" s="81">
        <v>315944.96581495169</v>
      </c>
      <c r="AE192" s="81">
        <v>543550.42580622598</v>
      </c>
      <c r="AF192" s="81">
        <v>439118.35792814201</v>
      </c>
      <c r="AG192" s="81">
        <v>9576146.4230947495</v>
      </c>
      <c r="AH192" s="81">
        <v>12927947.46620645</v>
      </c>
      <c r="AI192" s="81">
        <v>0</v>
      </c>
      <c r="AJ192" s="81">
        <v>0</v>
      </c>
      <c r="AK192" s="81">
        <v>747416.57717762992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2429</v>
      </c>
      <c r="B193" s="80">
        <v>185</v>
      </c>
      <c r="C193" s="80">
        <v>16</v>
      </c>
      <c r="D193" s="80">
        <v>5</v>
      </c>
      <c r="E193" s="80">
        <v>2021</v>
      </c>
      <c r="F193" s="80" t="s">
        <v>75</v>
      </c>
      <c r="G193" s="182" t="s">
        <v>2427</v>
      </c>
      <c r="H193" s="80" t="s">
        <v>2428</v>
      </c>
      <c r="I193" s="173"/>
      <c r="J193" s="83"/>
      <c r="K193" s="81"/>
      <c r="L193" s="81"/>
      <c r="M193" s="81"/>
      <c r="N193" s="81"/>
      <c r="O193" s="81"/>
      <c r="P193" s="81"/>
      <c r="Q193" s="81"/>
      <c r="R193" s="81"/>
      <c r="S193" s="81"/>
      <c r="T193" s="81"/>
      <c r="U193" s="81"/>
      <c r="V193" s="81"/>
      <c r="W193" s="81"/>
      <c r="X193" s="81"/>
      <c r="Y193" s="81"/>
      <c r="Z193" s="81"/>
      <c r="AA193" s="81"/>
      <c r="AB193" s="81"/>
      <c r="AC193" s="82"/>
      <c r="AD193" s="81">
        <v>3462835.9864121759</v>
      </c>
      <c r="AE193" s="81">
        <v>3629376.0715250373</v>
      </c>
      <c r="AF193" s="81">
        <v>1338265.4717810042</v>
      </c>
      <c r="AG193" s="81">
        <v>101537171.35258836</v>
      </c>
      <c r="AH193" s="81">
        <v>100261439.3376227</v>
      </c>
      <c r="AI193" s="81">
        <v>0</v>
      </c>
      <c r="AJ193" s="81">
        <v>0</v>
      </c>
      <c r="AK193" s="81">
        <v>5533691.7183135478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1725</v>
      </c>
      <c r="B194" s="80">
        <v>186</v>
      </c>
      <c r="C194" s="80">
        <v>16</v>
      </c>
      <c r="D194" s="80">
        <v>6</v>
      </c>
      <c r="E194" s="80">
        <v>2021</v>
      </c>
      <c r="F194" s="80" t="s">
        <v>75</v>
      </c>
      <c r="G194" s="182" t="s">
        <v>1723</v>
      </c>
      <c r="H194" s="80" t="s">
        <v>1724</v>
      </c>
      <c r="I194" s="173"/>
      <c r="J194" s="83"/>
      <c r="K194" s="81"/>
      <c r="L194" s="81"/>
      <c r="M194" s="81"/>
      <c r="N194" s="81"/>
      <c r="O194" s="81"/>
      <c r="P194" s="81"/>
      <c r="Q194" s="81"/>
      <c r="R194" s="81"/>
      <c r="S194" s="81"/>
      <c r="T194" s="81"/>
      <c r="U194" s="81"/>
      <c r="V194" s="81"/>
      <c r="W194" s="81"/>
      <c r="X194" s="81"/>
      <c r="Y194" s="81"/>
      <c r="Z194" s="81"/>
      <c r="AA194" s="81"/>
      <c r="AB194" s="81"/>
      <c r="AC194" s="82"/>
      <c r="AD194" s="81">
        <v>55491887.534643427</v>
      </c>
      <c r="AE194" s="81">
        <v>1778308.6765550151</v>
      </c>
      <c r="AF194" s="81">
        <v>6848155.3438793579</v>
      </c>
      <c r="AG194" s="81">
        <v>42183075.090071298</v>
      </c>
      <c r="AH194" s="81">
        <v>54962825.76988361</v>
      </c>
      <c r="AI194" s="81">
        <v>0</v>
      </c>
      <c r="AJ194" s="81">
        <v>0</v>
      </c>
      <c r="AK194" s="81">
        <v>3217146.6262814417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2409</v>
      </c>
      <c r="B195" s="80">
        <v>187</v>
      </c>
      <c r="C195" s="80">
        <v>16</v>
      </c>
      <c r="D195" s="80">
        <v>7</v>
      </c>
      <c r="E195" s="80">
        <v>2021</v>
      </c>
      <c r="F195" s="80" t="s">
        <v>75</v>
      </c>
      <c r="G195" s="182" t="s">
        <v>2407</v>
      </c>
      <c r="H195" s="80" t="s">
        <v>2408</v>
      </c>
      <c r="I195" s="173"/>
      <c r="J195" s="83"/>
      <c r="K195" s="81"/>
      <c r="L195" s="81"/>
      <c r="M195" s="81"/>
      <c r="N195" s="81"/>
      <c r="O195" s="81"/>
      <c r="P195" s="81"/>
      <c r="Q195" s="81"/>
      <c r="R195" s="81"/>
      <c r="S195" s="81"/>
      <c r="T195" s="81"/>
      <c r="U195" s="81"/>
      <c r="V195" s="81"/>
      <c r="W195" s="81"/>
      <c r="X195" s="81"/>
      <c r="Y195" s="81"/>
      <c r="Z195" s="81"/>
      <c r="AA195" s="81"/>
      <c r="AB195" s="81"/>
      <c r="AC195" s="82"/>
      <c r="AD195" s="81">
        <v>74370934.713319406</v>
      </c>
      <c r="AE195" s="81">
        <v>3199243.6479539685</v>
      </c>
      <c r="AF195" s="81">
        <v>8949650.3425354641</v>
      </c>
      <c r="AG195" s="81">
        <v>94482643.423349276</v>
      </c>
      <c r="AH195" s="81">
        <v>107969950.25313087</v>
      </c>
      <c r="AI195" s="81">
        <v>0</v>
      </c>
      <c r="AJ195" s="81">
        <v>0</v>
      </c>
      <c r="AK195" s="81">
        <v>6910518.637529592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2341</v>
      </c>
      <c r="B196" s="80">
        <v>188</v>
      </c>
      <c r="C196" s="80">
        <v>16</v>
      </c>
      <c r="D196" s="80">
        <v>8</v>
      </c>
      <c r="E196" s="80">
        <v>2021</v>
      </c>
      <c r="F196" s="80" t="s">
        <v>75</v>
      </c>
      <c r="G196" s="182" t="s">
        <v>2339</v>
      </c>
      <c r="H196" s="80" t="s">
        <v>2340</v>
      </c>
      <c r="I196" s="173"/>
      <c r="J196" s="83"/>
      <c r="K196" s="81"/>
      <c r="L196" s="81"/>
      <c r="M196" s="81"/>
      <c r="N196" s="81"/>
      <c r="O196" s="81"/>
      <c r="P196" s="81"/>
      <c r="Q196" s="81"/>
      <c r="R196" s="81"/>
      <c r="S196" s="81"/>
      <c r="T196" s="81"/>
      <c r="U196" s="81"/>
      <c r="V196" s="81"/>
      <c r="W196" s="81"/>
      <c r="X196" s="81"/>
      <c r="Y196" s="81"/>
      <c r="Z196" s="81"/>
      <c r="AA196" s="81"/>
      <c r="AB196" s="81"/>
      <c r="AC196" s="82"/>
      <c r="AD196" s="81">
        <v>1553699.8799290722</v>
      </c>
      <c r="AE196" s="81">
        <v>577789.82270740566</v>
      </c>
      <c r="AF196" s="81">
        <v>543670.34791103296</v>
      </c>
      <c r="AG196" s="81">
        <v>8825664.7284948491</v>
      </c>
      <c r="AH196" s="81">
        <v>14777820.761141688</v>
      </c>
      <c r="AI196" s="81">
        <v>0</v>
      </c>
      <c r="AJ196" s="81">
        <v>0</v>
      </c>
      <c r="AK196" s="81">
        <v>850983.78465798625</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1717</v>
      </c>
      <c r="B197" s="80">
        <v>189</v>
      </c>
      <c r="C197" s="80">
        <v>16</v>
      </c>
      <c r="D197" s="80">
        <v>9</v>
      </c>
      <c r="E197" s="80">
        <v>2021</v>
      </c>
      <c r="F197" s="80" t="s">
        <v>75</v>
      </c>
      <c r="G197" s="182" t="s">
        <v>1715</v>
      </c>
      <c r="H197" s="80" t="s">
        <v>1716</v>
      </c>
      <c r="I197" s="173"/>
      <c r="J197" s="83"/>
      <c r="K197" s="81"/>
      <c r="L197" s="81"/>
      <c r="M197" s="81"/>
      <c r="N197" s="81"/>
      <c r="O197" s="81"/>
      <c r="P197" s="81"/>
      <c r="Q197" s="81"/>
      <c r="R197" s="81"/>
      <c r="S197" s="81"/>
      <c r="T197" s="81"/>
      <c r="U197" s="81"/>
      <c r="V197" s="81"/>
      <c r="W197" s="81"/>
      <c r="X197" s="81"/>
      <c r="Y197" s="81"/>
      <c r="Z197" s="81"/>
      <c r="AA197" s="81"/>
      <c r="AB197" s="81"/>
      <c r="AC197" s="82"/>
      <c r="AD197" s="81">
        <v>61228089.876359805</v>
      </c>
      <c r="AE197" s="81">
        <v>1675590.4858514762</v>
      </c>
      <c r="AF197" s="81">
        <v>3147014.8984850179</v>
      </c>
      <c r="AG197" s="81">
        <v>46890096.278601885</v>
      </c>
      <c r="AH197" s="81">
        <v>55415769.574364327</v>
      </c>
      <c r="AI197" s="81">
        <v>0</v>
      </c>
      <c r="AJ197" s="81">
        <v>0</v>
      </c>
      <c r="AK197" s="81">
        <v>3517872.193249118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1830</v>
      </c>
      <c r="B198" s="80">
        <v>190</v>
      </c>
      <c r="C198" s="80">
        <v>16</v>
      </c>
      <c r="D198" s="80">
        <v>10</v>
      </c>
      <c r="E198" s="80">
        <v>2021</v>
      </c>
      <c r="F198" s="80" t="s">
        <v>75</v>
      </c>
      <c r="G198" s="182" t="s">
        <v>1812</v>
      </c>
      <c r="H198" s="80" t="s">
        <v>1813</v>
      </c>
      <c r="I198" s="173"/>
      <c r="J198" s="83"/>
      <c r="K198" s="81"/>
      <c r="L198" s="81"/>
      <c r="M198" s="81"/>
      <c r="N198" s="81"/>
      <c r="O198" s="81"/>
      <c r="P198" s="81"/>
      <c r="Q198" s="81"/>
      <c r="R198" s="81"/>
      <c r="S198" s="81"/>
      <c r="T198" s="81"/>
      <c r="U198" s="81"/>
      <c r="V198" s="81"/>
      <c r="W198" s="81"/>
      <c r="X198" s="81"/>
      <c r="Y198" s="81"/>
      <c r="Z198" s="81"/>
      <c r="AA198" s="81"/>
      <c r="AB198" s="81"/>
      <c r="AC198" s="82"/>
      <c r="AD198" s="81">
        <v>20705093.910642482</v>
      </c>
      <c r="AE198" s="81">
        <v>2289759.6677663852</v>
      </c>
      <c r="AF198" s="81">
        <v>6335850.5929631917</v>
      </c>
      <c r="AG198" s="81">
        <v>83447560.585952312</v>
      </c>
      <c r="AH198" s="81">
        <v>84256013.872748256</v>
      </c>
      <c r="AI198" s="81">
        <v>0</v>
      </c>
      <c r="AJ198" s="81">
        <v>0</v>
      </c>
      <c r="AK198" s="81">
        <v>5137406.0410217904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2365</v>
      </c>
      <c r="B199" s="80">
        <v>191</v>
      </c>
      <c r="C199" s="80">
        <v>16</v>
      </c>
      <c r="D199" s="80">
        <v>11</v>
      </c>
      <c r="E199" s="80">
        <v>2021</v>
      </c>
      <c r="F199" s="80" t="s">
        <v>75</v>
      </c>
      <c r="G199" s="182" t="s">
        <v>2363</v>
      </c>
      <c r="H199" s="80" t="s">
        <v>2364</v>
      </c>
      <c r="I199" s="173"/>
      <c r="J199" s="83"/>
      <c r="K199" s="81"/>
      <c r="L199" s="81"/>
      <c r="M199" s="81"/>
      <c r="N199" s="81"/>
      <c r="O199" s="81"/>
      <c r="P199" s="81"/>
      <c r="Q199" s="81"/>
      <c r="R199" s="81"/>
      <c r="S199" s="81"/>
      <c r="T199" s="81"/>
      <c r="U199" s="81"/>
      <c r="V199" s="81"/>
      <c r="W199" s="81"/>
      <c r="X199" s="81"/>
      <c r="Y199" s="81"/>
      <c r="Z199" s="81"/>
      <c r="AA199" s="81"/>
      <c r="AB199" s="81"/>
      <c r="AC199" s="82"/>
      <c r="AD199" s="81">
        <v>1627638.1145230767</v>
      </c>
      <c r="AE199" s="81">
        <v>235395.85369560969</v>
      </c>
      <c r="AF199" s="81">
        <v>836415.91986312764</v>
      </c>
      <c r="AG199" s="81">
        <v>3031946.0461836047</v>
      </c>
      <c r="AH199" s="81">
        <v>4025696.8043098669</v>
      </c>
      <c r="AI199" s="81">
        <v>0</v>
      </c>
      <c r="AJ199" s="81">
        <v>0</v>
      </c>
      <c r="AK199" s="81">
        <v>218816.90097560745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2417</v>
      </c>
      <c r="B200" s="80">
        <v>192</v>
      </c>
      <c r="C200" s="80">
        <v>16</v>
      </c>
      <c r="D200" s="80">
        <v>12</v>
      </c>
      <c r="E200" s="80">
        <v>2021</v>
      </c>
      <c r="F200" s="80" t="s">
        <v>75</v>
      </c>
      <c r="G200" s="182" t="s">
        <v>2415</v>
      </c>
      <c r="H200" s="80" t="s">
        <v>2416</v>
      </c>
      <c r="I200" s="173"/>
      <c r="J200" s="83"/>
      <c r="K200" s="81"/>
      <c r="L200" s="81"/>
      <c r="M200" s="81"/>
      <c r="N200" s="81"/>
      <c r="O200" s="81"/>
      <c r="P200" s="81"/>
      <c r="Q200" s="81"/>
      <c r="R200" s="81"/>
      <c r="S200" s="81"/>
      <c r="T200" s="81"/>
      <c r="U200" s="81"/>
      <c r="V200" s="81"/>
      <c r="W200" s="81"/>
      <c r="X200" s="81"/>
      <c r="Y200" s="81"/>
      <c r="Z200" s="81"/>
      <c r="AA200" s="81"/>
      <c r="AB200" s="81"/>
      <c r="AC200" s="82"/>
      <c r="AD200" s="81">
        <v>24273822.721866138</v>
      </c>
      <c r="AE200" s="81">
        <v>1380275.6875788022</v>
      </c>
      <c r="AF200" s="81">
        <v>9430589.4964567646</v>
      </c>
      <c r="AG200" s="81">
        <v>15363861.251849195</v>
      </c>
      <c r="AH200" s="81">
        <v>27862393.655065771</v>
      </c>
      <c r="AI200" s="81">
        <v>0</v>
      </c>
      <c r="AJ200" s="81">
        <v>0</v>
      </c>
      <c r="AK200" s="81">
        <v>1633972.8754315309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1661</v>
      </c>
      <c r="B201" s="80">
        <v>193</v>
      </c>
      <c r="C201" s="80">
        <v>16</v>
      </c>
      <c r="D201" s="80">
        <v>13</v>
      </c>
      <c r="E201" s="80">
        <v>2021</v>
      </c>
      <c r="F201" s="80" t="s">
        <v>75</v>
      </c>
      <c r="G201" s="182" t="s">
        <v>1659</v>
      </c>
      <c r="H201" s="80" t="s">
        <v>1660</v>
      </c>
      <c r="I201" s="173"/>
      <c r="J201" s="83"/>
      <c r="K201" s="81"/>
      <c r="L201" s="81"/>
      <c r="M201" s="81"/>
      <c r="N201" s="81"/>
      <c r="O201" s="81"/>
      <c r="P201" s="81"/>
      <c r="Q201" s="81"/>
      <c r="R201" s="81"/>
      <c r="S201" s="81"/>
      <c r="T201" s="81"/>
      <c r="U201" s="81"/>
      <c r="V201" s="81"/>
      <c r="W201" s="81"/>
      <c r="X201" s="81"/>
      <c r="Y201" s="81"/>
      <c r="Z201" s="81"/>
      <c r="AA201" s="81"/>
      <c r="AB201" s="81"/>
      <c r="AC201" s="82"/>
      <c r="AD201" s="81">
        <v>277217564.86111701</v>
      </c>
      <c r="AE201" s="81">
        <v>42486811.62975122</v>
      </c>
      <c r="AF201" s="81">
        <v>13393109.916808331</v>
      </c>
      <c r="AG201" s="81">
        <v>1555706525.9306996</v>
      </c>
      <c r="AH201" s="81">
        <v>1272657796.3597596</v>
      </c>
      <c r="AI201" s="81">
        <v>0</v>
      </c>
      <c r="AJ201" s="81">
        <v>0</v>
      </c>
      <c r="AK201" s="81">
        <v>78800074.601004645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1669</v>
      </c>
      <c r="B202" s="80">
        <v>194</v>
      </c>
      <c r="C202" s="80">
        <v>16</v>
      </c>
      <c r="D202" s="80">
        <v>14</v>
      </c>
      <c r="E202" s="80">
        <v>2021</v>
      </c>
      <c r="F202" s="80" t="s">
        <v>75</v>
      </c>
      <c r="G202" s="182" t="s">
        <v>1667</v>
      </c>
      <c r="H202" s="80" t="s">
        <v>1668</v>
      </c>
      <c r="I202" s="173"/>
      <c r="J202" s="83"/>
      <c r="K202" s="81"/>
      <c r="L202" s="81"/>
      <c r="M202" s="81"/>
      <c r="N202" s="81"/>
      <c r="O202" s="81"/>
      <c r="P202" s="81"/>
      <c r="Q202" s="81"/>
      <c r="R202" s="81"/>
      <c r="S202" s="81"/>
      <c r="T202" s="81"/>
      <c r="U202" s="81"/>
      <c r="V202" s="81"/>
      <c r="W202" s="81"/>
      <c r="X202" s="81"/>
      <c r="Y202" s="81"/>
      <c r="Z202" s="81"/>
      <c r="AA202" s="81"/>
      <c r="AB202" s="81"/>
      <c r="AC202" s="82"/>
      <c r="AD202" s="81">
        <v>56523421.882599704</v>
      </c>
      <c r="AE202" s="81">
        <v>6424166.8435838204</v>
      </c>
      <c r="AF202" s="81">
        <v>17355630.337159902</v>
      </c>
      <c r="AG202" s="81">
        <v>213917302.2287561</v>
      </c>
      <c r="AH202" s="81">
        <v>216257384.48136508</v>
      </c>
      <c r="AI202" s="81">
        <v>0</v>
      </c>
      <c r="AJ202" s="81">
        <v>0</v>
      </c>
      <c r="AK202" s="81">
        <v>13326172.418023769</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1681</v>
      </c>
      <c r="B203" s="80">
        <v>195</v>
      </c>
      <c r="C203" s="80">
        <v>16</v>
      </c>
      <c r="D203" s="80">
        <v>15</v>
      </c>
      <c r="E203" s="80">
        <v>2021</v>
      </c>
      <c r="F203" s="80" t="s">
        <v>75</v>
      </c>
      <c r="G203" s="182" t="s">
        <v>1679</v>
      </c>
      <c r="H203" s="80" t="s">
        <v>1680</v>
      </c>
      <c r="I203" s="173"/>
      <c r="J203" s="83"/>
      <c r="K203" s="81"/>
      <c r="L203" s="81"/>
      <c r="M203" s="81"/>
      <c r="N203" s="81"/>
      <c r="O203" s="81"/>
      <c r="P203" s="81"/>
      <c r="Q203" s="81"/>
      <c r="R203" s="81"/>
      <c r="S203" s="81"/>
      <c r="T203" s="81"/>
      <c r="U203" s="81"/>
      <c r="V203" s="81"/>
      <c r="W203" s="81"/>
      <c r="X203" s="81"/>
      <c r="Y203" s="81"/>
      <c r="Z203" s="81"/>
      <c r="AA203" s="81"/>
      <c r="AB203" s="81"/>
      <c r="AC203" s="82"/>
      <c r="AD203" s="81">
        <v>1263519.4649693267</v>
      </c>
      <c r="AE203" s="81">
        <v>609889.25730226154</v>
      </c>
      <c r="AF203" s="81">
        <v>1306899.8747861369</v>
      </c>
      <c r="AG203" s="81">
        <v>11995699.406484837</v>
      </c>
      <c r="AH203" s="81">
        <v>15853033.156824872</v>
      </c>
      <c r="AI203" s="81">
        <v>0</v>
      </c>
      <c r="AJ203" s="81">
        <v>0</v>
      </c>
      <c r="AK203" s="81">
        <v>885637.45103924628</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2349</v>
      </c>
      <c r="B204" s="80">
        <v>196</v>
      </c>
      <c r="C204" s="80">
        <v>16</v>
      </c>
      <c r="D204" s="80">
        <v>16</v>
      </c>
      <c r="E204" s="80">
        <v>2021</v>
      </c>
      <c r="F204" s="80" t="s">
        <v>75</v>
      </c>
      <c r="G204" s="182" t="s">
        <v>2347</v>
      </c>
      <c r="H204" s="80" t="s">
        <v>2348</v>
      </c>
      <c r="I204" s="173"/>
      <c r="J204" s="83"/>
      <c r="K204" s="81"/>
      <c r="L204" s="81"/>
      <c r="M204" s="81"/>
      <c r="N204" s="81"/>
      <c r="O204" s="81"/>
      <c r="P204" s="81"/>
      <c r="Q204" s="81"/>
      <c r="R204" s="81"/>
      <c r="S204" s="81"/>
      <c r="T204" s="81"/>
      <c r="U204" s="81"/>
      <c r="V204" s="81"/>
      <c r="W204" s="81"/>
      <c r="X204" s="81"/>
      <c r="Y204" s="81"/>
      <c r="Z204" s="81"/>
      <c r="AA204" s="81"/>
      <c r="AB204" s="81"/>
      <c r="AC204" s="82"/>
      <c r="AD204" s="81">
        <v>14199317.901192695</v>
      </c>
      <c r="AE204" s="81">
        <v>962983.03784567607</v>
      </c>
      <c r="AF204" s="81">
        <v>4119348.405325904</v>
      </c>
      <c r="AG204" s="81">
        <v>24219545.248128038</v>
      </c>
      <c r="AH204" s="81">
        <v>32743180.632320531</v>
      </c>
      <c r="AI204" s="81">
        <v>0</v>
      </c>
      <c r="AJ204" s="81">
        <v>0</v>
      </c>
      <c r="AK204" s="81">
        <v>1909627.039827917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1705</v>
      </c>
      <c r="B205" s="80">
        <v>197</v>
      </c>
      <c r="C205" s="80">
        <v>16</v>
      </c>
      <c r="D205" s="80">
        <v>17</v>
      </c>
      <c r="E205" s="80">
        <v>2021</v>
      </c>
      <c r="F205" s="80" t="s">
        <v>75</v>
      </c>
      <c r="G205" s="182" t="s">
        <v>1703</v>
      </c>
      <c r="H205" s="80" t="s">
        <v>1704</v>
      </c>
      <c r="I205" s="173"/>
      <c r="J205" s="83"/>
      <c r="K205" s="81"/>
      <c r="L205" s="81"/>
      <c r="M205" s="81"/>
      <c r="N205" s="81"/>
      <c r="O205" s="81"/>
      <c r="P205" s="81"/>
      <c r="Q205" s="81"/>
      <c r="R205" s="81"/>
      <c r="S205" s="81"/>
      <c r="T205" s="81"/>
      <c r="U205" s="81"/>
      <c r="V205" s="81"/>
      <c r="W205" s="81"/>
      <c r="X205" s="81"/>
      <c r="Y205" s="81"/>
      <c r="Z205" s="81"/>
      <c r="AA205" s="81"/>
      <c r="AB205" s="81"/>
      <c r="AC205" s="82"/>
      <c r="AD205" s="81">
        <v>271143878.89498746</v>
      </c>
      <c r="AE205" s="81">
        <v>7151754.0277338866</v>
      </c>
      <c r="AF205" s="81">
        <v>7224542.5078177648</v>
      </c>
      <c r="AG205" s="81">
        <v>251867660.56128398</v>
      </c>
      <c r="AH205" s="81">
        <v>262068205.52893749</v>
      </c>
      <c r="AI205" s="81">
        <v>0</v>
      </c>
      <c r="AJ205" s="81">
        <v>0</v>
      </c>
      <c r="AK205" s="81">
        <v>16385146.059496809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1677</v>
      </c>
      <c r="B206" s="80">
        <v>198</v>
      </c>
      <c r="C206" s="80">
        <v>16</v>
      </c>
      <c r="D206" s="80">
        <v>18</v>
      </c>
      <c r="E206" s="80">
        <v>2021</v>
      </c>
      <c r="F206" s="80" t="s">
        <v>75</v>
      </c>
      <c r="G206" s="182" t="s">
        <v>1675</v>
      </c>
      <c r="H206" s="80" t="s">
        <v>1676</v>
      </c>
      <c r="I206" s="173"/>
      <c r="J206" s="83"/>
      <c r="K206" s="81"/>
      <c r="L206" s="81"/>
      <c r="M206" s="81"/>
      <c r="N206" s="81"/>
      <c r="O206" s="81"/>
      <c r="P206" s="81"/>
      <c r="Q206" s="81"/>
      <c r="R206" s="81"/>
      <c r="S206" s="81"/>
      <c r="T206" s="81"/>
      <c r="U206" s="81"/>
      <c r="V206" s="81"/>
      <c r="W206" s="81"/>
      <c r="X206" s="81"/>
      <c r="Y206" s="81"/>
      <c r="Z206" s="81"/>
      <c r="AA206" s="81"/>
      <c r="AB206" s="81"/>
      <c r="AC206" s="82"/>
      <c r="AD206" s="81">
        <v>1927639.2650094961</v>
      </c>
      <c r="AE206" s="81">
        <v>528570.68966196</v>
      </c>
      <c r="AF206" s="81">
        <v>2969276.5155141032</v>
      </c>
      <c r="AG206" s="81">
        <v>11419329.46503211</v>
      </c>
      <c r="AH206" s="81">
        <v>15560947.899729835</v>
      </c>
      <c r="AI206" s="81">
        <v>0</v>
      </c>
      <c r="AJ206" s="81">
        <v>0</v>
      </c>
      <c r="AK206" s="81">
        <v>910840.11749834451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2425</v>
      </c>
      <c r="B207" s="80">
        <v>199</v>
      </c>
      <c r="C207" s="80">
        <v>16</v>
      </c>
      <c r="D207" s="80">
        <v>19</v>
      </c>
      <c r="E207" s="80">
        <v>2021</v>
      </c>
      <c r="F207" s="80" t="s">
        <v>75</v>
      </c>
      <c r="G207" s="182" t="s">
        <v>2423</v>
      </c>
      <c r="H207" s="80" t="s">
        <v>2424</v>
      </c>
      <c r="I207" s="173"/>
      <c r="J207" s="83"/>
      <c r="K207" s="81"/>
      <c r="L207" s="81"/>
      <c r="M207" s="81"/>
      <c r="N207" s="81"/>
      <c r="O207" s="81"/>
      <c r="P207" s="81"/>
      <c r="Q207" s="81"/>
      <c r="R207" s="81"/>
      <c r="S207" s="81"/>
      <c r="T207" s="81"/>
      <c r="U207" s="81"/>
      <c r="V207" s="81"/>
      <c r="W207" s="81"/>
      <c r="X207" s="81"/>
      <c r="Y207" s="81"/>
      <c r="Z207" s="81"/>
      <c r="AA207" s="81"/>
      <c r="AB207" s="81"/>
      <c r="AC207" s="82"/>
      <c r="AD207" s="81">
        <v>206290055.30164233</v>
      </c>
      <c r="AE207" s="81">
        <v>8985701.7242533192</v>
      </c>
      <c r="AF207" s="81">
        <v>6199933.0059854332</v>
      </c>
      <c r="AG207" s="81">
        <v>185789248.31515175</v>
      </c>
      <c r="AH207" s="81">
        <v>195824115.84371656</v>
      </c>
      <c r="AI207" s="81">
        <v>0</v>
      </c>
      <c r="AJ207" s="81">
        <v>0</v>
      </c>
      <c r="AK207" s="81">
        <v>12230644.010379845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1693</v>
      </c>
      <c r="B208" s="80">
        <v>200</v>
      </c>
      <c r="C208" s="80">
        <v>16</v>
      </c>
      <c r="D208" s="80">
        <v>20</v>
      </c>
      <c r="E208" s="80">
        <v>2021</v>
      </c>
      <c r="F208" s="80" t="s">
        <v>75</v>
      </c>
      <c r="G208" s="182" t="s">
        <v>1691</v>
      </c>
      <c r="H208" s="80" t="s">
        <v>1692</v>
      </c>
      <c r="I208" s="173"/>
      <c r="J208" s="83"/>
      <c r="K208" s="81"/>
      <c r="L208" s="81"/>
      <c r="M208" s="81"/>
      <c r="N208" s="81"/>
      <c r="O208" s="81"/>
      <c r="P208" s="81"/>
      <c r="Q208" s="81"/>
      <c r="R208" s="81"/>
      <c r="S208" s="81"/>
      <c r="T208" s="81"/>
      <c r="U208" s="81"/>
      <c r="V208" s="81"/>
      <c r="W208" s="81"/>
      <c r="X208" s="81"/>
      <c r="Y208" s="81"/>
      <c r="Z208" s="81"/>
      <c r="AA208" s="81"/>
      <c r="AB208" s="81"/>
      <c r="AC208" s="82"/>
      <c r="AD208" s="81">
        <v>19993038.505300526</v>
      </c>
      <c r="AE208" s="81">
        <v>1104220.5500630417</v>
      </c>
      <c r="AF208" s="81">
        <v>5405337.8821154628</v>
      </c>
      <c r="AG208" s="81">
        <v>38910974.901615731</v>
      </c>
      <c r="AH208" s="81">
        <v>43215918.691061445</v>
      </c>
      <c r="AI208" s="81">
        <v>0</v>
      </c>
      <c r="AJ208" s="81">
        <v>0</v>
      </c>
      <c r="AK208" s="81">
        <v>2631840.9505464486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2413</v>
      </c>
      <c r="B209" s="80">
        <v>201</v>
      </c>
      <c r="C209" s="80">
        <v>16</v>
      </c>
      <c r="D209" s="80">
        <v>21</v>
      </c>
      <c r="E209" s="80">
        <v>2021</v>
      </c>
      <c r="F209" s="80" t="s">
        <v>75</v>
      </c>
      <c r="G209" s="182" t="s">
        <v>2411</v>
      </c>
      <c r="H209" s="80" t="s">
        <v>2412</v>
      </c>
      <c r="I209" s="173"/>
      <c r="J209" s="83"/>
      <c r="K209" s="81"/>
      <c r="L209" s="81"/>
      <c r="M209" s="81"/>
      <c r="N209" s="81"/>
      <c r="O209" s="81"/>
      <c r="P209" s="81"/>
      <c r="Q209" s="81"/>
      <c r="R209" s="81"/>
      <c r="S209" s="81"/>
      <c r="T209" s="81"/>
      <c r="U209" s="81"/>
      <c r="V209" s="81"/>
      <c r="W209" s="81"/>
      <c r="X209" s="81"/>
      <c r="Y209" s="81"/>
      <c r="Z209" s="81"/>
      <c r="AA209" s="81"/>
      <c r="AB209" s="81"/>
      <c r="AC209" s="82"/>
      <c r="AD209" s="81">
        <v>186295752.00464514</v>
      </c>
      <c r="AE209" s="81">
        <v>1988024.98257474</v>
      </c>
      <c r="AF209" s="81">
        <v>10214729.421328448</v>
      </c>
      <c r="AG209" s="81">
        <v>55355529.793688782</v>
      </c>
      <c r="AH209" s="81">
        <v>64940288.827463374</v>
      </c>
      <c r="AI209" s="81">
        <v>0</v>
      </c>
      <c r="AJ209" s="81">
        <v>0</v>
      </c>
      <c r="AK209" s="81">
        <v>3961412.8701516842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2389</v>
      </c>
      <c r="B210" s="80">
        <v>202</v>
      </c>
      <c r="C210" s="80">
        <v>16</v>
      </c>
      <c r="D210" s="80">
        <v>22</v>
      </c>
      <c r="E210" s="80">
        <v>2021</v>
      </c>
      <c r="F210" s="80" t="s">
        <v>75</v>
      </c>
      <c r="G210" s="182" t="s">
        <v>2387</v>
      </c>
      <c r="H210" s="80" t="s">
        <v>2388</v>
      </c>
      <c r="I210" s="173"/>
      <c r="J210" s="83"/>
      <c r="K210" s="81"/>
      <c r="L210" s="81"/>
      <c r="M210" s="81"/>
      <c r="N210" s="81"/>
      <c r="O210" s="81"/>
      <c r="P210" s="81"/>
      <c r="Q210" s="81"/>
      <c r="R210" s="81"/>
      <c r="S210" s="81"/>
      <c r="T210" s="81"/>
      <c r="U210" s="81"/>
      <c r="V210" s="81"/>
      <c r="W210" s="81"/>
      <c r="X210" s="81"/>
      <c r="Y210" s="81"/>
      <c r="Z210" s="81"/>
      <c r="AA210" s="81"/>
      <c r="AB210" s="81"/>
      <c r="AC210" s="82"/>
      <c r="AD210" s="81">
        <v>1490482.6149516869</v>
      </c>
      <c r="AE210" s="81">
        <v>813185.67640301527</v>
      </c>
      <c r="AF210" s="81">
        <v>2446516.5655996487</v>
      </c>
      <c r="AG210" s="81">
        <v>17519244.678740114</v>
      </c>
      <c r="AH210" s="81">
        <v>22016455.393496968</v>
      </c>
      <c r="AI210" s="81">
        <v>0</v>
      </c>
      <c r="AJ210" s="81">
        <v>0</v>
      </c>
      <c r="AK210" s="81">
        <v>1130444.6018007987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2421</v>
      </c>
      <c r="B211" s="80">
        <v>203</v>
      </c>
      <c r="C211" s="80">
        <v>16</v>
      </c>
      <c r="D211" s="80">
        <v>23</v>
      </c>
      <c r="E211" s="80">
        <v>2021</v>
      </c>
      <c r="F211" s="80" t="s">
        <v>75</v>
      </c>
      <c r="G211" s="182" t="s">
        <v>2419</v>
      </c>
      <c r="H211" s="80" t="s">
        <v>2420</v>
      </c>
      <c r="I211" s="173"/>
      <c r="J211" s="83"/>
      <c r="K211" s="81"/>
      <c r="L211" s="81"/>
      <c r="M211" s="81"/>
      <c r="N211" s="81"/>
      <c r="O211" s="81"/>
      <c r="P211" s="81"/>
      <c r="Q211" s="81"/>
      <c r="R211" s="81"/>
      <c r="S211" s="81"/>
      <c r="T211" s="81"/>
      <c r="U211" s="81"/>
      <c r="V211" s="81"/>
      <c r="W211" s="81"/>
      <c r="X211" s="81"/>
      <c r="Y211" s="81"/>
      <c r="Z211" s="81"/>
      <c r="AA211" s="81"/>
      <c r="AB211" s="81"/>
      <c r="AC211" s="82"/>
      <c r="AD211" s="81">
        <v>68656144.551031634</v>
      </c>
      <c r="AE211" s="81">
        <v>1934525.9249166471</v>
      </c>
      <c r="AF211" s="81">
        <v>9639693.4764225464</v>
      </c>
      <c r="AG211" s="81">
        <v>56406204.166128643</v>
      </c>
      <c r="AH211" s="81">
        <v>73965299.959733233</v>
      </c>
      <c r="AI211" s="81">
        <v>0</v>
      </c>
      <c r="AJ211" s="81">
        <v>0</v>
      </c>
      <c r="AK211" s="81">
        <v>4472816.9770508846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2393</v>
      </c>
      <c r="B212" s="80">
        <v>204</v>
      </c>
      <c r="C212" s="80">
        <v>16</v>
      </c>
      <c r="D212" s="80">
        <v>24</v>
      </c>
      <c r="E212" s="80">
        <v>2021</v>
      </c>
      <c r="F212" s="80" t="s">
        <v>75</v>
      </c>
      <c r="G212" s="182" t="s">
        <v>2391</v>
      </c>
      <c r="H212" s="80" t="s">
        <v>2392</v>
      </c>
      <c r="I212" s="173"/>
      <c r="J212" s="83"/>
      <c r="K212" s="81"/>
      <c r="L212" s="81"/>
      <c r="M212" s="81"/>
      <c r="N212" s="81"/>
      <c r="O212" s="81"/>
      <c r="P212" s="81"/>
      <c r="Q212" s="81"/>
      <c r="R212" s="81"/>
      <c r="S212" s="81"/>
      <c r="T212" s="81"/>
      <c r="U212" s="81"/>
      <c r="V212" s="81"/>
      <c r="W212" s="81"/>
      <c r="X212" s="81"/>
      <c r="Y212" s="81"/>
      <c r="Z212" s="81"/>
      <c r="AA212" s="81"/>
      <c r="AB212" s="81"/>
      <c r="AC212" s="82"/>
      <c r="AD212" s="81">
        <v>2750683.8617051826</v>
      </c>
      <c r="AE212" s="81">
        <v>614169.18191490893</v>
      </c>
      <c r="AF212" s="81">
        <v>282290.37295380561</v>
      </c>
      <c r="AG212" s="81">
        <v>13340562.60320786</v>
      </c>
      <c r="AH212" s="81">
        <v>13321627.595334545</v>
      </c>
      <c r="AI212" s="81">
        <v>0</v>
      </c>
      <c r="AJ212" s="81">
        <v>0</v>
      </c>
      <c r="AK212" s="81">
        <v>794671.57678843895</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2353</v>
      </c>
      <c r="B213" s="80">
        <v>205</v>
      </c>
      <c r="C213" s="80">
        <v>16</v>
      </c>
      <c r="D213" s="80">
        <v>25</v>
      </c>
      <c r="E213" s="80">
        <v>2021</v>
      </c>
      <c r="F213" s="80" t="s">
        <v>75</v>
      </c>
      <c r="G213" s="182" t="s">
        <v>2351</v>
      </c>
      <c r="H213" s="80" t="s">
        <v>2352</v>
      </c>
      <c r="I213" s="173"/>
      <c r="J213" s="83"/>
      <c r="K213" s="81"/>
      <c r="L213" s="81"/>
      <c r="M213" s="81"/>
      <c r="N213" s="81"/>
      <c r="O213" s="81"/>
      <c r="P213" s="81"/>
      <c r="Q213" s="81"/>
      <c r="R213" s="81"/>
      <c r="S213" s="81"/>
      <c r="T213" s="81"/>
      <c r="U213" s="81"/>
      <c r="V213" s="81"/>
      <c r="W213" s="81"/>
      <c r="X213" s="81"/>
      <c r="Y213" s="81"/>
      <c r="Z213" s="81"/>
      <c r="AA213" s="81"/>
      <c r="AB213" s="81"/>
      <c r="AC213" s="82"/>
      <c r="AD213" s="81">
        <v>31478031.586090203</v>
      </c>
      <c r="AE213" s="81">
        <v>843145.14869154745</v>
      </c>
      <c r="AF213" s="81">
        <v>5865366.6380401831</v>
      </c>
      <c r="AG213" s="81">
        <v>22802635.808723427</v>
      </c>
      <c r="AH213" s="81">
        <v>30927172.294729639</v>
      </c>
      <c r="AI213" s="81">
        <v>0</v>
      </c>
      <c r="AJ213" s="81">
        <v>0</v>
      </c>
      <c r="AK213" s="81">
        <v>1822599.0822113436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2397</v>
      </c>
      <c r="B214" s="80">
        <v>206</v>
      </c>
      <c r="C214" s="80">
        <v>16</v>
      </c>
      <c r="D214" s="80">
        <v>26</v>
      </c>
      <c r="E214" s="80">
        <v>2021</v>
      </c>
      <c r="F214" s="80" t="s">
        <v>75</v>
      </c>
      <c r="G214" s="182" t="s">
        <v>2395</v>
      </c>
      <c r="H214" s="80" t="s">
        <v>2396</v>
      </c>
      <c r="I214" s="173"/>
      <c r="J214" s="83"/>
      <c r="K214" s="81"/>
      <c r="L214" s="81"/>
      <c r="M214" s="81"/>
      <c r="N214" s="81"/>
      <c r="O214" s="81"/>
      <c r="P214" s="81"/>
      <c r="Q214" s="81"/>
      <c r="R214" s="81"/>
      <c r="S214" s="81"/>
      <c r="T214" s="81"/>
      <c r="U214" s="81"/>
      <c r="V214" s="81"/>
      <c r="W214" s="81"/>
      <c r="X214" s="81"/>
      <c r="Y214" s="81"/>
      <c r="Z214" s="81"/>
      <c r="AA214" s="81"/>
      <c r="AB214" s="81"/>
      <c r="AC214" s="82"/>
      <c r="AD214" s="81">
        <v>213087.64107535515</v>
      </c>
      <c r="AE214" s="81">
        <v>661248.3526540309</v>
      </c>
      <c r="AF214" s="81">
        <v>345021.56694354018</v>
      </c>
      <c r="AG214" s="81">
        <v>12451992.276801579</v>
      </c>
      <c r="AH214" s="81">
        <v>12834818.833509482</v>
      </c>
      <c r="AI214" s="81">
        <v>0</v>
      </c>
      <c r="AJ214" s="81">
        <v>0</v>
      </c>
      <c r="AK214" s="81">
        <v>751748.28547528735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2381</v>
      </c>
      <c r="B215" s="80">
        <v>207</v>
      </c>
      <c r="C215" s="80">
        <v>16</v>
      </c>
      <c r="D215" s="80">
        <v>27</v>
      </c>
      <c r="E215" s="80">
        <v>2021</v>
      </c>
      <c r="F215" s="80" t="s">
        <v>75</v>
      </c>
      <c r="G215" s="182" t="s">
        <v>2379</v>
      </c>
      <c r="H215" s="80" t="s">
        <v>2380</v>
      </c>
      <c r="I215" s="173"/>
      <c r="J215" s="83"/>
      <c r="K215" s="81"/>
      <c r="L215" s="81"/>
      <c r="M215" s="81"/>
      <c r="N215" s="81"/>
      <c r="O215" s="81"/>
      <c r="P215" s="81"/>
      <c r="Q215" s="81"/>
      <c r="R215" s="81"/>
      <c r="S215" s="81"/>
      <c r="T215" s="81"/>
      <c r="U215" s="81"/>
      <c r="V215" s="81"/>
      <c r="W215" s="81"/>
      <c r="X215" s="81"/>
      <c r="Y215" s="81"/>
      <c r="Z215" s="81"/>
      <c r="AA215" s="81"/>
      <c r="AB215" s="81"/>
      <c r="AC215" s="82"/>
      <c r="AD215" s="81">
        <v>3169828.3900129334</v>
      </c>
      <c r="AE215" s="81">
        <v>830305.37485360517</v>
      </c>
      <c r="AF215" s="81">
        <v>773684.72587339312</v>
      </c>
      <c r="AG215" s="81">
        <v>26669117.499302123</v>
      </c>
      <c r="AH215" s="81">
        <v>24446266.082954239</v>
      </c>
      <c r="AI215" s="81">
        <v>0</v>
      </c>
      <c r="AJ215" s="81">
        <v>0</v>
      </c>
      <c r="AK215" s="81">
        <v>1367375.919293883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2373</v>
      </c>
      <c r="B216" s="80">
        <v>208</v>
      </c>
      <c r="C216" s="80">
        <v>16</v>
      </c>
      <c r="D216" s="80">
        <v>28</v>
      </c>
      <c r="E216" s="80">
        <v>2021</v>
      </c>
      <c r="F216" s="80" t="s">
        <v>75</v>
      </c>
      <c r="G216" s="182" t="s">
        <v>2371</v>
      </c>
      <c r="H216" s="80" t="s">
        <v>2372</v>
      </c>
      <c r="I216" s="173"/>
      <c r="J216" s="83"/>
      <c r="K216" s="81"/>
      <c r="L216" s="81"/>
      <c r="M216" s="81"/>
      <c r="N216" s="81"/>
      <c r="O216" s="81"/>
      <c r="P216" s="81"/>
      <c r="Q216" s="81"/>
      <c r="R216" s="81"/>
      <c r="S216" s="81"/>
      <c r="T216" s="81"/>
      <c r="U216" s="81"/>
      <c r="V216" s="81"/>
      <c r="W216" s="81"/>
      <c r="X216" s="81"/>
      <c r="Y216" s="81"/>
      <c r="Z216" s="81"/>
      <c r="AA216" s="81"/>
      <c r="AB216" s="81"/>
      <c r="AC216" s="82"/>
      <c r="AD216" s="81">
        <v>0</v>
      </c>
      <c r="AE216" s="81">
        <v>0</v>
      </c>
      <c r="AF216" s="81">
        <v>0</v>
      </c>
      <c r="AG216" s="81">
        <v>1362874.7573934223</v>
      </c>
      <c r="AH216" s="81">
        <v>1570487.3968443328</v>
      </c>
      <c r="AI216" s="81">
        <v>0</v>
      </c>
      <c r="AJ216" s="81">
        <v>0</v>
      </c>
      <c r="AK216" s="81">
        <v>89390.707597113782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1709</v>
      </c>
      <c r="B217" s="80">
        <v>209</v>
      </c>
      <c r="C217" s="80">
        <v>16</v>
      </c>
      <c r="D217" s="80">
        <v>29</v>
      </c>
      <c r="E217" s="80">
        <v>2021</v>
      </c>
      <c r="F217" s="80" t="s">
        <v>75</v>
      </c>
      <c r="G217" s="182" t="s">
        <v>1707</v>
      </c>
      <c r="H217" s="80" t="s">
        <v>1708</v>
      </c>
      <c r="I217" s="173"/>
      <c r="J217" s="83"/>
      <c r="K217" s="81"/>
      <c r="L217" s="81"/>
      <c r="M217" s="81"/>
      <c r="N217" s="81"/>
      <c r="O217" s="81"/>
      <c r="P217" s="81"/>
      <c r="Q217" s="81"/>
      <c r="R217" s="81"/>
      <c r="S217" s="81"/>
      <c r="T217" s="81"/>
      <c r="U217" s="81"/>
      <c r="V217" s="81"/>
      <c r="W217" s="81"/>
      <c r="X217" s="81"/>
      <c r="Y217" s="81"/>
      <c r="Z217" s="81"/>
      <c r="AA217" s="81"/>
      <c r="AB217" s="81"/>
      <c r="AC217" s="82"/>
      <c r="AD217" s="81">
        <v>10444471.271836257</v>
      </c>
      <c r="AE217" s="81">
        <v>832445.33715992887</v>
      </c>
      <c r="AF217" s="81">
        <v>6053560.2200093865</v>
      </c>
      <c r="AG217" s="81">
        <v>13334558.749651061</v>
      </c>
      <c r="AH217" s="81">
        <v>18786585.086779378</v>
      </c>
      <c r="AI217" s="81">
        <v>0</v>
      </c>
      <c r="AJ217" s="81">
        <v>0</v>
      </c>
      <c r="AK217" s="81">
        <v>1314870.3641707618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1721</v>
      </c>
      <c r="B218" s="80">
        <v>210</v>
      </c>
      <c r="C218" s="80">
        <v>16</v>
      </c>
      <c r="D218" s="80">
        <v>30</v>
      </c>
      <c r="E218" s="80">
        <v>2021</v>
      </c>
      <c r="F218" s="80" t="s">
        <v>75</v>
      </c>
      <c r="G218" s="182" t="s">
        <v>1719</v>
      </c>
      <c r="H218" s="80" t="s">
        <v>1720</v>
      </c>
      <c r="I218" s="173"/>
      <c r="J218" s="83"/>
      <c r="K218" s="81"/>
      <c r="L218" s="81"/>
      <c r="M218" s="81"/>
      <c r="N218" s="81"/>
      <c r="O218" s="81"/>
      <c r="P218" s="81"/>
      <c r="Q218" s="81"/>
      <c r="R218" s="81"/>
      <c r="S218" s="81"/>
      <c r="T218" s="81"/>
      <c r="U218" s="81"/>
      <c r="V218" s="81"/>
      <c r="W218" s="81"/>
      <c r="X218" s="81"/>
      <c r="Y218" s="81"/>
      <c r="Z218" s="81"/>
      <c r="AA218" s="81"/>
      <c r="AB218" s="81"/>
      <c r="AC218" s="82"/>
      <c r="AD218" s="81">
        <v>1551393.4950705352</v>
      </c>
      <c r="AE218" s="81">
        <v>539270.50119357859</v>
      </c>
      <c r="AF218" s="81">
        <v>2383785.3716099141</v>
      </c>
      <c r="AG218" s="81">
        <v>16204400.749801084</v>
      </c>
      <c r="AH218" s="81">
        <v>17571679.742050745</v>
      </c>
      <c r="AI218" s="81">
        <v>0</v>
      </c>
      <c r="AJ218" s="81">
        <v>0</v>
      </c>
      <c r="AK218" s="81">
        <v>1001412.2000857284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2405</v>
      </c>
      <c r="B219" s="80">
        <v>211</v>
      </c>
      <c r="C219" s="80">
        <v>16</v>
      </c>
      <c r="D219" s="80">
        <v>31</v>
      </c>
      <c r="E219" s="80">
        <v>2021</v>
      </c>
      <c r="F219" s="80" t="s">
        <v>75</v>
      </c>
      <c r="G219" s="182" t="s">
        <v>2403</v>
      </c>
      <c r="H219" s="80" t="s">
        <v>2404</v>
      </c>
      <c r="I219" s="173"/>
      <c r="J219" s="83"/>
      <c r="K219" s="81"/>
      <c r="L219" s="81"/>
      <c r="M219" s="81"/>
      <c r="N219" s="81"/>
      <c r="O219" s="81"/>
      <c r="P219" s="81"/>
      <c r="Q219" s="81"/>
      <c r="R219" s="81"/>
      <c r="S219" s="81"/>
      <c r="T219" s="81"/>
      <c r="U219" s="81"/>
      <c r="V219" s="81"/>
      <c r="W219" s="81"/>
      <c r="X219" s="81"/>
      <c r="Y219" s="81"/>
      <c r="Z219" s="81"/>
      <c r="AA219" s="81"/>
      <c r="AB219" s="81"/>
      <c r="AC219" s="82"/>
      <c r="AD219" s="81">
        <v>1852644.5573512588</v>
      </c>
      <c r="AE219" s="81">
        <v>1123480.2108199552</v>
      </c>
      <c r="AF219" s="81">
        <v>2279233.3816270228</v>
      </c>
      <c r="AG219" s="81">
        <v>30583630.018335208</v>
      </c>
      <c r="AH219" s="81">
        <v>33369682.343191046</v>
      </c>
      <c r="AI219" s="81">
        <v>0</v>
      </c>
      <c r="AJ219" s="81">
        <v>0</v>
      </c>
      <c r="AK219" s="81">
        <v>1932860.7479698979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2329</v>
      </c>
      <c r="B220" s="80">
        <v>212</v>
      </c>
      <c r="C220" s="80">
        <v>16</v>
      </c>
      <c r="D220" s="80">
        <v>32</v>
      </c>
      <c r="E220" s="80">
        <v>2021</v>
      </c>
      <c r="F220" s="80" t="s">
        <v>75</v>
      </c>
      <c r="G220" s="182" t="s">
        <v>2327</v>
      </c>
      <c r="H220" s="80" t="s">
        <v>2328</v>
      </c>
      <c r="I220" s="173"/>
      <c r="J220" s="83"/>
      <c r="K220" s="81"/>
      <c r="L220" s="81"/>
      <c r="M220" s="81"/>
      <c r="N220" s="81"/>
      <c r="O220" s="81"/>
      <c r="P220" s="81"/>
      <c r="Q220" s="81"/>
      <c r="R220" s="81"/>
      <c r="S220" s="81"/>
      <c r="T220" s="81"/>
      <c r="U220" s="81"/>
      <c r="V220" s="81"/>
      <c r="W220" s="81"/>
      <c r="X220" s="81"/>
      <c r="Y220" s="81"/>
      <c r="Z220" s="81"/>
      <c r="AA220" s="81"/>
      <c r="AB220" s="81"/>
      <c r="AC220" s="82"/>
      <c r="AD220" s="81">
        <v>37117157.445115641</v>
      </c>
      <c r="AE220" s="81">
        <v>3098665.4195567528</v>
      </c>
      <c r="AF220" s="81">
        <v>3690685.2463960508</v>
      </c>
      <c r="AG220" s="81">
        <v>86491514.339249521</v>
      </c>
      <c r="AH220" s="81">
        <v>95939424.156549752</v>
      </c>
      <c r="AI220" s="81">
        <v>0</v>
      </c>
      <c r="AJ220" s="81">
        <v>0</v>
      </c>
      <c r="AK220" s="81">
        <v>6228734.0042558648</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2333</v>
      </c>
      <c r="B221" s="80">
        <v>213</v>
      </c>
      <c r="C221" s="80">
        <v>16</v>
      </c>
      <c r="D221" s="80">
        <v>33</v>
      </c>
      <c r="E221" s="80">
        <v>2021</v>
      </c>
      <c r="F221" s="80" t="s">
        <v>75</v>
      </c>
      <c r="G221" s="182" t="s">
        <v>2331</v>
      </c>
      <c r="H221" s="80" t="s">
        <v>2332</v>
      </c>
      <c r="I221" s="173"/>
      <c r="J221" s="83"/>
      <c r="K221" s="81"/>
      <c r="L221" s="81"/>
      <c r="M221" s="81"/>
      <c r="N221" s="81"/>
      <c r="O221" s="81"/>
      <c r="P221" s="81"/>
      <c r="Q221" s="81"/>
      <c r="R221" s="81"/>
      <c r="S221" s="81"/>
      <c r="T221" s="81"/>
      <c r="U221" s="81"/>
      <c r="V221" s="81"/>
      <c r="W221" s="81"/>
      <c r="X221" s="81"/>
      <c r="Y221" s="81"/>
      <c r="Z221" s="81"/>
      <c r="AA221" s="81"/>
      <c r="AB221" s="81"/>
      <c r="AC221" s="82"/>
      <c r="AD221" s="81">
        <v>6683389.9634106122</v>
      </c>
      <c r="AE221" s="81">
        <v>549970.31272519729</v>
      </c>
      <c r="AF221" s="81">
        <v>2436061.3666013591</v>
      </c>
      <c r="AG221" s="81">
        <v>10716878.598886602</v>
      </c>
      <c r="AH221" s="81">
        <v>13753405.801475035</v>
      </c>
      <c r="AI221" s="81">
        <v>0</v>
      </c>
      <c r="AJ221" s="81">
        <v>0</v>
      </c>
      <c r="AK221" s="81">
        <v>858465.82626303111</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1713</v>
      </c>
      <c r="B222" s="80">
        <v>214</v>
      </c>
      <c r="C222" s="80">
        <v>16</v>
      </c>
      <c r="D222" s="80">
        <v>34</v>
      </c>
      <c r="E222" s="80">
        <v>2021</v>
      </c>
      <c r="F222" s="80" t="s">
        <v>75</v>
      </c>
      <c r="G222" s="182" t="s">
        <v>1711</v>
      </c>
      <c r="H222" s="80" t="s">
        <v>1712</v>
      </c>
      <c r="I222" s="173"/>
      <c r="J222" s="83"/>
      <c r="K222" s="81"/>
      <c r="L222" s="81"/>
      <c r="M222" s="81"/>
      <c r="N222" s="81"/>
      <c r="O222" s="81"/>
      <c r="P222" s="81"/>
      <c r="Q222" s="81"/>
      <c r="R222" s="81"/>
      <c r="S222" s="81"/>
      <c r="T222" s="81"/>
      <c r="U222" s="81"/>
      <c r="V222" s="81"/>
      <c r="W222" s="81"/>
      <c r="X222" s="81"/>
      <c r="Y222" s="81"/>
      <c r="Z222" s="81"/>
      <c r="AA222" s="81"/>
      <c r="AB222" s="81"/>
      <c r="AC222" s="82"/>
      <c r="AD222" s="81">
        <v>33317924.067159098</v>
      </c>
      <c r="AE222" s="81">
        <v>1018622.0578100928</v>
      </c>
      <c r="AF222" s="81">
        <v>3335208.4804542218</v>
      </c>
      <c r="AG222" s="81">
        <v>39361263.918375671</v>
      </c>
      <c r="AH222" s="81">
        <v>44269965.488404408</v>
      </c>
      <c r="AI222" s="81">
        <v>0</v>
      </c>
      <c r="AJ222" s="81">
        <v>0</v>
      </c>
      <c r="AK222" s="81">
        <v>2627903.0339122149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2377</v>
      </c>
      <c r="B223" s="80">
        <v>215</v>
      </c>
      <c r="C223" s="80">
        <v>16</v>
      </c>
      <c r="D223" s="80">
        <v>35</v>
      </c>
      <c r="E223" s="80">
        <v>2021</v>
      </c>
      <c r="F223" s="80" t="s">
        <v>75</v>
      </c>
      <c r="G223" s="182" t="s">
        <v>2375</v>
      </c>
      <c r="H223" s="80" t="s">
        <v>2376</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0</v>
      </c>
      <c r="AF223" s="81">
        <v>20910.397996578191</v>
      </c>
      <c r="AG223" s="81">
        <v>696447.01258870913</v>
      </c>
      <c r="AH223" s="81">
        <v>867789.531949025</v>
      </c>
      <c r="AI223" s="81">
        <v>0</v>
      </c>
      <c r="AJ223" s="81">
        <v>0</v>
      </c>
      <c r="AK223" s="81">
        <v>50930.388469427533</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2337</v>
      </c>
      <c r="B224" s="80">
        <v>216</v>
      </c>
      <c r="C224" s="80">
        <v>16</v>
      </c>
      <c r="D224" s="80">
        <v>36</v>
      </c>
      <c r="E224" s="80">
        <v>2021</v>
      </c>
      <c r="F224" s="80" t="s">
        <v>75</v>
      </c>
      <c r="G224" s="182" t="s">
        <v>2335</v>
      </c>
      <c r="H224" s="80" t="s">
        <v>2336</v>
      </c>
      <c r="I224" s="173"/>
      <c r="J224" s="83"/>
      <c r="K224" s="81"/>
      <c r="L224" s="81"/>
      <c r="M224" s="81"/>
      <c r="N224" s="81"/>
      <c r="O224" s="81"/>
      <c r="P224" s="81"/>
      <c r="Q224" s="81"/>
      <c r="R224" s="81"/>
      <c r="S224" s="81"/>
      <c r="T224" s="81"/>
      <c r="U224" s="81"/>
      <c r="V224" s="81"/>
      <c r="W224" s="81"/>
      <c r="X224" s="81"/>
      <c r="Y224" s="81"/>
      <c r="Z224" s="81"/>
      <c r="AA224" s="81"/>
      <c r="AB224" s="81"/>
      <c r="AC224" s="82"/>
      <c r="AD224" s="81">
        <v>599042.54727364157</v>
      </c>
      <c r="AE224" s="81">
        <v>417292.64973312622</v>
      </c>
      <c r="AF224" s="81">
        <v>2979731.7145123924</v>
      </c>
      <c r="AG224" s="81">
        <v>8987768.7745284289</v>
      </c>
      <c r="AH224" s="81">
        <v>15882664.994501179</v>
      </c>
      <c r="AI224" s="81">
        <v>0</v>
      </c>
      <c r="AJ224" s="81">
        <v>0</v>
      </c>
      <c r="AK224" s="81">
        <v>866866.71508273052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1685</v>
      </c>
      <c r="B225" s="80">
        <v>217</v>
      </c>
      <c r="C225" s="80">
        <v>16</v>
      </c>
      <c r="D225" s="80">
        <v>37</v>
      </c>
      <c r="E225" s="80">
        <v>2021</v>
      </c>
      <c r="F225" s="80" t="s">
        <v>75</v>
      </c>
      <c r="G225" s="182" t="s">
        <v>1683</v>
      </c>
      <c r="H225" s="80" t="s">
        <v>1684</v>
      </c>
      <c r="I225" s="173"/>
      <c r="J225" s="83"/>
      <c r="K225" s="81"/>
      <c r="L225" s="81"/>
      <c r="M225" s="81"/>
      <c r="N225" s="81"/>
      <c r="O225" s="81"/>
      <c r="P225" s="81"/>
      <c r="Q225" s="81"/>
      <c r="R225" s="81"/>
      <c r="S225" s="81"/>
      <c r="T225" s="81"/>
      <c r="U225" s="81"/>
      <c r="V225" s="81"/>
      <c r="W225" s="81"/>
      <c r="X225" s="81"/>
      <c r="Y225" s="81"/>
      <c r="Z225" s="81"/>
      <c r="AA225" s="81"/>
      <c r="AB225" s="81"/>
      <c r="AC225" s="82"/>
      <c r="AD225" s="81">
        <v>34186136.607326329</v>
      </c>
      <c r="AE225" s="81">
        <v>1846787.4703573741</v>
      </c>
      <c r="AF225" s="81">
        <v>11385711.709136827</v>
      </c>
      <c r="AG225" s="81">
        <v>59011876.609779514</v>
      </c>
      <c r="AH225" s="81">
        <v>69651751.017996371</v>
      </c>
      <c r="AI225" s="81">
        <v>0</v>
      </c>
      <c r="AJ225" s="81">
        <v>0</v>
      </c>
      <c r="AK225" s="81">
        <v>4394452.4360296261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1689</v>
      </c>
      <c r="B226" s="80">
        <v>218</v>
      </c>
      <c r="C226" s="80">
        <v>16</v>
      </c>
      <c r="D226" s="80">
        <v>38</v>
      </c>
      <c r="E226" s="80">
        <v>2021</v>
      </c>
      <c r="F226" s="80" t="s">
        <v>75</v>
      </c>
      <c r="G226" s="182" t="s">
        <v>1687</v>
      </c>
      <c r="H226" s="80" t="s">
        <v>1688</v>
      </c>
      <c r="I226" s="173"/>
      <c r="J226" s="83"/>
      <c r="K226" s="81"/>
      <c r="L226" s="81"/>
      <c r="M226" s="81"/>
      <c r="N226" s="81"/>
      <c r="O226" s="81"/>
      <c r="P226" s="81"/>
      <c r="Q226" s="81"/>
      <c r="R226" s="81"/>
      <c r="S226" s="81"/>
      <c r="T226" s="81"/>
      <c r="U226" s="81"/>
      <c r="V226" s="81"/>
      <c r="W226" s="81"/>
      <c r="X226" s="81"/>
      <c r="Y226" s="81"/>
      <c r="Z226" s="81"/>
      <c r="AA226" s="81"/>
      <c r="AB226" s="81"/>
      <c r="AC226" s="82"/>
      <c r="AD226" s="81">
        <v>35180195.92130696</v>
      </c>
      <c r="AE226" s="81">
        <v>1782588.6011676625</v>
      </c>
      <c r="AF226" s="81">
        <v>3648864.4504028945</v>
      </c>
      <c r="AG226" s="81">
        <v>63100500.881959766</v>
      </c>
      <c r="AH226" s="81">
        <v>72246653.374507368</v>
      </c>
      <c r="AI226" s="81">
        <v>0</v>
      </c>
      <c r="AJ226" s="81">
        <v>0</v>
      </c>
      <c r="AK226" s="81">
        <v>4319763.2838669857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2357</v>
      </c>
      <c r="B227" s="80">
        <v>219</v>
      </c>
      <c r="C227" s="80">
        <v>16</v>
      </c>
      <c r="D227" s="80">
        <v>39</v>
      </c>
      <c r="E227" s="80">
        <v>2021</v>
      </c>
      <c r="F227" s="80" t="s">
        <v>75</v>
      </c>
      <c r="G227" s="182" t="s">
        <v>2355</v>
      </c>
      <c r="H227" s="80" t="s">
        <v>2356</v>
      </c>
      <c r="I227" s="173"/>
      <c r="J227" s="83"/>
      <c r="K227" s="81"/>
      <c r="L227" s="81"/>
      <c r="M227" s="81"/>
      <c r="N227" s="81"/>
      <c r="O227" s="81"/>
      <c r="P227" s="81"/>
      <c r="Q227" s="81"/>
      <c r="R227" s="81"/>
      <c r="S227" s="81"/>
      <c r="T227" s="81"/>
      <c r="U227" s="81"/>
      <c r="V227" s="81"/>
      <c r="W227" s="81"/>
      <c r="X227" s="81"/>
      <c r="Y227" s="81"/>
      <c r="Z227" s="81"/>
      <c r="AA227" s="81"/>
      <c r="AB227" s="81"/>
      <c r="AC227" s="82"/>
      <c r="AD227" s="81">
        <v>1235180.6910139471</v>
      </c>
      <c r="AE227" s="81">
        <v>545690.38811254979</v>
      </c>
      <c r="AF227" s="81">
        <v>930512.71084772958</v>
      </c>
      <c r="AG227" s="81">
        <v>12235853.548756804</v>
      </c>
      <c r="AH227" s="81">
        <v>12424206.225709209</v>
      </c>
      <c r="AI227" s="81">
        <v>0</v>
      </c>
      <c r="AJ227" s="81">
        <v>0</v>
      </c>
      <c r="AK227" s="81">
        <v>712631.64690856205</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1701</v>
      </c>
      <c r="B228" s="80">
        <v>220</v>
      </c>
      <c r="C228" s="80">
        <v>16</v>
      </c>
      <c r="D228" s="80">
        <v>40</v>
      </c>
      <c r="E228" s="80">
        <v>2021</v>
      </c>
      <c r="F228" s="80" t="s">
        <v>75</v>
      </c>
      <c r="G228" s="182" t="s">
        <v>1699</v>
      </c>
      <c r="H228" s="80" t="s">
        <v>1700</v>
      </c>
      <c r="I228" s="173"/>
      <c r="J228" s="83"/>
      <c r="K228" s="81"/>
      <c r="L228" s="81"/>
      <c r="M228" s="81"/>
      <c r="N228" s="81"/>
      <c r="O228" s="81"/>
      <c r="P228" s="81"/>
      <c r="Q228" s="81"/>
      <c r="R228" s="81"/>
      <c r="S228" s="81"/>
      <c r="T228" s="81"/>
      <c r="U228" s="81"/>
      <c r="V228" s="81"/>
      <c r="W228" s="81"/>
      <c r="X228" s="81"/>
      <c r="Y228" s="81"/>
      <c r="Z228" s="81"/>
      <c r="AA228" s="81"/>
      <c r="AB228" s="81"/>
      <c r="AC228" s="82"/>
      <c r="AD228" s="81">
        <v>9806302.0214302056</v>
      </c>
      <c r="AE228" s="81">
        <v>986522.62321523693</v>
      </c>
      <c r="AF228" s="81">
        <v>1746018.2327142793</v>
      </c>
      <c r="AG228" s="81">
        <v>26675121.352858923</v>
      </c>
      <c r="AH228" s="81">
        <v>27557609.038966596</v>
      </c>
      <c r="AI228" s="81">
        <v>0</v>
      </c>
      <c r="AJ228" s="81">
        <v>0</v>
      </c>
      <c r="AK228" s="81">
        <v>1567028.2926495513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2369</v>
      </c>
      <c r="B229" s="80">
        <v>221</v>
      </c>
      <c r="C229" s="80">
        <v>16</v>
      </c>
      <c r="D229" s="80">
        <v>41</v>
      </c>
      <c r="E229" s="80">
        <v>2021</v>
      </c>
      <c r="F229" s="80" t="s">
        <v>75</v>
      </c>
      <c r="G229" s="182" t="s">
        <v>2367</v>
      </c>
      <c r="H229" s="80" t="s">
        <v>2368</v>
      </c>
      <c r="I229" s="173"/>
      <c r="J229" s="83"/>
      <c r="K229" s="81"/>
      <c r="L229" s="81"/>
      <c r="M229" s="81"/>
      <c r="N229" s="81"/>
      <c r="O229" s="81"/>
      <c r="P229" s="81"/>
      <c r="Q229" s="81"/>
      <c r="R229" s="81"/>
      <c r="S229" s="81"/>
      <c r="T229" s="81"/>
      <c r="U229" s="81"/>
      <c r="V229" s="81"/>
      <c r="W229" s="81"/>
      <c r="X229" s="81"/>
      <c r="Y229" s="81"/>
      <c r="Z229" s="81"/>
      <c r="AA229" s="81"/>
      <c r="AB229" s="81"/>
      <c r="AC229" s="82"/>
      <c r="AD229" s="81">
        <v>0</v>
      </c>
      <c r="AE229" s="81">
        <v>149797.36144266071</v>
      </c>
      <c r="AF229" s="81">
        <v>188193.58196920375</v>
      </c>
      <c r="AG229" s="81">
        <v>2125364.1591069223</v>
      </c>
      <c r="AH229" s="81">
        <v>3636249.7948498162</v>
      </c>
      <c r="AI229" s="81">
        <v>0</v>
      </c>
      <c r="AJ229" s="81">
        <v>0</v>
      </c>
      <c r="AK229" s="81">
        <v>187707.3595651582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2385</v>
      </c>
      <c r="B230" s="80">
        <v>222</v>
      </c>
      <c r="C230" s="80">
        <v>16</v>
      </c>
      <c r="D230" s="80">
        <v>42</v>
      </c>
      <c r="E230" s="80">
        <v>2021</v>
      </c>
      <c r="F230" s="80" t="s">
        <v>75</v>
      </c>
      <c r="G230" s="182" t="s">
        <v>2383</v>
      </c>
      <c r="H230" s="80" t="s">
        <v>2384</v>
      </c>
      <c r="I230" s="173"/>
      <c r="J230" s="83"/>
      <c r="K230" s="81"/>
      <c r="L230" s="81"/>
      <c r="M230" s="81"/>
      <c r="N230" s="81"/>
      <c r="O230" s="81"/>
      <c r="P230" s="81"/>
      <c r="Q230" s="81"/>
      <c r="R230" s="81"/>
      <c r="S230" s="81"/>
      <c r="T230" s="81"/>
      <c r="U230" s="81"/>
      <c r="V230" s="81"/>
      <c r="W230" s="81"/>
      <c r="X230" s="81"/>
      <c r="Y230" s="81"/>
      <c r="Z230" s="81"/>
      <c r="AA230" s="81"/>
      <c r="AB230" s="81"/>
      <c r="AC230" s="82"/>
      <c r="AD230" s="81">
        <v>5235091.8715166831</v>
      </c>
      <c r="AE230" s="81">
        <v>697627.71186153428</v>
      </c>
      <c r="AF230" s="81">
        <v>2132860.5956509756</v>
      </c>
      <c r="AG230" s="81">
        <v>16624670.498777032</v>
      </c>
      <c r="AH230" s="81">
        <v>19870263.721798651</v>
      </c>
      <c r="AI230" s="81">
        <v>0</v>
      </c>
      <c r="AJ230" s="81">
        <v>0</v>
      </c>
      <c r="AK230" s="81">
        <v>1164179.420967404</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2361</v>
      </c>
      <c r="B231" s="80">
        <v>223</v>
      </c>
      <c r="C231" s="80">
        <v>16</v>
      </c>
      <c r="D231" s="80">
        <v>43</v>
      </c>
      <c r="E231" s="80">
        <v>2021</v>
      </c>
      <c r="F231" s="80" t="s">
        <v>75</v>
      </c>
      <c r="G231" s="182" t="s">
        <v>2359</v>
      </c>
      <c r="H231" s="80" t="s">
        <v>2360</v>
      </c>
      <c r="I231" s="173"/>
      <c r="J231" s="83"/>
      <c r="K231" s="81"/>
      <c r="L231" s="81"/>
      <c r="M231" s="81"/>
      <c r="N231" s="81"/>
      <c r="O231" s="81"/>
      <c r="P231" s="81"/>
      <c r="Q231" s="81"/>
      <c r="R231" s="81"/>
      <c r="S231" s="81"/>
      <c r="T231" s="81"/>
      <c r="U231" s="81"/>
      <c r="V231" s="81"/>
      <c r="W231" s="81"/>
      <c r="X231" s="81"/>
      <c r="Y231" s="81"/>
      <c r="Z231" s="81"/>
      <c r="AA231" s="81"/>
      <c r="AB231" s="81"/>
      <c r="AC231" s="82"/>
      <c r="AD231" s="81">
        <v>630461.46100784163</v>
      </c>
      <c r="AE231" s="81">
        <v>440832.23510268721</v>
      </c>
      <c r="AF231" s="81">
        <v>167283.18397262553</v>
      </c>
      <c r="AG231" s="81">
        <v>10957032.741158573</v>
      </c>
      <c r="AH231" s="81">
        <v>11124638.487619694</v>
      </c>
      <c r="AI231" s="81">
        <v>0</v>
      </c>
      <c r="AJ231" s="81">
        <v>0</v>
      </c>
      <c r="AK231" s="81">
        <v>676009.02221018495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2345</v>
      </c>
      <c r="B232" s="80">
        <v>224</v>
      </c>
      <c r="C232" s="80">
        <v>16</v>
      </c>
      <c r="D232" s="80">
        <v>44</v>
      </c>
      <c r="E232" s="80">
        <v>2021</v>
      </c>
      <c r="F232" s="80" t="s">
        <v>75</v>
      </c>
      <c r="G232" s="182" t="s">
        <v>2343</v>
      </c>
      <c r="H232" s="80" t="s">
        <v>2344</v>
      </c>
      <c r="I232" s="173"/>
      <c r="J232" s="83"/>
      <c r="K232" s="81"/>
      <c r="L232" s="81"/>
      <c r="M232" s="81"/>
      <c r="N232" s="81"/>
      <c r="O232" s="81"/>
      <c r="P232" s="81"/>
      <c r="Q232" s="81"/>
      <c r="R232" s="81"/>
      <c r="S232" s="81"/>
      <c r="T232" s="81"/>
      <c r="U232" s="81"/>
      <c r="V232" s="81"/>
      <c r="W232" s="81"/>
      <c r="X232" s="81"/>
      <c r="Y232" s="81"/>
      <c r="Z232" s="81"/>
      <c r="AA232" s="81"/>
      <c r="AB232" s="81"/>
      <c r="AC232" s="82"/>
      <c r="AD232" s="81">
        <v>2090931.3129939204</v>
      </c>
      <c r="AE232" s="81">
        <v>526430.72735563619</v>
      </c>
      <c r="AF232" s="81">
        <v>1212803.0838015352</v>
      </c>
      <c r="AG232" s="81">
        <v>13214481.678515078</v>
      </c>
      <c r="AH232" s="81">
        <v>13914264.348860707</v>
      </c>
      <c r="AI232" s="81">
        <v>0</v>
      </c>
      <c r="AJ232" s="81">
        <v>0</v>
      </c>
      <c r="AK232" s="81">
        <v>830244.09038435342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1812</v>
      </c>
      <c r="H6" s="87" t="s">
        <v>1813</v>
      </c>
      <c r="I6" s="87" t="s">
        <v>2432</v>
      </c>
      <c r="J6" s="87" t="s">
        <v>2433</v>
      </c>
      <c r="K6" s="87">
        <v>22</v>
      </c>
      <c r="L6" s="87">
        <v>49</v>
      </c>
      <c r="M6" s="18"/>
      <c r="N6" s="87">
        <v>1</v>
      </c>
      <c r="O6" s="87" t="s">
        <v>1728</v>
      </c>
      <c r="P6" s="87" t="s">
        <v>1729</v>
      </c>
      <c r="Q6" s="87" t="s">
        <v>1247</v>
      </c>
      <c r="R6" s="18"/>
      <c r="S6" s="87">
        <v>1</v>
      </c>
      <c r="T6" s="87" t="s">
        <v>1812</v>
      </c>
      <c r="U6" s="87" t="s">
        <v>1813</v>
      </c>
      <c r="V6" s="87" t="s">
        <v>1247</v>
      </c>
      <c r="W6" s="18"/>
      <c r="X6" s="87">
        <v>1</v>
      </c>
      <c r="Y6" s="769" t="s">
        <v>1728</v>
      </c>
      <c r="Z6" s="87" t="s">
        <v>1729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1749</v>
      </c>
      <c r="P7" s="87" t="s">
        <v>1750</v>
      </c>
      <c r="Q7" s="87" t="s">
        <v>1247</v>
      </c>
      <c r="R7" s="18"/>
      <c r="S7" s="87">
        <v>2</v>
      </c>
      <c r="T7" s="86" t="s">
        <v>570</v>
      </c>
      <c r="U7" s="87" t="s">
        <v>1592</v>
      </c>
      <c r="V7" s="87" t="s">
        <v>1592</v>
      </c>
      <c r="W7" s="18"/>
      <c r="X7" s="87">
        <v>2</v>
      </c>
      <c r="Y7" s="769" t="s">
        <v>1749</v>
      </c>
      <c r="Z7" s="87" t="s">
        <v>1750</v>
      </c>
      <c r="AA7" s="87" t="s">
        <v>1247</v>
      </c>
      <c r="AB7" s="18"/>
      <c r="AC7" s="87">
        <v>2</v>
      </c>
      <c r="AD7" s="87" t="s">
        <v>1671</v>
      </c>
      <c r="AE7" s="87" t="s">
        <v>1672</v>
      </c>
      <c r="AF7" s="87" t="s">
        <v>1247</v>
      </c>
    </row>
    <row r="8" spans="1:32" ht="12">
      <c r="A8" s="18"/>
      <c r="B8" s="18"/>
      <c r="C8" s="18"/>
      <c r="D8" s="18"/>
      <c r="F8" s="18"/>
      <c r="G8" s="18"/>
      <c r="H8" s="18"/>
      <c r="I8" s="18"/>
      <c r="J8" s="18"/>
      <c r="K8" s="18"/>
      <c r="L8" s="18"/>
      <c r="M8" s="18"/>
      <c r="N8" s="87">
        <v>3</v>
      </c>
      <c r="O8" s="87" t="s">
        <v>1770</v>
      </c>
      <c r="P8" s="87" t="s">
        <v>1771</v>
      </c>
      <c r="Q8" s="87" t="s">
        <v>1247</v>
      </c>
      <c r="R8" s="18"/>
      <c r="S8" s="18"/>
      <c r="T8" s="18"/>
      <c r="U8" s="18"/>
      <c r="V8" s="18"/>
      <c r="W8" s="18"/>
      <c r="X8" s="87">
        <v>3</v>
      </c>
      <c r="Y8" s="769" t="s">
        <v>1770</v>
      </c>
      <c r="Z8" s="87" t="s">
        <v>1771</v>
      </c>
      <c r="AA8" s="87" t="s">
        <v>1247</v>
      </c>
      <c r="AB8" s="18"/>
      <c r="AC8" s="87">
        <v>3</v>
      </c>
      <c r="AD8" s="87" t="s">
        <v>1695</v>
      </c>
      <c r="AE8" s="87" t="s">
        <v>1696</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1791</v>
      </c>
      <c r="P9" s="87" t="s">
        <v>1792</v>
      </c>
      <c r="Q9" s="87" t="s">
        <v>1247</v>
      </c>
      <c r="R9" s="18"/>
      <c r="S9" s="18"/>
      <c r="T9" s="18"/>
      <c r="U9" s="18"/>
      <c r="V9" s="18"/>
      <c r="W9" s="18"/>
      <c r="X9" s="87">
        <v>4</v>
      </c>
      <c r="Y9" s="769" t="s">
        <v>1791</v>
      </c>
      <c r="Z9" s="87" t="s">
        <v>1792</v>
      </c>
      <c r="AA9" s="87" t="s">
        <v>1247</v>
      </c>
      <c r="AB9" s="18"/>
      <c r="AC9" s="87">
        <v>4</v>
      </c>
      <c r="AD9" s="87" t="s">
        <v>2399</v>
      </c>
      <c r="AE9" s="87" t="s">
        <v>2400</v>
      </c>
      <c r="AF9" s="87" t="s">
        <v>1247</v>
      </c>
    </row>
    <row r="10" spans="1:32" ht="12">
      <c r="A10" s="18"/>
      <c r="B10" s="18"/>
      <c r="C10" s="18"/>
      <c r="D10" s="18"/>
      <c r="F10" s="85" t="s">
        <v>1247</v>
      </c>
      <c r="G10" s="86" t="s">
        <v>1812</v>
      </c>
      <c r="H10" s="87" t="s">
        <v>1813</v>
      </c>
      <c r="I10" s="87" t="s">
        <v>2432</v>
      </c>
      <c r="J10" s="87" t="s">
        <v>2433</v>
      </c>
      <c r="K10" s="85">
        <v>22</v>
      </c>
      <c r="L10" s="85">
        <v>49</v>
      </c>
      <c r="M10" s="18"/>
      <c r="N10" s="87">
        <v>5</v>
      </c>
      <c r="O10" s="87" t="s">
        <v>1812</v>
      </c>
      <c r="P10" s="87" t="s">
        <v>1813</v>
      </c>
      <c r="Q10" s="87" t="s">
        <v>1247</v>
      </c>
      <c r="R10" s="18"/>
      <c r="S10" s="18"/>
      <c r="T10" s="18"/>
      <c r="U10" s="18"/>
      <c r="V10" s="18"/>
      <c r="W10" s="18"/>
      <c r="X10" s="87">
        <v>5</v>
      </c>
      <c r="Y10" s="769" t="s">
        <v>1812</v>
      </c>
      <c r="Z10" s="87" t="s">
        <v>1813</v>
      </c>
      <c r="AA10" s="87" t="s">
        <v>1247</v>
      </c>
      <c r="AB10" s="18"/>
      <c r="AC10" s="87">
        <v>5</v>
      </c>
      <c r="AD10" s="87" t="s">
        <v>2427</v>
      </c>
      <c r="AE10" s="87" t="s">
        <v>2428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1833</v>
      </c>
      <c r="P11" s="87" t="s">
        <v>1834</v>
      </c>
      <c r="Q11" s="87" t="s">
        <v>1247</v>
      </c>
      <c r="R11" s="18"/>
      <c r="S11" s="18"/>
      <c r="T11" s="18"/>
      <c r="U11" s="18"/>
      <c r="V11" s="18"/>
      <c r="W11" s="18"/>
      <c r="X11" s="87">
        <v>6</v>
      </c>
      <c r="Y11" s="769" t="s">
        <v>1833</v>
      </c>
      <c r="Z11" s="87" t="s">
        <v>1834</v>
      </c>
      <c r="AA11" s="87" t="s">
        <v>1247</v>
      </c>
      <c r="AB11" s="18"/>
      <c r="AC11" s="87">
        <v>6</v>
      </c>
      <c r="AD11" s="87" t="s">
        <v>1723</v>
      </c>
      <c r="AE11" s="87" t="s">
        <v>1724</v>
      </c>
      <c r="AF11" s="87" t="s">
        <v>1247</v>
      </c>
    </row>
    <row r="12" spans="1:32" ht="12">
      <c r="A12" s="18"/>
      <c r="B12" s="18"/>
      <c r="C12" s="18"/>
      <c r="D12" s="18"/>
      <c r="F12" s="85" t="s">
        <v>1636</v>
      </c>
      <c r="G12" s="86" t="s">
        <v>1812</v>
      </c>
      <c r="H12" s="87"/>
      <c r="I12" s="87" t="s">
        <v>1812</v>
      </c>
      <c r="J12" s="87"/>
      <c r="K12" s="85" t="s">
        <v>1244</v>
      </c>
      <c r="L12" s="85"/>
      <c r="M12" s="18"/>
      <c r="N12" s="87">
        <v>7</v>
      </c>
      <c r="O12" s="87" t="s">
        <v>1854</v>
      </c>
      <c r="P12" s="87" t="s">
        <v>1855</v>
      </c>
      <c r="Q12" s="87" t="s">
        <v>1247</v>
      </c>
      <c r="R12" s="18"/>
      <c r="S12" s="18"/>
      <c r="T12" s="18"/>
      <c r="U12" s="18"/>
      <c r="V12" s="18"/>
      <c r="W12" s="18"/>
      <c r="X12" s="87">
        <v>7</v>
      </c>
      <c r="Y12" s="769" t="s">
        <v>1854</v>
      </c>
      <c r="Z12" s="87" t="s">
        <v>1855</v>
      </c>
      <c r="AA12" s="87" t="s">
        <v>1247</v>
      </c>
      <c r="AB12" s="18"/>
      <c r="AC12" s="87">
        <v>7</v>
      </c>
      <c r="AD12" s="87" t="s">
        <v>2407</v>
      </c>
      <c r="AE12" s="87" t="s">
        <v>2408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1638</v>
      </c>
      <c r="P13" s="87" t="s">
        <v>1639</v>
      </c>
      <c r="Q13" s="87" t="s">
        <v>1247</v>
      </c>
      <c r="R13" s="18"/>
      <c r="S13" s="18"/>
      <c r="T13" s="18"/>
      <c r="U13" s="18"/>
      <c r="V13" s="18"/>
      <c r="W13" s="18"/>
      <c r="X13" s="87">
        <v>8</v>
      </c>
      <c r="Y13" s="769" t="s">
        <v>1638</v>
      </c>
      <c r="Z13" s="87" t="s">
        <v>1639</v>
      </c>
      <c r="AA13" s="87" t="s">
        <v>1247</v>
      </c>
      <c r="AB13" s="18"/>
      <c r="AC13" s="87">
        <v>8</v>
      </c>
      <c r="AD13" s="87" t="s">
        <v>2339</v>
      </c>
      <c r="AE13" s="87" t="s">
        <v>2340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1892</v>
      </c>
      <c r="P14" s="87" t="s">
        <v>1893</v>
      </c>
      <c r="Q14" s="87" t="s">
        <v>1247</v>
      </c>
      <c r="R14" s="18"/>
      <c r="S14" s="18"/>
      <c r="T14" s="18"/>
      <c r="U14" s="18"/>
      <c r="V14" s="18"/>
      <c r="W14" s="18"/>
      <c r="X14" s="87">
        <v>9</v>
      </c>
      <c r="Y14" s="769" t="s">
        <v>1892</v>
      </c>
      <c r="Z14" s="87" t="s">
        <v>1893</v>
      </c>
      <c r="AA14" s="87" t="s">
        <v>1247</v>
      </c>
      <c r="AB14" s="18"/>
      <c r="AC14" s="87">
        <v>9</v>
      </c>
      <c r="AD14" s="87" t="s">
        <v>1715</v>
      </c>
      <c r="AE14" s="87" t="s">
        <v>1716</v>
      </c>
      <c r="AF14" s="87" t="s">
        <v>1247</v>
      </c>
    </row>
    <row r="15" spans="1:32" ht="12">
      <c r="A15" s="18"/>
      <c r="B15" s="18"/>
      <c r="C15" s="18"/>
      <c r="D15" s="18"/>
      <c r="E15" s="18"/>
      <c r="F15" s="18"/>
      <c r="G15" s="18"/>
      <c r="H15" s="18"/>
      <c r="I15" s="18"/>
      <c r="J15" s="18"/>
      <c r="K15" s="18"/>
      <c r="L15" s="18"/>
      <c r="M15" s="18"/>
      <c r="N15" s="87">
        <v>10</v>
      </c>
      <c r="O15" s="87" t="s">
        <v>1664</v>
      </c>
      <c r="P15" s="87" t="s">
        <v>1665</v>
      </c>
      <c r="Q15" s="87" t="s">
        <v>1247</v>
      </c>
      <c r="R15" s="18"/>
      <c r="S15" s="18"/>
      <c r="T15" s="18"/>
      <c r="U15" s="18"/>
      <c r="V15" s="18"/>
      <c r="W15" s="18"/>
      <c r="X15" s="87">
        <v>10</v>
      </c>
      <c r="Y15" s="769" t="s">
        <v>1664</v>
      </c>
      <c r="Z15" s="87" t="s">
        <v>1665</v>
      </c>
      <c r="AA15" s="87" t="s">
        <v>1247</v>
      </c>
      <c r="AB15" s="18"/>
      <c r="AC15" s="87">
        <v>10</v>
      </c>
      <c r="AD15" s="87" t="s">
        <v>1812</v>
      </c>
      <c r="AE15" s="87" t="s">
        <v>1813</v>
      </c>
      <c r="AF15" s="87" t="s">
        <v>1247</v>
      </c>
    </row>
    <row r="16" spans="1:32" ht="12">
      <c r="A16" s="18"/>
      <c r="B16" s="18"/>
      <c r="C16" s="18"/>
      <c r="D16" s="18"/>
      <c r="E16" s="18"/>
      <c r="F16" s="18"/>
      <c r="G16" s="18"/>
      <c r="H16" s="18"/>
      <c r="I16" s="18"/>
      <c r="J16" s="18"/>
      <c r="K16" s="18"/>
      <c r="L16" s="18"/>
      <c r="M16" s="18"/>
      <c r="N16" s="87">
        <v>11</v>
      </c>
      <c r="O16" s="87" t="s">
        <v>1930</v>
      </c>
      <c r="P16" s="87" t="s">
        <v>1931</v>
      </c>
      <c r="Q16" s="87" t="s">
        <v>1247</v>
      </c>
      <c r="R16" s="18"/>
      <c r="S16" s="18"/>
      <c r="T16" s="18"/>
      <c r="U16" s="18"/>
      <c r="V16" s="18"/>
      <c r="W16" s="18"/>
      <c r="X16" s="87">
        <v>11</v>
      </c>
      <c r="Y16" s="769" t="s">
        <v>1930</v>
      </c>
      <c r="Z16" s="87" t="s">
        <v>1931</v>
      </c>
      <c r="AA16" s="87" t="s">
        <v>1247</v>
      </c>
      <c r="AB16" s="18"/>
      <c r="AC16" s="87">
        <v>11</v>
      </c>
      <c r="AD16" s="87" t="s">
        <v>2363</v>
      </c>
      <c r="AE16" s="87" t="s">
        <v>2364</v>
      </c>
      <c r="AF16" s="87" t="s">
        <v>1247</v>
      </c>
    </row>
    <row r="17" spans="1:32" ht="12">
      <c r="A17" s="18"/>
      <c r="B17" s="18"/>
      <c r="C17" s="18"/>
      <c r="D17" s="18"/>
      <c r="E17" s="18"/>
      <c r="F17" s="18"/>
      <c r="G17" s="18"/>
      <c r="H17" s="18"/>
      <c r="I17" s="18"/>
      <c r="J17" s="18"/>
      <c r="K17" s="18"/>
      <c r="L17" s="18"/>
      <c r="M17" s="18"/>
      <c r="N17" s="87">
        <v>12</v>
      </c>
      <c r="O17" s="87" t="s">
        <v>1951</v>
      </c>
      <c r="P17" s="87" t="s">
        <v>1952</v>
      </c>
      <c r="Q17" s="87" t="s">
        <v>1247</v>
      </c>
      <c r="R17" s="18"/>
      <c r="S17" s="18"/>
      <c r="T17" s="18"/>
      <c r="U17" s="18"/>
      <c r="V17" s="18"/>
      <c r="W17" s="18"/>
      <c r="X17" s="87">
        <v>12</v>
      </c>
      <c r="Y17" s="769" t="s">
        <v>1951</v>
      </c>
      <c r="Z17" s="87" t="s">
        <v>1952</v>
      </c>
      <c r="AA17" s="87" t="s">
        <v>1247</v>
      </c>
      <c r="AB17" s="18"/>
      <c r="AC17" s="87">
        <v>12</v>
      </c>
      <c r="AD17" s="87" t="s">
        <v>2415</v>
      </c>
      <c r="AE17" s="87" t="s">
        <v>2416</v>
      </c>
      <c r="AF17" s="87" t="s">
        <v>1247</v>
      </c>
    </row>
    <row r="18" spans="1:32" ht="12">
      <c r="A18" s="18"/>
      <c r="B18" s="18"/>
      <c r="C18" s="18"/>
      <c r="D18" s="18"/>
      <c r="E18" s="18"/>
      <c r="F18" s="18"/>
      <c r="G18" s="18"/>
      <c r="H18" s="18"/>
      <c r="I18" s="18"/>
      <c r="J18" s="18"/>
      <c r="K18" s="18"/>
      <c r="L18" s="18"/>
      <c r="M18" s="18"/>
      <c r="N18" s="87">
        <v>13</v>
      </c>
      <c r="O18" s="87" t="s">
        <v>1972</v>
      </c>
      <c r="P18" s="87" t="s">
        <v>1973</v>
      </c>
      <c r="Q18" s="87" t="s">
        <v>1247</v>
      </c>
      <c r="R18" s="18"/>
      <c r="S18" s="18"/>
      <c r="T18" s="18"/>
      <c r="U18" s="18"/>
      <c r="V18" s="18"/>
      <c r="W18" s="18"/>
      <c r="X18" s="87">
        <v>13</v>
      </c>
      <c r="Y18" s="769" t="s">
        <v>1972</v>
      </c>
      <c r="Z18" s="87" t="s">
        <v>1973</v>
      </c>
      <c r="AA18" s="87" t="s">
        <v>1247</v>
      </c>
      <c r="AB18" s="18"/>
      <c r="AC18" s="87">
        <v>13</v>
      </c>
      <c r="AD18" s="87" t="s">
        <v>1659</v>
      </c>
      <c r="AE18" s="87" t="s">
        <v>1660</v>
      </c>
      <c r="AF18" s="87" t="s">
        <v>1247</v>
      </c>
    </row>
    <row r="19" spans="1:32" ht="12">
      <c r="A19" s="18"/>
      <c r="B19" s="18"/>
      <c r="C19" s="18"/>
      <c r="D19" s="18"/>
      <c r="E19" s="18"/>
      <c r="F19" s="18"/>
      <c r="G19" s="18"/>
      <c r="H19" s="18"/>
      <c r="I19" s="18"/>
      <c r="J19" s="18"/>
      <c r="K19" s="18"/>
      <c r="L19" s="18"/>
      <c r="M19" s="18"/>
      <c r="N19" s="87">
        <v>14</v>
      </c>
      <c r="O19" s="87" t="s">
        <v>1993</v>
      </c>
      <c r="P19" s="87" t="s">
        <v>1994</v>
      </c>
      <c r="Q19" s="87" t="s">
        <v>1247</v>
      </c>
      <c r="R19" s="18"/>
      <c r="S19" s="18"/>
      <c r="T19" s="18"/>
      <c r="U19" s="18"/>
      <c r="V19" s="18"/>
      <c r="W19" s="18"/>
      <c r="X19" s="87">
        <v>14</v>
      </c>
      <c r="Y19" s="769" t="s">
        <v>1993</v>
      </c>
      <c r="Z19" s="87" t="s">
        <v>1994</v>
      </c>
      <c r="AA19" s="87" t="s">
        <v>1247</v>
      </c>
      <c r="AB19" s="18"/>
      <c r="AC19" s="87">
        <v>14</v>
      </c>
      <c r="AD19" s="87" t="s">
        <v>1667</v>
      </c>
      <c r="AE19" s="87" t="s">
        <v>1668</v>
      </c>
      <c r="AF19" s="87" t="s">
        <v>1247</v>
      </c>
    </row>
    <row r="20" spans="1:32" ht="12">
      <c r="A20" s="18"/>
      <c r="B20" s="18"/>
      <c r="C20" s="18"/>
      <c r="D20" s="18"/>
      <c r="E20" s="18"/>
      <c r="F20" s="18"/>
      <c r="G20" s="18"/>
      <c r="H20" s="18"/>
      <c r="I20" s="18"/>
      <c r="J20" s="18"/>
      <c r="K20" s="18"/>
      <c r="L20" s="18"/>
      <c r="M20" s="18"/>
      <c r="N20" s="87">
        <v>15</v>
      </c>
      <c r="O20" s="87" t="s">
        <v>2014</v>
      </c>
      <c r="P20" s="87" t="s">
        <v>2015</v>
      </c>
      <c r="Q20" s="87" t="s">
        <v>1247</v>
      </c>
      <c r="R20" s="18"/>
      <c r="S20" s="18"/>
      <c r="T20" s="18"/>
      <c r="U20" s="18"/>
      <c r="V20" s="18"/>
      <c r="W20" s="18"/>
      <c r="X20" s="87">
        <v>15</v>
      </c>
      <c r="Y20" s="769" t="s">
        <v>2014</v>
      </c>
      <c r="Z20" s="87" t="s">
        <v>2015</v>
      </c>
      <c r="AA20" s="87" t="s">
        <v>1247</v>
      </c>
      <c r="AB20" s="18"/>
      <c r="AC20" s="87">
        <v>15</v>
      </c>
      <c r="AD20" s="87" t="s">
        <v>1679</v>
      </c>
      <c r="AE20" s="87" t="s">
        <v>1680</v>
      </c>
      <c r="AF20" s="87" t="s">
        <v>1247</v>
      </c>
    </row>
    <row r="21" spans="1:32" ht="12">
      <c r="A21" s="18"/>
      <c r="B21" s="18"/>
      <c r="C21" s="18"/>
      <c r="D21" s="18"/>
      <c r="E21" s="18"/>
      <c r="F21" s="18"/>
      <c r="G21" s="18"/>
      <c r="H21" s="18"/>
      <c r="I21" s="18"/>
      <c r="J21" s="18"/>
      <c r="K21" s="18"/>
      <c r="L21" s="18"/>
      <c r="M21" s="18"/>
      <c r="N21" s="87">
        <v>16</v>
      </c>
      <c r="O21" s="87" t="s">
        <v>2035</v>
      </c>
      <c r="P21" s="87" t="s">
        <v>2036</v>
      </c>
      <c r="Q21" s="87" t="s">
        <v>1247</v>
      </c>
      <c r="R21" s="18"/>
      <c r="S21" s="18"/>
      <c r="T21" s="18"/>
      <c r="U21" s="18"/>
      <c r="V21" s="18"/>
      <c r="W21" s="18"/>
      <c r="X21" s="87">
        <v>16</v>
      </c>
      <c r="Y21" s="769" t="s">
        <v>2035</v>
      </c>
      <c r="Z21" s="87" t="s">
        <v>2036</v>
      </c>
      <c r="AA21" s="87" t="s">
        <v>1247</v>
      </c>
      <c r="AB21" s="18"/>
      <c r="AC21" s="87">
        <v>16</v>
      </c>
      <c r="AD21" s="87" t="s">
        <v>2347</v>
      </c>
      <c r="AE21" s="87" t="s">
        <v>2348</v>
      </c>
      <c r="AF21" s="87" t="s">
        <v>1247</v>
      </c>
    </row>
    <row r="22" spans="1:32" ht="12">
      <c r="A22" s="18"/>
      <c r="B22" s="18"/>
      <c r="C22" s="18"/>
      <c r="D22" s="18"/>
      <c r="E22" s="18"/>
      <c r="F22" s="18"/>
      <c r="G22" s="18"/>
      <c r="H22" s="18"/>
      <c r="I22" s="18"/>
      <c r="J22" s="18"/>
      <c r="K22" s="18"/>
      <c r="L22" s="18"/>
      <c r="M22" s="18"/>
      <c r="N22" s="87">
        <v>17</v>
      </c>
      <c r="O22" s="87" t="s">
        <v>2056</v>
      </c>
      <c r="P22" s="87" t="s">
        <v>2057</v>
      </c>
      <c r="Q22" s="87" t="s">
        <v>1247</v>
      </c>
      <c r="R22" s="18"/>
      <c r="S22" s="18"/>
      <c r="T22" s="18"/>
      <c r="U22" s="18"/>
      <c r="V22" s="18"/>
      <c r="W22" s="18"/>
      <c r="X22" s="87">
        <v>17</v>
      </c>
      <c r="Y22" s="769" t="s">
        <v>2056</v>
      </c>
      <c r="Z22" s="87" t="s">
        <v>2057</v>
      </c>
      <c r="AA22" s="87" t="s">
        <v>1247</v>
      </c>
      <c r="AB22" s="18"/>
      <c r="AC22" s="87">
        <v>17</v>
      </c>
      <c r="AD22" s="87" t="s">
        <v>1703</v>
      </c>
      <c r="AE22" s="87" t="s">
        <v>1704</v>
      </c>
      <c r="AF22" s="87" t="s">
        <v>1247</v>
      </c>
    </row>
    <row r="23" spans="1:32" ht="12">
      <c r="A23" s="18"/>
      <c r="B23" s="18"/>
      <c r="C23" s="18"/>
      <c r="D23" s="18"/>
      <c r="E23" s="18"/>
      <c r="F23" s="18"/>
      <c r="G23" s="18"/>
      <c r="H23" s="18"/>
      <c r="I23" s="18"/>
      <c r="J23" s="18"/>
      <c r="K23" s="18"/>
      <c r="L23" s="18"/>
      <c r="M23" s="18"/>
      <c r="N23" s="87">
        <v>18</v>
      </c>
      <c r="O23" s="87" t="s">
        <v>2077</v>
      </c>
      <c r="P23" s="87" t="s">
        <v>2078</v>
      </c>
      <c r="Q23" s="87" t="s">
        <v>1247</v>
      </c>
      <c r="R23" s="18"/>
      <c r="S23" s="18"/>
      <c r="T23" s="18"/>
      <c r="U23" s="18"/>
      <c r="V23" s="18"/>
      <c r="W23" s="18"/>
      <c r="X23" s="87">
        <v>18</v>
      </c>
      <c r="Y23" s="769" t="s">
        <v>2077</v>
      </c>
      <c r="Z23" s="87" t="s">
        <v>2078</v>
      </c>
      <c r="AA23" s="87" t="s">
        <v>1247</v>
      </c>
      <c r="AB23" s="18"/>
      <c r="AC23" s="87">
        <v>18</v>
      </c>
      <c r="AD23" s="87" t="s">
        <v>1675</v>
      </c>
      <c r="AE23" s="87" t="s">
        <v>1676</v>
      </c>
      <c r="AF23" s="87" t="s">
        <v>1247</v>
      </c>
    </row>
    <row r="24" spans="1:32" ht="12">
      <c r="A24" s="18"/>
      <c r="B24" s="18"/>
      <c r="C24" s="18"/>
      <c r="D24" s="18"/>
      <c r="E24" s="18"/>
      <c r="F24" s="18"/>
      <c r="G24" s="18"/>
      <c r="H24" s="18"/>
      <c r="I24" s="18"/>
      <c r="J24" s="18"/>
      <c r="K24" s="18"/>
      <c r="L24" s="18"/>
      <c r="M24" s="18"/>
      <c r="N24" s="87">
        <v>19</v>
      </c>
      <c r="O24" s="87" t="s">
        <v>2098</v>
      </c>
      <c r="P24" s="87" t="s">
        <v>2099</v>
      </c>
      <c r="Q24" s="87" t="s">
        <v>1247</v>
      </c>
      <c r="R24" s="18"/>
      <c r="S24" s="18"/>
      <c r="T24" s="18"/>
      <c r="U24" s="18"/>
      <c r="V24" s="18"/>
      <c r="W24" s="18"/>
      <c r="X24" s="87">
        <v>19</v>
      </c>
      <c r="Y24" s="769" t="s">
        <v>2098</v>
      </c>
      <c r="Z24" s="87" t="s">
        <v>2099</v>
      </c>
      <c r="AA24" s="87" t="s">
        <v>1247</v>
      </c>
      <c r="AB24" s="18"/>
      <c r="AC24" s="87">
        <v>19</v>
      </c>
      <c r="AD24" s="87" t="s">
        <v>2423</v>
      </c>
      <c r="AE24" s="87" t="s">
        <v>2424</v>
      </c>
      <c r="AF24" s="87" t="s">
        <v>1247</v>
      </c>
    </row>
    <row r="25" spans="1:32" ht="12">
      <c r="A25" s="18"/>
      <c r="B25" s="18"/>
      <c r="C25" s="18"/>
      <c r="D25" s="18"/>
      <c r="E25" s="18"/>
      <c r="F25" s="18"/>
      <c r="G25" s="18"/>
      <c r="H25" s="18"/>
      <c r="I25" s="18"/>
      <c r="J25" s="18"/>
      <c r="K25" s="18"/>
      <c r="L25" s="18"/>
      <c r="M25" s="18"/>
      <c r="N25" s="87">
        <v>20</v>
      </c>
      <c r="O25" s="87" t="s">
        <v>2119</v>
      </c>
      <c r="P25" s="87" t="s">
        <v>2120</v>
      </c>
      <c r="Q25" s="87" t="s">
        <v>1247</v>
      </c>
      <c r="R25" s="18"/>
      <c r="S25" s="18"/>
      <c r="T25" s="18"/>
      <c r="U25" s="18"/>
      <c r="V25" s="18"/>
      <c r="W25" s="18"/>
      <c r="X25" s="87">
        <v>20</v>
      </c>
      <c r="Y25" s="769" t="s">
        <v>2119</v>
      </c>
      <c r="Z25" s="87" t="s">
        <v>2120</v>
      </c>
      <c r="AA25" s="87" t="s">
        <v>1247</v>
      </c>
      <c r="AB25" s="18"/>
      <c r="AC25" s="87">
        <v>20</v>
      </c>
      <c r="AD25" s="87" t="s">
        <v>1691</v>
      </c>
      <c r="AE25" s="87" t="s">
        <v>1692</v>
      </c>
      <c r="AF25" s="87" t="s">
        <v>1247</v>
      </c>
    </row>
    <row r="26" spans="1:32" ht="12">
      <c r="A26" s="18"/>
      <c r="B26" s="18"/>
      <c r="C26" s="18"/>
      <c r="D26" s="18"/>
      <c r="E26" s="18"/>
      <c r="F26" s="18"/>
      <c r="G26" s="18"/>
      <c r="H26" s="18"/>
      <c r="I26" s="18"/>
      <c r="J26" s="18"/>
      <c r="K26" s="18"/>
      <c r="L26" s="18"/>
      <c r="M26" s="18"/>
      <c r="N26" s="87">
        <v>21</v>
      </c>
      <c r="O26" s="87" t="s">
        <v>2140</v>
      </c>
      <c r="P26" s="87" t="s">
        <v>1637</v>
      </c>
      <c r="Q26" s="87" t="s">
        <v>1247</v>
      </c>
      <c r="R26" s="18"/>
      <c r="S26" s="18"/>
      <c r="T26" s="18"/>
      <c r="U26" s="18"/>
      <c r="V26" s="18"/>
      <c r="W26" s="18"/>
      <c r="X26" s="87">
        <v>21</v>
      </c>
      <c r="Y26" s="769" t="s">
        <v>2140</v>
      </c>
      <c r="Z26" s="87" t="s">
        <v>1637</v>
      </c>
      <c r="AA26" s="87" t="s">
        <v>1247</v>
      </c>
      <c r="AB26" s="18"/>
      <c r="AC26" s="87">
        <v>21</v>
      </c>
      <c r="AD26" s="87" t="s">
        <v>2411</v>
      </c>
      <c r="AE26" s="87" t="s">
        <v>2412</v>
      </c>
      <c r="AF26" s="87" t="s">
        <v>1247</v>
      </c>
    </row>
    <row r="27" spans="1:32" ht="12">
      <c r="A27" s="18"/>
      <c r="B27" s="18"/>
      <c r="C27" s="18"/>
      <c r="D27" s="18"/>
      <c r="E27" s="18"/>
      <c r="F27" s="18"/>
      <c r="G27" s="18"/>
      <c r="H27" s="18"/>
      <c r="I27" s="18"/>
      <c r="J27" s="18"/>
      <c r="K27" s="18"/>
      <c r="L27" s="18"/>
      <c r="M27" s="18"/>
      <c r="N27" s="87">
        <v>22</v>
      </c>
      <c r="O27" s="87" t="s">
        <v>2160</v>
      </c>
      <c r="P27" s="87" t="s">
        <v>2161</v>
      </c>
      <c r="Q27" s="87" t="s">
        <v>1247</v>
      </c>
      <c r="R27" s="18"/>
      <c r="S27" s="18"/>
      <c r="T27" s="18"/>
      <c r="U27" s="18"/>
      <c r="V27" s="18"/>
      <c r="W27" s="18"/>
      <c r="X27" s="87">
        <v>22</v>
      </c>
      <c r="Y27" s="769" t="s">
        <v>2160</v>
      </c>
      <c r="Z27" s="87" t="s">
        <v>2161</v>
      </c>
      <c r="AA27" s="87" t="s">
        <v>1247</v>
      </c>
      <c r="AB27" s="18"/>
      <c r="AC27" s="87">
        <v>22</v>
      </c>
      <c r="AD27" s="87" t="s">
        <v>2387</v>
      </c>
      <c r="AE27" s="87" t="s">
        <v>2388</v>
      </c>
      <c r="AF27" s="87" t="s">
        <v>1247</v>
      </c>
    </row>
    <row r="28" spans="1:32" ht="12">
      <c r="A28" s="18"/>
      <c r="B28" s="18"/>
      <c r="C28" s="18"/>
      <c r="D28" s="18"/>
      <c r="E28" s="18"/>
      <c r="F28" s="18"/>
      <c r="G28" s="18"/>
      <c r="H28" s="18"/>
      <c r="I28" s="18"/>
      <c r="J28" s="18"/>
      <c r="K28" s="18"/>
      <c r="L28" s="18"/>
      <c r="M28" s="18"/>
      <c r="N28" s="87">
        <v>23</v>
      </c>
      <c r="O28" s="87" t="s">
        <v>2181</v>
      </c>
      <c r="P28" s="87" t="s">
        <v>2182</v>
      </c>
      <c r="Q28" s="87" t="s">
        <v>1247</v>
      </c>
      <c r="R28" s="18"/>
      <c r="S28" s="18"/>
      <c r="T28" s="18"/>
      <c r="U28" s="18"/>
      <c r="V28" s="18"/>
      <c r="W28" s="18"/>
      <c r="X28" s="87">
        <v>23</v>
      </c>
      <c r="Y28" s="769" t="s">
        <v>2181</v>
      </c>
      <c r="Z28" s="87" t="s">
        <v>2182</v>
      </c>
      <c r="AA28" s="87" t="s">
        <v>1247</v>
      </c>
      <c r="AB28" s="18"/>
      <c r="AC28" s="87">
        <v>23</v>
      </c>
      <c r="AD28" s="87" t="s">
        <v>2419</v>
      </c>
      <c r="AE28" s="87" t="s">
        <v>2420</v>
      </c>
      <c r="AF28" s="87" t="s">
        <v>1247</v>
      </c>
    </row>
    <row r="29" spans="1:32" ht="12">
      <c r="A29" s="18"/>
      <c r="B29" s="18"/>
      <c r="C29" s="18"/>
      <c r="D29" s="18"/>
      <c r="E29" s="18"/>
      <c r="F29" s="18"/>
      <c r="G29" s="18"/>
      <c r="H29" s="18"/>
      <c r="I29" s="18"/>
      <c r="J29" s="18"/>
      <c r="K29" s="18"/>
      <c r="L29" s="18"/>
      <c r="M29" s="18"/>
      <c r="N29" s="87">
        <v>24</v>
      </c>
      <c r="O29" s="87" t="s">
        <v>2202</v>
      </c>
      <c r="P29" s="87" t="s">
        <v>2203</v>
      </c>
      <c r="Q29" s="87" t="s">
        <v>1247</v>
      </c>
      <c r="R29" s="18"/>
      <c r="S29" s="18"/>
      <c r="T29" s="18"/>
      <c r="U29" s="18"/>
      <c r="V29" s="18"/>
      <c r="W29" s="18"/>
      <c r="X29" s="87">
        <v>24</v>
      </c>
      <c r="Y29" s="769" t="s">
        <v>2202</v>
      </c>
      <c r="Z29" s="87" t="s">
        <v>2203</v>
      </c>
      <c r="AA29" s="87" t="s">
        <v>1247</v>
      </c>
      <c r="AB29" s="18"/>
      <c r="AC29" s="87">
        <v>24</v>
      </c>
      <c r="AD29" s="87" t="s">
        <v>2391</v>
      </c>
      <c r="AE29" s="87" t="s">
        <v>2392</v>
      </c>
      <c r="AF29" s="87" t="s">
        <v>1247</v>
      </c>
    </row>
    <row r="30" spans="1:32" ht="12">
      <c r="A30" s="18"/>
      <c r="B30" s="18"/>
      <c r="C30" s="18"/>
      <c r="D30" s="18"/>
      <c r="E30" s="18"/>
      <c r="F30" s="18"/>
      <c r="G30" s="18"/>
      <c r="H30" s="18"/>
      <c r="I30" s="18"/>
      <c r="J30" s="18"/>
      <c r="K30" s="18"/>
      <c r="L30" s="18"/>
      <c r="M30" s="18"/>
      <c r="N30" s="87">
        <v>25</v>
      </c>
      <c r="O30" s="87" t="s">
        <v>2223</v>
      </c>
      <c r="P30" s="87" t="s">
        <v>2224</v>
      </c>
      <c r="Q30" s="87" t="s">
        <v>1247</v>
      </c>
      <c r="R30" s="18"/>
      <c r="S30" s="18"/>
      <c r="T30" s="18"/>
      <c r="U30" s="18"/>
      <c r="V30" s="18"/>
      <c r="W30" s="18"/>
      <c r="X30" s="87">
        <v>25</v>
      </c>
      <c r="Y30" s="769" t="s">
        <v>2223</v>
      </c>
      <c r="Z30" s="87" t="s">
        <v>2224</v>
      </c>
      <c r="AA30" s="87" t="s">
        <v>1247</v>
      </c>
      <c r="AB30" s="18"/>
      <c r="AC30" s="87">
        <v>25</v>
      </c>
      <c r="AD30" s="87" t="s">
        <v>2351</v>
      </c>
      <c r="AE30" s="87" t="s">
        <v>2352</v>
      </c>
      <c r="AF30" s="87" t="s">
        <v>1247</v>
      </c>
    </row>
    <row r="31" spans="1:32" ht="12">
      <c r="A31" s="18"/>
      <c r="B31" s="18"/>
      <c r="C31" s="18"/>
      <c r="D31" s="18"/>
      <c r="E31" s="18"/>
      <c r="F31" s="18"/>
      <c r="G31" s="18"/>
      <c r="H31" s="18"/>
      <c r="I31" s="18"/>
      <c r="J31" s="18"/>
      <c r="K31" s="18"/>
      <c r="L31" s="18"/>
      <c r="M31" s="18"/>
      <c r="N31" s="87">
        <v>26</v>
      </c>
      <c r="O31" s="87" t="s">
        <v>2244</v>
      </c>
      <c r="P31" s="87" t="s">
        <v>2245</v>
      </c>
      <c r="Q31" s="87" t="s">
        <v>1247</v>
      </c>
      <c r="R31" s="18"/>
      <c r="S31" s="18"/>
      <c r="T31" s="18"/>
      <c r="U31" s="18"/>
      <c r="V31" s="18"/>
      <c r="W31" s="18"/>
      <c r="X31" s="87">
        <v>26</v>
      </c>
      <c r="Y31" s="769" t="s">
        <v>2244</v>
      </c>
      <c r="Z31" s="87" t="s">
        <v>2245</v>
      </c>
      <c r="AA31" s="87" t="s">
        <v>1247</v>
      </c>
      <c r="AB31" s="18"/>
      <c r="AC31" s="87">
        <v>26</v>
      </c>
      <c r="AD31" s="87" t="s">
        <v>2395</v>
      </c>
      <c r="AE31" s="87" t="s">
        <v>2396</v>
      </c>
      <c r="AF31" s="87" t="s">
        <v>1247</v>
      </c>
    </row>
    <row r="32" spans="1:32" ht="12">
      <c r="A32" s="18"/>
      <c r="B32" s="18"/>
      <c r="C32" s="18"/>
      <c r="D32" s="18"/>
      <c r="E32" s="18"/>
      <c r="F32" s="18"/>
      <c r="G32" s="18"/>
      <c r="H32" s="18"/>
      <c r="I32" s="18"/>
      <c r="J32" s="18"/>
      <c r="K32" s="18"/>
      <c r="L32" s="18"/>
      <c r="M32" s="18"/>
      <c r="N32" s="87">
        <v>27</v>
      </c>
      <c r="O32" s="87" t="s">
        <v>2265</v>
      </c>
      <c r="P32" s="87" t="s">
        <v>2266</v>
      </c>
      <c r="Q32" s="87" t="s">
        <v>1247</v>
      </c>
      <c r="R32" s="18"/>
      <c r="S32" s="18"/>
      <c r="T32" s="18"/>
      <c r="U32" s="18"/>
      <c r="V32" s="18"/>
      <c r="W32" s="18"/>
      <c r="X32" s="87">
        <v>27</v>
      </c>
      <c r="Y32" s="769" t="s">
        <v>2265</v>
      </c>
      <c r="Z32" s="87" t="s">
        <v>2266</v>
      </c>
      <c r="AA32" s="87" t="s">
        <v>1247</v>
      </c>
      <c r="AB32" s="18"/>
      <c r="AC32" s="87">
        <v>27</v>
      </c>
      <c r="AD32" s="87" t="s">
        <v>2379</v>
      </c>
      <c r="AE32" s="87" t="s">
        <v>2380</v>
      </c>
      <c r="AF32" s="87" t="s">
        <v>1247</v>
      </c>
    </row>
    <row r="33" spans="1:32" ht="12">
      <c r="A33" s="18"/>
      <c r="B33" s="18"/>
      <c r="C33" s="18"/>
      <c r="D33" s="18"/>
      <c r="E33" s="18"/>
      <c r="F33" s="18"/>
      <c r="G33" s="18"/>
      <c r="H33" s="18"/>
      <c r="I33" s="18"/>
      <c r="J33" s="18"/>
      <c r="K33" s="18"/>
      <c r="L33" s="18"/>
      <c r="M33" s="18"/>
      <c r="N33" s="87">
        <v>28</v>
      </c>
      <c r="O33" s="87" t="s">
        <v>2286</v>
      </c>
      <c r="P33" s="87" t="s">
        <v>2287</v>
      </c>
      <c r="Q33" s="87" t="s">
        <v>1247</v>
      </c>
      <c r="R33" s="18"/>
      <c r="S33" s="18"/>
      <c r="T33" s="18"/>
      <c r="U33" s="18"/>
      <c r="V33" s="18"/>
      <c r="W33" s="18"/>
      <c r="X33" s="87">
        <v>28</v>
      </c>
      <c r="Y33" s="769" t="s">
        <v>2286</v>
      </c>
      <c r="Z33" s="87" t="s">
        <v>2287</v>
      </c>
      <c r="AA33" s="87" t="s">
        <v>1247</v>
      </c>
      <c r="AB33" s="18"/>
      <c r="AC33" s="87">
        <v>28</v>
      </c>
      <c r="AD33" s="87" t="s">
        <v>2371</v>
      </c>
      <c r="AE33" s="87" t="s">
        <v>2372</v>
      </c>
      <c r="AF33" s="87" t="s">
        <v>1247</v>
      </c>
    </row>
    <row r="34" spans="1:32" ht="12">
      <c r="A34" s="18"/>
      <c r="B34" s="18"/>
      <c r="C34" s="18"/>
      <c r="D34" s="18"/>
      <c r="E34" s="18"/>
      <c r="F34" s="18"/>
      <c r="G34" s="18"/>
      <c r="H34" s="18"/>
      <c r="I34" s="18"/>
      <c r="J34" s="18"/>
      <c r="K34" s="18"/>
      <c r="L34" s="18"/>
      <c r="M34" s="18"/>
      <c r="N34" s="87">
        <v>29</v>
      </c>
      <c r="O34" s="87" t="s">
        <v>2307</v>
      </c>
      <c r="P34" s="87" t="s">
        <v>2308</v>
      </c>
      <c r="Q34" s="87" t="s">
        <v>1247</v>
      </c>
      <c r="R34" s="18"/>
      <c r="S34" s="18"/>
      <c r="T34" s="18"/>
      <c r="U34" s="18"/>
      <c r="V34" s="18"/>
      <c r="W34" s="18"/>
      <c r="X34" s="87">
        <v>29</v>
      </c>
      <c r="Y34" s="769" t="s">
        <v>2307</v>
      </c>
      <c r="Z34" s="87" t="s">
        <v>2308</v>
      </c>
      <c r="AA34" s="87" t="s">
        <v>1247</v>
      </c>
      <c r="AB34" s="18"/>
      <c r="AC34" s="87">
        <v>29</v>
      </c>
      <c r="AD34" s="87" t="s">
        <v>1707</v>
      </c>
      <c r="AE34" s="87" t="s">
        <v>1708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1719</v>
      </c>
      <c r="AE35" s="87" t="s">
        <v>1720</v>
      </c>
      <c r="AF35" s="87" t="s">
        <v>1247</v>
      </c>
    </row>
    <row r="36" spans="1:32" ht="12">
      <c r="A36" s="18"/>
      <c r="B36" s="18"/>
      <c r="C36" s="18"/>
      <c r="D36" s="18"/>
      <c r="E36" s="18"/>
      <c r="F36" s="18"/>
      <c r="G36" s="18"/>
      <c r="H36" s="18"/>
      <c r="I36" s="18"/>
      <c r="J36" s="18"/>
      <c r="K36" s="18"/>
      <c r="L36" s="18"/>
      <c r="M36" s="18"/>
      <c r="N36" s="87">
        <v>31</v>
      </c>
      <c r="O36" s="87" t="s">
        <v>2432</v>
      </c>
      <c r="P36" s="87" t="s">
        <v>2433</v>
      </c>
      <c r="Q36" s="87" t="s">
        <v>1245</v>
      </c>
      <c r="R36" s="18"/>
      <c r="S36" s="18"/>
      <c r="T36" s="18"/>
      <c r="U36" s="18"/>
      <c r="V36" s="18"/>
      <c r="W36" s="18"/>
      <c r="X36" s="87">
        <v>31</v>
      </c>
      <c r="Y36" s="769">
        <v>0</v>
      </c>
      <c r="Z36" s="87">
        <v>0</v>
      </c>
      <c r="AA36" s="87">
        <v>0</v>
      </c>
      <c r="AB36" s="18"/>
      <c r="AC36" s="87">
        <v>31</v>
      </c>
      <c r="AD36" s="87" t="s">
        <v>2403</v>
      </c>
      <c r="AE36" s="87" t="s">
        <v>2404</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2327</v>
      </c>
      <c r="AE37" s="87" t="s">
        <v>2328</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2331</v>
      </c>
      <c r="AE38" s="87" t="s">
        <v>2332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1711</v>
      </c>
      <c r="AE39" s="87" t="s">
        <v>1712</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2375</v>
      </c>
      <c r="AE40" s="87" t="s">
        <v>2376</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2335</v>
      </c>
      <c r="AE41" s="87" t="s">
        <v>2336</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1683</v>
      </c>
      <c r="AE42" s="87" t="s">
        <v>1684</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1687</v>
      </c>
      <c r="AE43" s="87" t="s">
        <v>1688</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2355</v>
      </c>
      <c r="AE44" s="87" t="s">
        <v>2356</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1699</v>
      </c>
      <c r="AE45" s="87" t="s">
        <v>1700</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2367</v>
      </c>
      <c r="AE46" s="87" t="s">
        <v>2368</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2383</v>
      </c>
      <c r="AE47" s="87" t="s">
        <v>2384</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2359</v>
      </c>
      <c r="AE48" s="87" t="s">
        <v>2360</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2343</v>
      </c>
      <c r="AE49" s="87" t="s">
        <v>2344</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46</v>
      </c>
      <c r="I4" s="80" t="str">
        <f>HLOOKUP(I3,比較地域マスタ!$E$5:$L$6,2,0)</f>
        <v>鹿児島県</v>
      </c>
      <c r="J4" s="80" t="str">
        <f>HLOOKUP(J3,比較地域マスタ!$E$5:$L$6,2,0)</f>
        <v>指宿市</v>
      </c>
      <c r="K4" s="80" t="str">
        <f>HLOOKUP(K3,比較地域マスタ!$E$5:$L$6,2,0)</f>
        <v>46210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2024-03-14T14:02:29Z</dcterms:created>
  <dcterms:modified xsi:type="dcterms:W3CDTF">2024-03-14T14:02:30Z</dcterms:modified>
  <cp:category/>
  <cp:contentStatus/>
</cp:coreProperties>
</file>