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8B2AED54-6F95-46C9-931D-D85D5FC9FD25}"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I227" i="160" s="1"/>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<sst xmlns="http://schemas.openxmlformats.org/spreadsheetml/2006/main" count="24440" uniqueCount="2348">
  <si>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</si>
  <si>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</si>
  <si>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</si>
  <si>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</si>
  <si>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</si>
  <si>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</si>
  <si>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</si>
  <si>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</si>
  <si>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</si>
  <si>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</si>
  <si>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</si>
  <si>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</si>
  <si>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</si>
  <si>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</si>
  <si>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</si>
  <si>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</si>
  <si>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</si>
  <si>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</si>
  <si>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</si>
  <si>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</si>
  <si>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</si>
  <si>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</si>
  <si>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</si>
  <si>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</si>
  <si>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</si>
  <si>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</si>
  <si>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</si>
  <si>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</si>
  <si>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</si>
  <si>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</si>
  <si>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</si>
  <si>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</si>
  <si>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</si>
  <si>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</si>
  <si>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</si>
  <si>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</si>
  <si>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</si>
  <si>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</si>
  <si>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</si>
  <si>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</si>
  <si>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</si>
  <si>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</si>
  <si>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</si>
  <si>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</si>
  <si>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</si>
  <si>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</si>
  <si>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</si>
  <si>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</si>
  <si>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</si>
  <si>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</si>
  <si>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</si>
  <si>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</si>
  <si>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</si>
  <si>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</si>
  <si>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</si>
  <si>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</si>
  <si>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</si>
  <si>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</si>
  <si>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</si>
  <si>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</si>
  <si>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</si>
  <si>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</si>
  <si>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</si>
  <si>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</si>
  <si>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</si>
  <si>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</si>
  <si>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</si>
  <si>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</si>
  <si>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</si>
  <si>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</si>
  <si>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</si>
  <si>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</si>
  <si>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</si>
  <si>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</si>
  <si>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</si>
  <si>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</si>
  <si>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</si>
  <si>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</si>
  <si>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</si>
  <si>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</si>
  <si>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</si>
  <si>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</si>
  <si>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</si>
  <si>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</si>
  <si>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</si>
  <si>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</si>
  <si>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</si>
  <si>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</si>
  <si>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</si>
  <si>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</si>
  <si>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</si>
  <si>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</si>
  <si>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</si>
  <si>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</si>
  <si>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</si>
  <si>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</si>
  <si>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</si>
  <si>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</si>
  <si>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</si>
  <si>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</si>
  <si>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</si>
  <si>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</si>
  <si>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</si>
  <si>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</si>
  <si>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</si>
  <si>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</si>
  <si>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</si>
  <si>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</si>
  <si>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</si>
  <si>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</si>
  <si>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</si>
  <si>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</si>
  <si>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</si>
  <si>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</si>
  <si>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</si>
  <si>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</si>
  <si>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</si>
  <si>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</si>
  <si>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</si>
  <si>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</si>
  <si>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</si>
  <si>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</si>
  <si>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</si>
  <si>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</si>
  <si>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</si>
  <si>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</si>
  <si>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</si>
  <si>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</si>
  <si>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</si>
  <si>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</si>
  <si>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</si>
  <si>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</si>
  <si>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</si>
  <si>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</si>
  <si>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</si>
  <si>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</si>
  <si>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</si>
  <si>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</si>
  <si>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</si>
  <si>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</si>
  <si>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</si>
  <si>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</si>
  <si>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</si>
  <si>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</si>
  <si>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</si>
  <si>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</si>
  <si>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</si>
  <si>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</si>
  <si>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</si>
  <si>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</si>
  <si>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</si>
  <si>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</si>
  <si>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</si>
  <si>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</si>
  <si>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</si>
  <si>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</si>
  <si>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</si>
  <si>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</si>
  <si>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</si>
  <si>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</si>
  <si>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</si>
  <si>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</si>
  <si>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</si>
  <si>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</si>
  <si>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</si>
  <si>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</si>
  <si>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</si>
  <si>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</si>
  <si>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</si>
  <si>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</si>
  <si>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</si>
  <si>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</si>
  <si>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</si>
  <si>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</si>
  <si>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</si>
  <si>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</si>
  <si>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</si>
  <si>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</si>
  <si>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</si>
  <si>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</si>
  <si>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</si>
  <si>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</si>
  <si>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</si>
  <si>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</si>
  <si>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</si>
  <si>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</si>
  <si>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</si>
  <si>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</si>
  <si>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</si>
  <si>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</si>
  <si>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</si>
  <si>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</si>
  <si>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</si>
  <si>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</si>
  <si>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</si>
  <si>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</si>
  <si>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</si>
  <si>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</si>
  <si>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</si>
  <si>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</si>
  <si>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</si>
  <si>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</si>
  <si>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</si>
  <si>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</si>
  <si>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</si>
  <si>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</si>
  <si>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</si>
  <si>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</si>
  <si>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</si>
  <si>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</si>
  <si>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</si>
  <si>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</si>
  <si>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</si>
  <si>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</si>
  <si>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</si>
  <si>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</si>
  <si>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</si>
  <si>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</si>
  <si>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</si>
  <si>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</si>
  <si>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</si>
  <si>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</si>
  <si>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</si>
  <si>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</si>
  <si>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</si>
  <si>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</si>
  <si>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</si>
  <si>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</si>
  <si>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</si>
  <si>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</si>
  <si>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</si>
  <si>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</si>
  <si>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</si>
  <si>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</si>
  <si>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</si>
  <si>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</si>
  <si>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</si>
  <si>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</si>
  <si>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</si>
  <si>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</si>
  <si>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</si>
  <si>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</si>
  <si>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</si>
  <si>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</si>
  <si>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</si>
  <si>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</si>
  <si>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</si>
  <si>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</si>
  <si>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</si>
  <si>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</si>
  <si>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</si>
  <si>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</si>
  <si>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</si>
  <si>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</si>
  <si>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</si>
  <si>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</si>
  <si>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</si>
  <si>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</si>
  <si>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</si>
  <si>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</si>
  <si>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</si>
  <si>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</si>
  <si>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</si>
  <si>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</si>
  <si>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</si>
  <si>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</si>
  <si>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</si>
  <si>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</si>
  <si>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</si>
  <si>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</si>
  <si>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</si>
  <si>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</si>
  <si>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</si>
  <si>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</si>
  <si>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</si>
  <si>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</si>
  <si>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</si>
  <si>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</si>
  <si>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</si>
  <si>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</si>
  <si>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</si>
  <si>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</si>
  <si>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</si>
  <si>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</si>
  <si>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</si>
  <si>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</si>
  <si>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</si>
  <si>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</si>
  <si>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</si>
  <si>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</si>
  <si>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</si>
  <si>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</si>
  <si>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</si>
  <si>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</si>
  <si>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</si>
  <si>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</si>
  <si>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</si>
  <si>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</si>
  <si>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</si>
  <si>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</si>
  <si>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</si>
  <si>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</si>
  <si>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</si>
  <si>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</si>
  <si>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</si>
  <si>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</si>
  <si>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</si>
  <si>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</si>
  <si>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</si>
  <si>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</si>
  <si>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</si>
  <si>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</si>
  <si>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</si>
  <si>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</si>
  <si>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</si>
  <si>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</si>
  <si>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</si>
  <si>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</si>
  <si>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</si>
  <si>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</si>
  <si>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</si>
  <si>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</si>
  <si>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</si>
  <si>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</si>
  <si>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</si>
  <si>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</si>
  <si>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</si>
  <si>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</si>
  <si>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</si>
  <si>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</si>
  <si>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</si>
  <si>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</si>
  <si>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</si>
  <si>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</si>
  <si>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</si>
  <si>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</si>
  <si>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</si>
  <si>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</si>
  <si>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</si>
  <si>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</si>
  <si>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</si>
  <si>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</si>
  <si>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</si>
  <si>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</si>
  <si>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</si>
  <si>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</si>
  <si>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</si>
  <si>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</si>
  <si>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</si>
  <si>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</si>
  <si>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</si>
  <si>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</si>
  <si>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</si>
  <si>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</si>
  <si>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</si>
  <si>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</si>
  <si>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</si>
  <si>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</si>
  <si>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</si>
  <si>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</si>
  <si>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</si>
  <si>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</si>
  <si>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</si>
  <si>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</si>
  <si>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</si>
  <si>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</si>
  <si>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</si>
  <si>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</si>
  <si>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</si>
  <si>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</si>
  <si>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</si>
  <si>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</si>
  <si>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</si>
  <si>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</si>
  <si>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</si>
  <si>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</si>
  <si>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</si>
  <si>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</si>
  <si>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</si>
  <si>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</si>
  <si>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</si>
  <si>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</si>
  <si>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</si>
  <si>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</si>
  <si>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</si>
  <si>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</si>
  <si>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</si>
  <si>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</si>
  <si>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</si>
  <si>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</si>
  <si>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</si>
  <si>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</si>
  <si>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</si>
  <si>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</si>
  <si>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</si>
  <si>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</si>
  <si>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</si>
  <si>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</si>
  <si>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</si>
  <si>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</si>
  <si>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</si>
  <si>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</si>
  <si>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</si>
  <si>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</si>
  <si>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</si>
  <si>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</si>
  <si>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</si>
  <si>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</si>
  <si>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</si>
  <si>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</si>
  <si>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</si>
  <si>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</si>
  <si>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</si>
  <si>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</si>
  <si>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</si>
  <si>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</si>
  <si>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</si>
  <si>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</si>
  <si>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</si>
  <si>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</si>
  <si>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</si>
  <si>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</si>
  <si>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</si>
  <si>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</si>
  <si>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</si>
  <si>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</si>
  <si>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</si>
  <si>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</si>
  <si>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</si>
  <si>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</si>
  <si>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</si>
  <si>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</si>
  <si>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</si>
  <si>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</si>
  <si>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</si>
  <si>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</si>
  <si>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</si>
  <si>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</si>
  <si>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</si>
  <si>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</si>
  <si>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</si>
  <si>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</si>
  <si>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</si>
  <si>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</si>
  <si>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</si>
  <si>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</si>
  <si>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</si>
  <si>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</si>
  <si>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</si>
  <si>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</si>
  <si>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</si>
  <si>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</si>
  <si>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</si>
  <si>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</si>
  <si>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</si>
  <si>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</si>
  <si>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</si>
  <si>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</si>
  <si>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</si>
  <si>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</si>
  <si>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</si>
  <si>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</si>
  <si>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</si>
  <si>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</si>
  <si>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</si>
  <si>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</si>
  <si>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</si>
  <si>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</si>
  <si>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</si>
  <si>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</si>
  <si>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</si>
  <si>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</si>
  <si>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</si>
  <si>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</si>
  <si>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</si>
  <si>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</si>
  <si>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</si>
  <si>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</si>
  <si>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</si>
  <si>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</si>
  <si>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</si>
  <si>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</si>
  <si>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</si>
  <si>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</si>
  <si>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</si>
  <si>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</si>
  <si>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</si>
  <si>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</si>
  <si>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</si>
  <si>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</si>
  <si>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</si>
  <si>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</si>
  <si>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</si>
  <si>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</si>
  <si>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</si>
  <si>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</si>
  <si>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</si>
  <si>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</si>
  <si>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</si>
  <si>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</si>
  <si>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</si>
  <si>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</si>
  <si>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</si>
  <si>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</si>
  <si>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</si>
  <si>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</si>
  <si>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</si>
  <si>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</si>
  <si>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</si>
  <si>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</si>
  <si>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</si>
  <si>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</si>
  <si>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</si>
  <si>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</si>
  <si>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</si>
  <si>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</si>
  <si>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</si>
  <si>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</si>
  <si>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</si>
  <si>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</si>
  <si>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</si>
  <si>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</si>
  <si>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</si>
  <si>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</si>
  <si>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</si>
  <si>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</si>
  <si>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</si>
  <si>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</si>
  <si>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</si>
  <si>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</si>
  <si>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</si>
  <si>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</si>
  <si>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</si>
  <si>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</si>
  <si>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</si>
  <si>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</si>
  <si>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</si>
  <si>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</si>
  <si>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</si>
  <si>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</si>
  <si>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</si>
  <si>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</si>
  <si>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</si>
  <si>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</si>
  <si>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</si>
  <si>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</si>
  <si>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</si>
  <si>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</si>
  <si>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</si>
  <si>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</si>
  <si>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</si>
  <si>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</si>
  <si>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</si>
  <si>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</si>
  <si>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</si>
  <si>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</si>
  <si>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</si>
  <si>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</si>
  <si>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</si>
  <si>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</si>
  <si>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</si>
  <si>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</si>
  <si>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</si>
  <si>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</si>
  <si>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</si>
  <si>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</si>
  <si>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</si>
  <si>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</si>
  <si>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</si>
  <si>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</si>
  <si>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</si>
  <si>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</si>
  <si>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</si>
  <si>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</si>
  <si>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</si>
  <si>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</si>
  <si>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</si>
  <si>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</si>
  <si>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</si>
  <si>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</si>
  <si>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</si>
  <si>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</si>
  <si>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</si>
  <si>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</si>
  <si>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</si>
  <si>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</si>
  <si>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</si>
  <si>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</si>
  <si>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</si>
  <si>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</si>
  <si>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</si>
  <si>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</si>
  <si>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</si>
  <si>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</si>
  <si>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</si>
  <si>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</si>
  <si>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</si>
  <si>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</si>
  <si>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</si>
  <si>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</si>
  <si>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</si>
  <si>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</si>
  <si>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</si>
  <si>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</si>
  <si>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</si>
  <si>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</si>
  <si>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</si>
  <si>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</si>
  <si>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</si>
  <si>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</si>
  <si>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</si>
  <si>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</si>
  <si>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</si>
  <si>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</si>
  <si>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</si>
  <si>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</si>
  <si>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</si>
  <si>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</si>
  <si>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</si>
  <si>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</si>
  <si>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</si>
  <si>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</si>
  <si>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</si>
  <si>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</si>
  <si>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</si>
  <si>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</si>
  <si>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</si>
  <si>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</si>
  <si>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</si>
  <si>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</si>
  <si>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</si>
  <si>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</si>
  <si>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</si>
  <si>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</si>
  <si>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</si>
  <si>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</si>
  <si>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</si>
  <si>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</si>
  <si>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</si>
  <si>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</si>
  <si>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</si>
  <si>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</si>
  <si>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</si>
  <si>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</si>
  <si>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</si>
  <si>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</si>
  <si>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</si>
  <si>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</si>
  <si>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</si>
  <si>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</si>
  <si>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</si>
  <si>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</si>
  <si>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</si>
  <si>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</si>
  <si>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</si>
  <si>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</si>
  <si>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</si>
  <si>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</si>
  <si>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</si>
  <si>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</si>
  <si>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</si>
  <si>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</si>
  <si>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</si>
  <si>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</si>
  <si>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</si>
  <si>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</si>
  <si>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</si>
  <si>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</si>
  <si>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</si>
  <si>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</si>
  <si>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</si>
  <si>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</si>
  <si>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</si>
  <si>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</si>
  <si>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</si>
  <si>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</si>
  <si>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</si>
  <si>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</si>
  <si>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</si>
  <si>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</si>
  <si>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</si>
  <si>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</si>
  <si>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</si>
  <si>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</si>
  <si>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</si>
  <si>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</si>
  <si>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</si>
  <si>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</si>
  <si>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</si>
  <si>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</si>
  <si>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</si>
  <si>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</si>
  <si>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</si>
  <si>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</si>
  <si>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</si>
  <si>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</si>
  <si>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</si>
  <si>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</si>
  <si>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</si>
  <si>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</si>
  <si>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</si>
  <si>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</si>
  <si>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</si>
  <si>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</si>
  <si>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</si>
  <si>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</si>
  <si>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</si>
  <si>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</si>
  <si>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</si>
  <si>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</si>
  <si>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</si>
  <si>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</si>
  <si>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</si>
  <si>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</si>
  <si>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</si>
  <si>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</si>
  <si>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</si>
  <si>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</si>
  <si>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</si>
  <si>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</si>
  <si>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</si>
  <si>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</si>
  <si>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</si>
  <si>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</si>
  <si>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</si>
  <si>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</si>
  <si>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</si>
  <si>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</si>
  <si>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</si>
  <si>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</si>
  <si>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</si>
  <si>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</si>
  <si>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</si>
  <si>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</si>
  <si>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</si>
  <si>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</si>
  <si>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</si>
  <si>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</si>
  <si>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</si>
  <si>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</si>
  <si>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</si>
  <si>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</si>
  <si>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</si>
  <si>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</si>
  <si>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</si>
  <si>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</si>
  <si>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</si>
  <si>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</si>
  <si>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</si>
  <si>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</si>
  <si>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</si>
  <si>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</si>
  <si>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</si>
  <si>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</si>
  <si>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</si>
  <si>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</si>
  <si>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</si>
  <si>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</si>
  <si>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</si>
  <si>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</si>
  <si>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</si>
  <si>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</si>
  <si>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</si>
  <si>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</si>
  <si>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</si>
  <si>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</si>
  <si>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</si>
  <si>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</si>
  <si>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</si>
  <si>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</si>
  <si>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</si>
  <si>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</si>
  <si>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</si>
  <si>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</si>
  <si>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</si>
  <si>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</si>
  <si>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</si>
  <si>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</si>
  <si>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</si>
  <si>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</si>
  <si>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</si>
  <si>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</si>
  <si>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</si>
  <si>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</si>
  <si>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</si>
  <si>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</si>
  <si>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</si>
  <si>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</si>
  <si>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</si>
  <si>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</si>
  <si>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</si>
  <si>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</si>
  <si>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</si>
  <si>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</si>
  <si>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</si>
  <si>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</si>
  <si>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</si>
  <si>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</si>
  <si>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</si>
  <si>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</si>
  <si>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</si>
  <si>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</si>
  <si>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</si>
  <si>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</si>
  <si>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</si>
  <si>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</si>
  <si>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</si>
  <si>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</si>
  <si>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</si>
  <si>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</si>
  <si>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</si>
  <si>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</si>
  <si>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</si>
  <si>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</si>
  <si>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</si>
  <si>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</si>
  <si>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</si>
  <si>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</si>
  <si>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</si>
  <si>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</si>
  <si>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</si>
  <si>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</si>
  <si>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</si>
  <si>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</si>
  <si>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</si>
  <si>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</si>
  <si>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</si>
  <si>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</si>
  <si>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</si>
  <si>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</si>
  <si>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</si>
  <si>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</si>
  <si>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</si>
  <si>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</si>
  <si>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</si>
  <si>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</si>
  <si>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</si>
  <si>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</si>
  <si>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</si>
  <si>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</si>
  <si>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</si>
  <si>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</si>
  <si>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</si>
  <si>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</si>
  <si>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</si>
  <si>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</si>
  <si>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</si>
  <si>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</si>
  <si>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</si>
  <si>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</si>
  <si>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</si>
  <si>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</si>
  <si>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</si>
  <si>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</si>
  <si>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</si>
  <si>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</si>
  <si>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</si>
  <si>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</si>
  <si>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</si>
  <si>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</si>
  <si>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</si>
  <si>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</si>
  <si>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</si>
  <si>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</si>
  <si>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</si>
  <si>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</si>
  <si>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</si>
  <si>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</si>
  <si>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</si>
  <si>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</si>
  <si>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</si>
  <si>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</si>
  <si>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</si>
  <si>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</si>
  <si>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</si>
  <si>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</si>
  <si>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</si>
  <si>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</si>
  <si>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</si>
  <si>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</si>
  <si>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</si>
  <si>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</si>
  <si>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</si>
  <si>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</si>
  <si>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</si>
  <si>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</si>
  <si>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</si>
  <si>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</si>
  <si>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</si>
  <si>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</si>
  <si>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</si>
  <si>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</si>
  <si>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</si>
  <si>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</si>
  <si>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</si>
  <si>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</si>
  <si>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</si>
  <si>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</si>
  <si>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</si>
  <si>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</si>
  <si>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</si>
  <si>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</si>
  <si>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</si>
  <si>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</si>
  <si>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</si>
  <si>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</si>
  <si>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</si>
  <si>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</si>
  <si>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</si>
  <si>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</si>
  <si>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</si>
  <si>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</si>
  <si>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</si>
  <si>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</si>
  <si>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</si>
  <si>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</si>
  <si>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</si>
  <si>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</si>
  <si>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</si>
  <si>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</si>
  <si>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</si>
  <si>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</si>
  <si>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</si>
  <si>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</si>
  <si>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</si>
  <si>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</si>
  <si>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</si>
  <si>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</si>
  <si>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</si>
  <si>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</si>
  <si>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</si>
  <si>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</si>
  <si>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</si>
  <si>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</si>
  <si>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</si>
  <si>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</si>
  <si>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</si>
  <si>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</si>
  <si>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</si>
  <si>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</si>
  <si>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</si>
  <si>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</si>
  <si>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</si>
  <si>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</si>
  <si>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</si>
  <si>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</si>
  <si>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</si>
  <si>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</si>
  <si>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</si>
  <si>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</si>
  <si>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</si>
  <si>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</si>
  <si>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</si>
  <si>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</si>
  <si>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</si>
  <si>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</si>
  <si>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</si>
  <si>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</si>
  <si>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</si>
  <si>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</si>
  <si>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</si>
  <si>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</si>
  <si>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</si>
  <si>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</si>
  <si>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</si>
  <si>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</si>
  <si>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</si>
  <si>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</si>
  <si>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</si>
  <si>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</si>
  <si>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</si>
  <si>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</si>
  <si>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</si>
  <si>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</si>
  <si>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</si>
  <si>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</si>
  <si>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</si>
  <si>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</si>
  <si>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</si>
  <si>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</si>
  <si>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</si>
  <si>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</si>
  <si>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</si>
  <si>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</si>
  <si>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</si>
  <si>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</si>
  <si>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</si>
  <si>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</si>
  <si>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</si>
  <si>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</si>
  <si>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</si>
  <si>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</si>
  <si>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</si>
  <si>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</si>
  <si>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</si>
  <si>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</si>
  <si>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</si>
  <si>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</si>
  <si>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</si>
  <si>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</si>
  <si>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</si>
  <si>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</si>
  <si>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</si>
  <si>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</si>
  <si>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</si>
  <si>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</si>
  <si>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</si>
  <si>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</si>
  <si>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</si>
  <si>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</si>
  <si>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</si>
  <si>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</si>
  <si>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</si>
  <si>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</si>
  <si>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</si>
  <si>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</si>
  <si>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</si>
  <si>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</si>
  <si>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</si>
  <si>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</si>
  <si>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</si>
  <si>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</si>
  <si>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</si>
  <si>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</si>
  <si>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</si>
  <si>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</si>
  <si>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</si>
  <si>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</si>
  <si>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</si>
  <si>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</si>
  <si>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</si>
  <si>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</si>
  <si>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</si>
  <si>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</si>
  <si>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</si>
  <si>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</si>
  <si>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</si>
  <si>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</si>
  <si>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</si>
  <si>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</si>
  <si>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</si>
  <si>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</si>
  <si>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</si>
  <si>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</si>
  <si>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</si>
  <si>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</si>
  <si>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</si>
  <si>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</si>
  <si>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</si>
  <si>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</si>
  <si>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</si>
  <si>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</si>
  <si>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</si>
  <si>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</si>
  <si>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</si>
  <si>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</si>
  <si>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</si>
  <si>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</si>
  <si>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</si>
  <si>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</si>
  <si>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</si>
  <si>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</si>
  <si>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</si>
  <si>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</si>
  <si>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</si>
  <si>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</si>
  <si>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</si>
  <si>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</si>
  <si>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</si>
  <si>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</si>
  <si>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</si>
  <si>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</si>
  <si>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</si>
  <si>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</si>
  <si>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</si>
  <si>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</si>
  <si>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</si>
  <si>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</si>
  <si>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</si>
  <si>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</si>
  <si>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</si>
  <si>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</si>
  <si>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</si>
  <si>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</si>
  <si>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</si>
  <si>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</si>
  <si>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</si>
  <si>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</si>
  <si>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</si>
  <si>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</si>
  <si>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</si>
  <si>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</si>
  <si>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</si>
  <si>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</si>
  <si>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</si>
  <si>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</si>
  <si>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</si>
  <si>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</si>
  <si>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</si>
  <si>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</si>
  <si>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</si>
  <si>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</si>
  <si>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</si>
  <si>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</si>
  <si>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</si>
  <si>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</si>
  <si>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</si>
  <si>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</si>
  <si>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</si>
  <si>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</si>
  <si>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</si>
  <si>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</si>
  <si>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</si>
  <si>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</si>
  <si>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</si>
  <si>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</si>
  <si>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</si>
  <si>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</si>
  <si>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</si>
  <si>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</si>
  <si>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</si>
  <si>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</si>
  <si>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</si>
  <si>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</si>
  <si>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</si>
  <si>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</si>
  <si>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</si>
  <si>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</si>
  <si>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</si>
  <si>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</si>
  <si>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</si>
  <si>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</si>
  <si>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</si>
  <si>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</si>
  <si>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</si>
  <si>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</si>
  <si>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</si>
  <si>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</si>
  <si>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</si>
  <si>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</si>
  <si>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</si>
  <si>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</si>
  <si>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</si>
  <si>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</si>
  <si>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</si>
  <si>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</si>
  <si>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</si>
  <si>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</si>
  <si>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</si>
  <si>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</si>
  <si>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</si>
  <si>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</si>
  <si>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</si>
  <si>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</si>
  <si>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</si>
  <si>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</si>
  <si>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</si>
  <si>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</si>
  <si>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</si>
  <si>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</si>
  <si>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</si>
  <si>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</si>
  <si>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</si>
  <si>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</si>
  <si>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</si>
  <si>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</si>
  <si>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</si>
  <si>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</si>
  <si>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</si>
  <si>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</si>
  <si>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</si>
  <si>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</si>
  <si>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</si>
  <si>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</si>
  <si>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</si>
  <si>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</si>
  <si>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</si>
  <si>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</si>
  <si>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</si>
  <si>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</si>
  <si>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</si>
  <si>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</si>
  <si>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</si>
  <si>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</si>
  <si>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</si>
  <si>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</si>
  <si>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</si>
  <si>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</si>
  <si>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</si>
  <si>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</si>
  <si>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</si>
  <si>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</si>
  <si>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</si>
  <si>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</si>
  <si>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</si>
  <si>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</si>
  <si>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</si>
  <si>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</si>
  <si>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</si>
  <si>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</si>
  <si>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</si>
  <si>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</si>
  <si>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</si>
  <si>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</si>
  <si>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</si>
  <si>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</si>
  <si>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</si>
  <si>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</si>
  <si>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</si>
  <si>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</si>
  <si>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</si>
  <si>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</si>
  <si>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</si>
  <si>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</si>
  <si>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</si>
  <si>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</si>
  <si>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</si>
  <si>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</si>
  <si>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</si>
  <si>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</si>
  <si>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</si>
  <si>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</si>
  <si>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</si>
  <si>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</si>
  <si>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</si>
  <si>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</si>
  <si>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</si>
  <si>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</si>
  <si>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</si>
  <si>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</si>
  <si>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</si>
  <si>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</si>
  <si>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</si>
  <si>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</si>
  <si>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</si>
  <si>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</si>
  <si>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</si>
  <si>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</si>
  <si>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</si>
  <si>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</si>
  <si>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</si>
  <si>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</si>
  <si>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</si>
  <si>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</si>
  <si>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</si>
  <si>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</si>
  <si>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</si>
  <si>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</si>
  <si>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</si>
  <si>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</si>
  <si>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</si>
  <si>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</si>
  <si>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</si>
  <si>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</si>
  <si>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</si>
  <si>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</si>
  <si>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</si>
  <si>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</si>
  <si>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</si>
  <si>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</si>
  <si>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</si>
  <si>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</si>
  <si>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</si>
  <si>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</si>
  <si>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</si>
  <si>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</si>
  <si>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</si>
  <si>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</si>
  <si>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</si>
  <si>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</si>
  <si>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</si>
  <si>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</si>
  <si>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</si>
  <si>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</si>
  <si>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</si>
  <si>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</si>
  <si>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</si>
  <si>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</si>
  <si>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</si>
  <si>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</si>
  <si>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</si>
  <si>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</si>
  <si>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</si>
  <si>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</si>
  <si>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</si>
  <si>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</si>
  <si>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</si>
  <si>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</si>
  <si>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</si>
  <si>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</si>
  <si>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</si>
  <si>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</si>
  <si>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</si>
  <si>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</si>
  <si>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</si>
  <si>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</si>
  <si>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</si>
  <si>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</si>
  <si>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</si>
  <si>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</si>
  <si>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</si>
  <si>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</si>
  <si>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</si>
  <si>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</si>
  <si>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</si>
  <si>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</si>
  <si>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</si>
  <si>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</si>
  <si>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</si>
  <si>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</si>
  <si>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</si>
  <si>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</si>
  <si>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</si>
  <si>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</si>
  <si>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</si>
  <si>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</si>
  <si>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</si>
  <si>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</si>
  <si>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</si>
  <si>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</si>
  <si>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</si>
  <si>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</si>
  <si>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</si>
  <si>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</si>
  <si>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</si>
  <si>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</si>
  <si>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</si>
  <si>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</si>
  <si>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</si>
  <si>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</si>
  <si>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</si>
  <si>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</si>
  <si>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</si>
  <si>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</si>
  <si>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</si>
  <si>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</si>
  <si>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</si>
  <si>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</si>
  <si>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</si>
  <si>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</si>
  <si>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</si>
  <si>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</si>
  <si>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</si>
  <si>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</si>
  <si>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</si>
  <si>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</si>
  <si>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</si>
  <si>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</si>
  <si>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</si>
  <si>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</si>
  <si>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</si>
  <si>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</si>
  <si>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</si>
  <si>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</si>
  <si>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</si>
  <si>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</si>
  <si>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</si>
  <si>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</si>
  <si>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</si>
  <si>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</si>
  <si>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</si>
  <si>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</si>
  <si>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</si>
  <si>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</si>
  <si>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</si>
  <si>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</si>
  <si>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</si>
  <si>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</si>
  <si>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</si>
  <si>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</si>
  <si>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</si>
  <si>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</si>
  <si>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</si>
  <si>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</si>
  <si>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</si>
  <si>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</si>
  <si>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</si>
  <si>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</si>
  <si>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</si>
  <si>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</si>
  <si>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</si>
  <si>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</si>
  <si>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</si>
  <si>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</si>
  <si>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</si>
  <si>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</si>
  <si>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</si>
  <si>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</si>
  <si>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</si>
  <si>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</si>
  <si>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</si>
  <si>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</si>
  <si>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</si>
  <si>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</si>
  <si>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</si>
  <si>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</si>
  <si>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</si>
  <si>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</si>
  <si>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</si>
  <si>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</si>
  <si>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</si>
  <si>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</si>
  <si>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</si>
  <si>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</si>
  <si>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</si>
  <si>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</si>
  <si>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</si>
  <si>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</si>
  <si>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</si>
  <si>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</si>
  <si>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</si>
  <si>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</si>
  <si>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</si>
  <si>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</si>
  <si>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</si>
  <si>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</si>
  <si>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</si>
  <si>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</si>
  <si>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</si>
  <si>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</si>
  <si>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</si>
  <si>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</si>
  <si>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</si>
  <si>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</si>
  <si>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</si>
  <si>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</si>
  <si>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</si>
  <si>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</si>
  <si>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</si>
  <si>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</si>
  <si>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</si>
  <si>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</si>
  <si>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</si>
  <si>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</si>
  <si>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</si>
  <si>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</si>
  <si>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</si>
  <si>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</si>
  <si>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</si>
  <si>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</si>
  <si>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</si>
  <si>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</si>
  <si>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</si>
  <si>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</si>
  <si>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</si>
  <si>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</si>
  <si>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</si>
  <si>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</si>
  <si>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</si>
  <si>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</si>
  <si>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</si>
  <si>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</si>
  <si>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</si>
  <si>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</si>
  <si>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</si>
  <si>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</si>
  <si>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</si>
  <si>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</si>
  <si>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</si>
  <si>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</si>
  <si>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</si>
  <si>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</si>
  <si>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</si>
  <si>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</si>
  <si>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</si>
  <si>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</si>
  <si>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</si>
  <si>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</si>
  <si>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</si>
  <si>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</si>
  <si>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</si>
  <si>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</si>
  <si>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</si>
  <si>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</si>
  <si>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</si>
  <si>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</si>
  <si>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</si>
  <si>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</si>
  <si>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</si>
  <si>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</si>
  <si>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</si>
  <si>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</si>
  <si>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</si>
  <si>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</si>
  <si>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</si>
  <si>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</si>
  <si>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</si>
  <si>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</si>
  <si>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</si>
  <si>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</si>
  <si>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</si>
  <si>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</si>
  <si>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</si>
  <si>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</si>
  <si>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</si>
  <si>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</si>
  <si>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</si>
  <si>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</si>
  <si>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</si>
  <si>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</si>
  <si>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</si>
  <si>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</si>
  <si>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</si>
  <si>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</si>
  <si>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</si>
  <si>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</si>
  <si>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</si>
  <si>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</si>
  <si>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</si>
  <si>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</si>
  <si>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</si>
  <si>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</si>
  <si>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</si>
  <si>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</si>
  <si>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</si>
  <si>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</si>
  <si>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</si>
  <si>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</si>
  <si>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</si>
  <si>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</si>
  <si>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</si>
  <si>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</si>
  <si>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</si>
  <si>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</si>
  <si>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</si>
  <si>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</si>
  <si>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</si>
  <si>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</si>
  <si>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</si>
  <si>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</si>
  <si>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</si>
  <si>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</si>
  <si>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</si>
  <si>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</si>
  <si>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</si>
  <si>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</si>
  <si>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</si>
  <si>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</si>
  <si>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</si>
  <si>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</si>
  <si>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</si>
  <si>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</si>
  <si>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</si>
  <si>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</si>
  <si>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</si>
  <si>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</si>
  <si>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</si>
  <si>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</si>
  <si>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</si>
  <si>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</si>
  <si>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</si>
  <si>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</si>
  <si>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</si>
  <si>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</si>
  <si>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</si>
  <si>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</si>
  <si>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</si>
  <si>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</si>
  <si>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</si>
  <si>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</si>
  <si>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</si>
  <si>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</si>
  <si>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</si>
  <si>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</si>
  <si>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</si>
  <si>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</si>
  <si>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</si>
  <si>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</si>
  <si>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</si>
  <si>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</si>
  <si>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</si>
  <si>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</si>
  <si>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</si>
  <si>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</si>
  <si>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</si>
  <si>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</si>
  <si>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</si>
  <si>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</si>
  <si>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</si>
  <si>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</si>
  <si>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</si>
  <si>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</si>
  <si>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</si>
  <si>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</si>
  <si>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</si>
  <si>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</si>
  <si>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</si>
  <si>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</si>
  <si>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</si>
  <si>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</si>
  <si>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</si>
  <si>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</si>
  <si>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</si>
  <si>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</si>
  <si>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</si>
  <si>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</si>
  <si>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</si>
  <si>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</si>
  <si>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</si>
  <si>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</si>
  <si>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</si>
  <si>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</si>
  <si>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</si>
  <si>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</si>
  <si>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</si>
  <si>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</si>
  <si>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</si>
  <si>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</si>
  <si>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</si>
  <si>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</si>
  <si>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</si>
  <si>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</si>
  <si>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</si>
  <si>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</si>
  <si>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</si>
  <si>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</si>
  <si>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</si>
  <si>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</si>
  <si>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</si>
  <si>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</si>
  <si>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</si>
  <si>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</si>
  <si>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</si>
  <si>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</si>
  <si>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</si>
  <si>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</si>
  <si>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</si>
  <si>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</si>
  <si>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</si>
  <si>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</si>
  <si>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</si>
  <si>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</si>
  <si>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</si>
  <si>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</si>
  <si>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</si>
  <si>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</si>
  <si>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</si>
  <si>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</si>
  <si>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</si>
  <si>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</si>
  <si>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</si>
  <si>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</si>
  <si>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</si>
  <si>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</si>
  <si>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</si>
  <si>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</si>
  <si>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</si>
  <si>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</si>
  <si>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</si>
  <si>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</si>
  <si>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</si>
  <si>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</si>
  <si>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</si>
  <si>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</si>
  <si>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01337_令和4年度</t>
  </si>
  <si>
    <t>01337</t>
  </si>
  <si>
    <t>七飯町</t>
  </si>
  <si>
    <t>01337_令和3年度</t>
  </si>
  <si>
    <t>44202</t>
  </si>
  <si>
    <t>別府市</t>
  </si>
  <si>
    <t>44202_令和3年度</t>
  </si>
  <si>
    <t>44202_令和4年度</t>
  </si>
  <si>
    <t>44212</t>
  </si>
  <si>
    <t>豊後大野市</t>
  </si>
  <si>
    <t>44212_令和3年度</t>
  </si>
  <si>
    <t>44212_令和4年度</t>
  </si>
  <si>
    <t>44208</t>
  </si>
  <si>
    <t>竹田市</t>
  </si>
  <si>
    <t>44208_令和3年度</t>
  </si>
  <si>
    <t>44208_令和4年度</t>
  </si>
  <si>
    <t>44214</t>
  </si>
  <si>
    <t>国東市</t>
  </si>
  <si>
    <t>44214_令和3年度</t>
  </si>
  <si>
    <t>44214_令和4年度</t>
  </si>
  <si>
    <t>44206</t>
  </si>
  <si>
    <t>臼杵市</t>
  </si>
  <si>
    <t>44206_令和3年度</t>
  </si>
  <si>
    <t>44206_令和4年度</t>
  </si>
  <si>
    <t>44207</t>
  </si>
  <si>
    <t>津久見市</t>
  </si>
  <si>
    <t>44207_令和3年度</t>
  </si>
  <si>
    <t>44207_令和4年度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</si>
  <si>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</si>
  <si>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</si>
  <si>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</si>
  <si>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</si>
  <si>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</si>
  <si>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</si>
  <si>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</si>
  <si>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</si>
  <si>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</si>
  <si>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</si>
  <si>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</si>
  <si>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</si>
  <si>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</si>
  <si>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</si>
  <si>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</si>
  <si>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</si>
  <si>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</si>
  <si>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</si>
  <si>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</si>
  <si>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</si>
  <si>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</si>
  <si>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</si>
  <si>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</si>
  <si>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</si>
  <si>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</si>
  <si>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</si>
  <si>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</si>
  <si>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</si>
  <si>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</si>
  <si>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</si>
  <si>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</si>
  <si>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</si>
  <si>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</si>
  <si>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</si>
  <si>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</si>
  <si>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</si>
  <si>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</si>
  <si>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</si>
  <si>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</si>
  <si>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</si>
  <si>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</si>
  <si>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</si>
  <si>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</si>
  <si>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</si>
  <si>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</si>
  <si>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</si>
  <si>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</si>
  <si>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</si>
  <si>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</si>
  <si>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</si>
  <si>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</si>
  <si>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</si>
  <si>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</si>
  <si>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</si>
  <si>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</si>
  <si>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</si>
  <si>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</si>
  <si>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</si>
  <si>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</si>
  <si>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</si>
  <si>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</si>
  <si>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</si>
  <si>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</si>
  <si>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</si>
  <si>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</si>
  <si>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</si>
  <si>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</si>
  <si>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</si>
  <si>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</si>
  <si>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</si>
  <si>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</si>
  <si>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</si>
  <si>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</si>
  <si>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</si>
  <si>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</si>
  <si>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</si>
  <si>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</si>
  <si>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</si>
  <si>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</si>
  <si>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</si>
  <si>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</si>
  <si>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</si>
  <si>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</si>
  <si>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</si>
  <si>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</si>
  <si>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</si>
  <si>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</si>
  <si>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</si>
  <si>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</si>
  <si>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</si>
  <si>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</si>
  <si>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</si>
  <si>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</si>
  <si>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</si>
  <si>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</si>
  <si>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</si>
  <si>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</si>
  <si>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</si>
  <si>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</si>
  <si>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</si>
  <si>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</si>
  <si>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</si>
  <si>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</si>
  <si>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</si>
  <si>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</si>
  <si>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</si>
  <si>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</si>
  <si>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</si>
  <si>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</si>
  <si>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</si>
  <si>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</si>
  <si>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</si>
  <si>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</si>
  <si>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</si>
  <si>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</si>
  <si>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</si>
  <si>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</si>
  <si>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</si>
  <si>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</si>
  <si>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</si>
  <si>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</si>
  <si>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</si>
  <si>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</si>
  <si>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</si>
  <si>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</si>
  <si>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</si>
  <si>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</si>
  <si>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</si>
  <si>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</si>
  <si>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</si>
  <si>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</si>
  <si>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</si>
  <si>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</si>
  <si>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</si>
  <si>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</si>
  <si>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</si>
  <si>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</si>
  <si>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</si>
  <si>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</si>
  <si>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</si>
  <si>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</si>
  <si>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</si>
  <si>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</si>
  <si>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</si>
  <si>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</si>
  <si>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</si>
  <si>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</si>
  <si>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</si>
  <si>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</si>
  <si>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</si>
  <si>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</si>
  <si>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</si>
  <si>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</si>
  <si>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</si>
  <si>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</si>
  <si>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</si>
  <si>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</si>
  <si>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</si>
  <si>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</si>
  <si>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</si>
  <si>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</si>
  <si>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</si>
  <si>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</si>
  <si>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</si>
  <si>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</si>
  <si>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</si>
  <si>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</si>
  <si>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</si>
  <si>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</si>
  <si>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</si>
  <si>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</si>
  <si>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</si>
  <si>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</si>
  <si>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</si>
  <si>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</si>
  <si>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</si>
  <si>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</si>
  <si>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</si>
  <si>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</si>
  <si>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</si>
  <si>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</si>
  <si>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</si>
  <si>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</si>
  <si>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</si>
  <si>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</si>
  <si>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</si>
  <si>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</si>
  <si>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</si>
  <si>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</si>
  <si>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</si>
  <si>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</si>
  <si>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</si>
  <si>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</si>
  <si>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</si>
  <si>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</si>
  <si>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</si>
  <si>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</si>
  <si>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</si>
  <si>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</si>
  <si>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</si>
  <si>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</si>
  <si>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</si>
  <si>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</si>
  <si>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</si>
  <si>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</si>
  <si>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</si>
  <si>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</si>
  <si>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</si>
  <si>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</si>
  <si>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</si>
  <si>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</si>
  <si>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</si>
  <si>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</si>
  <si>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</si>
  <si>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</si>
  <si>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</si>
  <si>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</si>
  <si>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</si>
  <si>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</si>
  <si>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</si>
  <si>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</si>
  <si>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</si>
  <si>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</si>
  <si>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</si>
  <si>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</si>
  <si>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</si>
  <si>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</si>
  <si>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</si>
  <si>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</si>
  <si>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</si>
  <si>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</si>
  <si>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</si>
  <si>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</si>
  <si>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</si>
  <si>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</si>
  <si>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</si>
  <si>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</si>
  <si>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</si>
  <si>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</si>
  <si>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</si>
  <si>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</si>
  <si>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</si>
  <si>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</si>
  <si>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</si>
  <si>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</si>
  <si>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</si>
  <si>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</si>
  <si>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</si>
  <si>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</si>
  <si>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</si>
  <si>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</si>
  <si>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</si>
  <si>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</si>
  <si>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</si>
  <si>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</si>
  <si>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</si>
  <si>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</si>
  <si>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</si>
  <si>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</si>
  <si>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</si>
  <si>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</si>
  <si>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</si>
  <si>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</si>
  <si>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</si>
  <si>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</si>
  <si>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</si>
  <si>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</si>
  <si>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</si>
  <si>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</si>
  <si>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</si>
  <si>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</si>
  <si>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</si>
  <si>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</si>
  <si>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</si>
  <si>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</si>
  <si>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</si>
  <si>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</si>
  <si>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</si>
  <si>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</si>
  <si>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</si>
  <si>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</si>
  <si>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</si>
  <si>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</si>
  <si>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</si>
  <si>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</si>
  <si>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</si>
  <si>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</si>
  <si>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</si>
  <si>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</si>
  <si>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</si>
  <si>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</si>
  <si>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</si>
  <si>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</si>
  <si>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</si>
  <si>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</si>
  <si>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</si>
  <si>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</si>
  <si>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</si>
  <si>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</si>
  <si>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</si>
  <si>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</si>
  <si>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</si>
  <si>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</si>
  <si>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</si>
  <si>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</si>
  <si>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</si>
  <si>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</si>
  <si>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</si>
  <si>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</si>
  <si>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</si>
  <si>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</si>
  <si>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</si>
  <si>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</si>
  <si>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</si>
  <si>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</si>
  <si>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</si>
  <si>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</si>
  <si>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</si>
  <si>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</si>
  <si>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</si>
  <si>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</si>
  <si>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</si>
  <si>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</si>
  <si>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</si>
  <si>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</si>
  <si>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</si>
  <si>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</si>
  <si>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</si>
  <si>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</si>
  <si>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</si>
  <si>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</si>
  <si>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</si>
  <si>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</si>
  <si>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</si>
  <si>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</si>
  <si>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</si>
  <si>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</si>
  <si>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</si>
  <si>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</si>
  <si>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</si>
  <si>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</si>
  <si>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</si>
  <si>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</si>
  <si>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</si>
  <si>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</si>
  <si>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</si>
  <si>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</si>
  <si>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</si>
  <si>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</si>
  <si>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</si>
  <si>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</si>
  <si>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</si>
  <si>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</si>
  <si>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</si>
  <si>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</si>
  <si>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</si>
  <si>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</si>
  <si>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</si>
  <si>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</si>
  <si>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</si>
  <si>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</si>
  <si>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</si>
  <si>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</si>
  <si>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</si>
  <si>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</si>
  <si>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</si>
  <si>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</si>
  <si>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</si>
  <si>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</si>
  <si>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</si>
  <si>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</si>
  <si>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</si>
  <si>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</si>
  <si>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</si>
  <si>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</si>
  <si>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</si>
  <si>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</si>
  <si>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</si>
  <si>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</si>
  <si>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</si>
  <si>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</si>
  <si>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</si>
  <si>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</si>
  <si>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</si>
  <si>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</si>
  <si>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</si>
  <si>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</si>
  <si>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</si>
  <si>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</si>
  <si>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</si>
  <si>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</si>
  <si>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</si>
  <si>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</si>
  <si>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</si>
  <si>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</si>
  <si>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</si>
  <si>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</si>
  <si>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</si>
  <si>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</si>
  <si>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</si>
  <si>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</si>
  <si>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</si>
  <si>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</si>
  <si>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</si>
  <si>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</si>
  <si>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</si>
  <si>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</si>
  <si>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</si>
  <si>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</si>
  <si>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</si>
  <si>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</si>
  <si>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</si>
  <si>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</si>
  <si>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</si>
  <si>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</si>
  <si>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</si>
  <si>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</si>
  <si>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</si>
  <si>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</si>
  <si>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</si>
  <si>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</si>
  <si>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</si>
  <si>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</si>
  <si>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</si>
  <si>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</si>
  <si>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</si>
  <si>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</si>
  <si>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</si>
  <si>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</si>
  <si>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</si>
  <si>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</si>
  <si>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</si>
  <si>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</si>
  <si>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</si>
  <si>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</si>
  <si>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</si>
  <si>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</si>
  <si>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</si>
  <si>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</si>
  <si>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</si>
  <si>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</si>
  <si>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</si>
  <si>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</si>
  <si>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</si>
  <si>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</si>
  <si>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</si>
  <si>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</si>
  <si>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</si>
  <si>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</si>
  <si>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</si>
  <si>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</si>
  <si>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</si>
  <si>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</si>
  <si>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</si>
  <si>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</si>
  <si>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</si>
  <si>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</si>
  <si>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</si>
  <si>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</si>
  <si>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</si>
  <si>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</si>
  <si>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</si>
  <si>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</si>
  <si>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</si>
  <si>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</si>
  <si>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</si>
  <si>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</si>
  <si>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</si>
  <si>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</si>
  <si>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</si>
  <si>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</si>
  <si>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</si>
  <si>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</si>
  <si>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</si>
  <si>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</si>
  <si>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</si>
  <si>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</si>
  <si>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</si>
  <si>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</si>
  <si>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</si>
  <si>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</si>
  <si>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</si>
  <si>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</si>
  <si>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</si>
  <si>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</si>
  <si>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</si>
  <si>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</si>
  <si>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</si>
  <si>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</si>
  <si>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</si>
  <si>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</si>
  <si>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</si>
  <si>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</si>
  <si>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</si>
  <si>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</si>
  <si>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</si>
  <si>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</si>
  <si>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</si>
  <si>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</si>
  <si>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</si>
  <si>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</si>
  <si>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</si>
  <si>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</si>
  <si>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</si>
  <si>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</si>
  <si>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</si>
  <si>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</si>
  <si>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</si>
  <si>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</si>
  <si>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</si>
  <si>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</si>
  <si>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</si>
  <si>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</si>
  <si>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</si>
  <si>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</si>
  <si>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</si>
  <si>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</si>
  <si>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</si>
  <si>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</si>
  <si>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</si>
  <si>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</si>
  <si>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</si>
  <si>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</si>
  <si>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</si>
  <si>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</si>
  <si>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</si>
  <si>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</si>
  <si>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</si>
  <si>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</si>
  <si>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</si>
  <si>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</si>
  <si>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</si>
  <si>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</si>
  <si>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</si>
  <si>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</si>
  <si>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</si>
  <si>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</si>
  <si>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</si>
  <si>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</si>
  <si>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</si>
  <si>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</si>
  <si>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</si>
  <si>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</si>
  <si>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</si>
  <si>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</si>
  <si>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</si>
  <si>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</si>
  <si>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</si>
  <si>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</si>
  <si>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</si>
  <si>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</si>
  <si>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</si>
  <si>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</si>
  <si>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</si>
  <si>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</si>
  <si>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</si>
  <si>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</si>
  <si>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</si>
  <si>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</si>
  <si>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</si>
  <si>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</si>
  <si>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</si>
  <si>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</si>
  <si>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</si>
  <si>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</si>
  <si>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</si>
  <si>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</si>
  <si>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</si>
  <si>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</si>
  <si>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</si>
  <si>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</si>
  <si>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</si>
  <si>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</si>
  <si>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</si>
  <si>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</si>
  <si>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</si>
  <si>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</si>
  <si>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</si>
  <si>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</si>
  <si>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</si>
  <si>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</si>
  <si>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</si>
  <si>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</si>
  <si>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</si>
  <si>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</si>
  <si>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</si>
  <si>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</si>
  <si>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</si>
  <si>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</si>
  <si>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</si>
  <si>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</si>
  <si>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</si>
  <si>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</si>
  <si>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</si>
  <si>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</si>
  <si>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</si>
  <si>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</si>
  <si>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</si>
  <si>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</si>
  <si>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</si>
  <si>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</si>
  <si>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</si>
  <si>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</si>
  <si>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</si>
  <si>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</si>
  <si>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44322</t>
  </si>
  <si>
    <t>姫島村</t>
  </si>
  <si>
    <t>44322_令和3年度</t>
  </si>
  <si>
    <t>44322_令和4年度</t>
  </si>
  <si>
    <t>44461</t>
  </si>
  <si>
    <t>九重町</t>
  </si>
  <si>
    <t>44461_令和3年度</t>
  </si>
  <si>
    <t>44461_令和4年度</t>
  </si>
  <si>
    <t>44462</t>
  </si>
  <si>
    <t>玖珠町</t>
  </si>
  <si>
    <t>44462_令和3年度</t>
  </si>
  <si>
    <t>44462_令和4年度</t>
  </si>
  <si>
    <t>44209</t>
  </si>
  <si>
    <t>豊後高田市</t>
  </si>
  <si>
    <t>44209_令和3年度</t>
  </si>
  <si>
    <t>44209_令和4年度</t>
  </si>
  <si>
    <t>44211</t>
  </si>
  <si>
    <t>宇佐市</t>
  </si>
  <si>
    <t>44211_令和3年度</t>
  </si>
  <si>
    <t>44211_令和4年度</t>
  </si>
  <si>
    <t>44204</t>
  </si>
  <si>
    <t>日田市</t>
  </si>
  <si>
    <t>44204_令和3年度</t>
  </si>
  <si>
    <t>44204_令和4年度</t>
  </si>
  <si>
    <t>44213</t>
  </si>
  <si>
    <t>由布市</t>
  </si>
  <si>
    <t>44213_令和3年度</t>
  </si>
  <si>
    <t>44213_令和4年度</t>
  </si>
  <si>
    <t>44203</t>
  </si>
  <si>
    <t>中津市</t>
  </si>
  <si>
    <t>44203_令和3年度</t>
  </si>
  <si>
    <t>44203_令和4年度</t>
  </si>
  <si>
    <t>44205</t>
  </si>
  <si>
    <t>佐伯市</t>
  </si>
  <si>
    <t>44205_令和3年度</t>
  </si>
  <si>
    <t>44205_令和4年度</t>
  </si>
  <si>
    <t>44201</t>
  </si>
  <si>
    <t>大分市</t>
  </si>
  <si>
    <t>44201_令和3年度</t>
  </si>
  <si>
    <t>44201_令和4年度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</si>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</sst>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3.3758819521598502</c:v>
                </c:pt>
                <c:pt idx="1">
                  <c:v>4.3255618702665135</c:v>
                </c:pt>
                <c:pt idx="2">
                  <c:v>3.0466511051151923</c:v>
                </c:pt>
                <c:pt idx="3">
                  <c:v>3.4528675890173868</c:v>
                </c:pt>
                <c:pt idx="4">
                  <c:v>3.1630635926490069</c:v>
                </c:pt>
                <c:pt idx="5">
                  <c:v>3.1303261022122641</c:v>
                </c:pt>
                <c:pt idx="6">
                  <c:v>3.8394517939683301</c:v>
                </c:pt>
                <c:pt idx="7">
                  <c:v>3.2605135596804757</c:v>
                </c:pt>
                <c:pt idx="8">
                  <c:v>3.6211163171005709</c:v>
                </c:pt>
                <c:pt idx="9">
                  <c:v>4.3445116883687867</c:v>
                </c:pt>
                <c:pt idx="10">
                  <c:v>3.692927840805031</c:v>
                </c:pt>
                <c:pt idx="11">
                  <c:v>4.1539893861247492</c:v>
                </c:pt>
                <c:pt idx="12">
                  <c:v>3.281288953555912</c:v>
                </c:pt>
                <c:pt idx="13">
                  <c:v>3.5518954533453009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55.042236444548209</c:v>
                </c:pt>
                <c:pt idx="1">
                  <c:v>54.708385376142111</c:v>
                </c:pt>
                <c:pt idx="2">
                  <c:v>55.159924952356327</c:v>
                </c:pt>
                <c:pt idx="3">
                  <c:v>54.11079638579222</c:v>
                </c:pt>
                <c:pt idx="4">
                  <c:v>54.707653145050557</c:v>
                </c:pt>
                <c:pt idx="5">
                  <c:v>53.580474851799892</c:v>
                </c:pt>
                <c:pt idx="6">
                  <c:v>52.483075716517568</c:v>
                </c:pt>
                <c:pt idx="7">
                  <c:v>52.19340107242207</c:v>
                </c:pt>
                <c:pt idx="8">
                  <c:v>51.662038204407196</c:v>
                </c:pt>
                <c:pt idx="9">
                  <c:v>51.32839227743537</c:v>
                </c:pt>
                <c:pt idx="10">
                  <c:v>50.620594313979268</c:v>
                </c:pt>
                <c:pt idx="11">
                  <c:v>50.006671569215122</c:v>
                </c:pt>
                <c:pt idx="12">
                  <c:v>45.23137521993079</c:v>
                </c:pt>
                <c:pt idx="13">
                  <c:v>45.221276416225699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29.934815436681305</c:v>
                </c:pt>
                <c:pt idx="1">
                  <c:v>28.511610380267257</c:v>
                </c:pt>
                <c:pt idx="2">
                  <c:v>38.061342029898164</c:v>
                </c:pt>
                <c:pt idx="3">
                  <c:v>47.656046276196442</c:v>
                </c:pt>
                <c:pt idx="4">
                  <c:v>47.784385682141568</c:v>
                </c:pt>
                <c:pt idx="5">
                  <c:v>49.697882102056461</c:v>
                </c:pt>
                <c:pt idx="6">
                  <c:v>45.214920246986821</c:v>
                </c:pt>
                <c:pt idx="7">
                  <c:v>39.675639194444521</c:v>
                </c:pt>
                <c:pt idx="8">
                  <c:v>38.489344483345903</c:v>
                </c:pt>
                <c:pt idx="9">
                  <c:v>38.159929744033356</c:v>
                </c:pt>
                <c:pt idx="10">
                  <c:v>27.563998549647547</c:v>
                </c:pt>
                <c:pt idx="11">
                  <c:v>31.13907978720486</c:v>
                </c:pt>
                <c:pt idx="12">
                  <c:v>29.045610337691741</c:v>
                </c:pt>
                <c:pt idx="13">
                  <c:v>25.000712074027867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30.208092511179011</c:v>
                </c:pt>
                <c:pt idx="1">
                  <c:v>27.2758386425824</c:v>
                </c:pt>
                <c:pt idx="2">
                  <c:v>29.318886413704849</c:v>
                </c:pt>
                <c:pt idx="3">
                  <c:v>36.670971438092899</c:v>
                </c:pt>
                <c:pt idx="4">
                  <c:v>39.01623281710372</c:v>
                </c:pt>
                <c:pt idx="5">
                  <c:v>37.952345789971851</c:v>
                </c:pt>
                <c:pt idx="6">
                  <c:v>37.775071030864858</c:v>
                </c:pt>
                <c:pt idx="7">
                  <c:v>41.168944708997962</c:v>
                </c:pt>
                <c:pt idx="8">
                  <c:v>28.080408604957942</c:v>
                </c:pt>
                <c:pt idx="9">
                  <c:v>27.20727445019542</c:v>
                </c:pt>
                <c:pt idx="10">
                  <c:v>24.774035074584948</c:v>
                </c:pt>
                <c:pt idx="11">
                  <c:v>28.257367359342375</c:v>
                </c:pt>
                <c:pt idx="12">
                  <c:v>25.822188330120351</c:v>
                </c:pt>
                <c:pt idx="13">
                  <c:v>24.758206139971268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373.41750103474482</c:v>
                </c:pt>
                <c:pt idx="1">
                  <c:v>556.99385867744252</c:v>
                </c:pt>
                <c:pt idx="2">
                  <c:v>427.35462684601316</c:v>
                </c:pt>
                <c:pt idx="3">
                  <c:v>422.3086881310042</c:v>
                </c:pt>
                <c:pt idx="4">
                  <c:v>394.54701039990749</c:v>
                </c:pt>
                <c:pt idx="5">
                  <c:v>253.27867225464556</c:v>
                </c:pt>
                <c:pt idx="6">
                  <c:v>255.21932613538897</c:v>
                </c:pt>
                <c:pt idx="7">
                  <c:v>264.27780848600457</c:v>
                </c:pt>
                <c:pt idx="8">
                  <c:v>280.25567458598664</c:v>
                </c:pt>
                <c:pt idx="9">
                  <c:v>244.31816099520873</c:v>
                </c:pt>
                <c:pt idx="10">
                  <c:v>224.78649502901698</c:v>
                </c:pt>
                <c:pt idx="11">
                  <c:v>229.12612423129514</c:v>
                </c:pt>
                <c:pt idx="12">
                  <c:v>239.423041065685</c:v>
                </c:pt>
                <c:pt idx="13">
                  <c:v>223.90888225120625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15876</c:v>
                </c:pt>
                <c:pt idx="1">
                  <c:v>16080</c:v>
                </c:pt>
                <c:pt idx="2">
                  <c:v>16303</c:v>
                </c:pt>
                <c:pt idx="3">
                  <c:v>16406</c:v>
                </c:pt>
                <c:pt idx="4">
                  <c:v>16782</c:v>
                </c:pt>
                <c:pt idx="5">
                  <c:v>17011</c:v>
                </c:pt>
                <c:pt idx="6">
                  <c:v>17280</c:v>
                </c:pt>
                <c:pt idx="7">
                  <c:v>17376</c:v>
                </c:pt>
                <c:pt idx="8">
                  <c:v>17532</c:v>
                </c:pt>
                <c:pt idx="9">
                  <c:v>17674</c:v>
                </c:pt>
                <c:pt idx="10">
                  <c:v>17827</c:v>
                </c:pt>
                <c:pt idx="11">
                  <c:v>17813</c:v>
                </c:pt>
                <c:pt idx="12">
                  <c:v>17974</c:v>
                </c:pt>
                <c:pt idx="13">
                  <c:v>18063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4293</c:v>
                </c:pt>
                <c:pt idx="1">
                  <c:v>4212</c:v>
                </c:pt>
                <c:pt idx="2">
                  <c:v>4145</c:v>
                </c:pt>
                <c:pt idx="3">
                  <c:v>4106</c:v>
                </c:pt>
                <c:pt idx="4">
                  <c:v>4073</c:v>
                </c:pt>
                <c:pt idx="5">
                  <c:v>4020</c:v>
                </c:pt>
                <c:pt idx="6">
                  <c:v>4018</c:v>
                </c:pt>
                <c:pt idx="7">
                  <c:v>3995</c:v>
                </c:pt>
                <c:pt idx="8">
                  <c:v>4051</c:v>
                </c:pt>
                <c:pt idx="9">
                  <c:v>4075</c:v>
                </c:pt>
                <c:pt idx="10">
                  <c:v>4063</c:v>
                </c:pt>
                <c:pt idx="11">
                  <c:v>4080</c:v>
                </c:pt>
                <c:pt idx="12">
                  <c:v>4117</c:v>
                </c:pt>
                <c:pt idx="13">
                  <c:v>4143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11252</c:v>
                </c:pt>
                <c:pt idx="1">
                  <c:v>11357</c:v>
                </c:pt>
                <c:pt idx="2">
                  <c:v>11448</c:v>
                </c:pt>
                <c:pt idx="3">
                  <c:v>11622</c:v>
                </c:pt>
                <c:pt idx="4">
                  <c:v>11881</c:v>
                </c:pt>
                <c:pt idx="5">
                  <c:v>11823</c:v>
                </c:pt>
                <c:pt idx="6">
                  <c:v>11930</c:v>
                </c:pt>
                <c:pt idx="7">
                  <c:v>11991</c:v>
                </c:pt>
                <c:pt idx="8">
                  <c:v>12116</c:v>
                </c:pt>
                <c:pt idx="9">
                  <c:v>12250</c:v>
                </c:pt>
                <c:pt idx="10">
                  <c:v>12306</c:v>
                </c:pt>
                <c:pt idx="11">
                  <c:v>12433</c:v>
                </c:pt>
                <c:pt idx="12">
                  <c:v>12482</c:v>
                </c:pt>
                <c:pt idx="13">
                  <c:v>12593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162</c:v>
                </c:pt>
                <c:pt idx="1">
                  <c:v>147</c:v>
                </c:pt>
                <c:pt idx="2">
                  <c:v>147</c:v>
                </c:pt>
                <c:pt idx="3">
                  <c:v>147</c:v>
                </c:pt>
                <c:pt idx="4">
                  <c:v>147</c:v>
                </c:pt>
                <c:pt idx="5">
                  <c:v>147</c:v>
                </c:pt>
                <c:pt idx="6">
                  <c:v>149</c:v>
                </c:pt>
                <c:pt idx="7">
                  <c:v>149</c:v>
                </c:pt>
                <c:pt idx="8">
                  <c:v>149</c:v>
                </c:pt>
                <c:pt idx="9">
                  <c:v>149</c:v>
                </c:pt>
                <c:pt idx="10">
                  <c:v>149</c:v>
                </c:pt>
                <c:pt idx="11">
                  <c:v>149</c:v>
                </c:pt>
                <c:pt idx="12">
                  <c:v>200</c:v>
                </c:pt>
                <c:pt idx="13">
                  <c:v>200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716</c:v>
                </c:pt>
                <c:pt idx="1">
                  <c:v>690</c:v>
                </c:pt>
                <c:pt idx="2">
                  <c:v>690</c:v>
                </c:pt>
                <c:pt idx="3">
                  <c:v>690</c:v>
                </c:pt>
                <c:pt idx="4">
                  <c:v>690</c:v>
                </c:pt>
                <c:pt idx="5">
                  <c:v>690</c:v>
                </c:pt>
                <c:pt idx="6">
                  <c:v>605</c:v>
                </c:pt>
                <c:pt idx="7">
                  <c:v>605</c:v>
                </c:pt>
                <c:pt idx="8">
                  <c:v>605</c:v>
                </c:pt>
                <c:pt idx="9">
                  <c:v>605</c:v>
                </c:pt>
                <c:pt idx="10">
                  <c:v>605</c:v>
                </c:pt>
                <c:pt idx="11">
                  <c:v>605</c:v>
                </c:pt>
                <c:pt idx="12">
                  <c:v>676</c:v>
                </c:pt>
                <c:pt idx="13">
                  <c:v>676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805.45249999999999</c:v>
                </c:pt>
                <c:pt idx="1">
                  <c:v>871.48220000000003</c:v>
                </c:pt>
                <c:pt idx="2">
                  <c:v>767.3777</c:v>
                </c:pt>
                <c:pt idx="3">
                  <c:v>715.85550000000001</c:v>
                </c:pt>
                <c:pt idx="4">
                  <c:v>662.46939999999995</c:v>
                </c:pt>
                <c:pt idx="5">
                  <c:v>422.60019999999997</c:v>
                </c:pt>
                <c:pt idx="6">
                  <c:v>462.76549999999997</c:v>
                </c:pt>
                <c:pt idx="7">
                  <c:v>482.57819999999998</c:v>
                </c:pt>
                <c:pt idx="8">
                  <c:v>466.58300000000003</c:v>
                </c:pt>
                <c:pt idx="9">
                  <c:v>460.66309999999999</c:v>
                </c:pt>
                <c:pt idx="10">
                  <c:v>476.34969999999998</c:v>
                </c:pt>
                <c:pt idx="11">
                  <c:v>463.86989999999997</c:v>
                </c:pt>
                <c:pt idx="12">
                  <c:v>459.97379999999998</c:v>
                </c:pt>
                <c:pt idx="13">
                  <c:v>492.91570000000002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9.6790000000000003</c:v>
                </c:pt>
                <c:pt idx="1">
                  <c:v>6.4530000000000003</c:v>
                </c:pt>
                <c:pt idx="2">
                  <c:v>8.6039999999999992</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15.35</c:v>
                </c:pt>
                <c:pt idx="1">
                  <c:v>12.566000000000001</c:v>
                </c:pt>
                <c:pt idx="2">
                  <c:v>12.522</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44.658000000000001</c:v>
                </c:pt>
                <c:pt idx="1">
                  <c:v>43.534999999999997</c:v>
                </c:pt>
                <c:pt idx="2">
                  <c:v>54.49</c:v>
                </c:pt>
                <c:pt idx="3">
                  <c:v>20.373000000000001</c:v>
                </c:pt>
                <c:pt idx="4">
                  <c:v>3.419</c:v>
                </c:pt>
                <c:pt idx="5">
                  <c:v>3.33</c:v>
                </c:pt>
                <c:pt idx="6">
                  <c:v>3.2639999999999998</c:v>
                </c:pt>
                <c:pt idx="7">
                  <c:v>2.9849999999999999</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3.0939999999999999</c:v>
                </c:pt>
                <c:pt idx="1">
                  <c:v>3.1160000000000001</c:v>
                </c:pt>
                <c:pt idx="2">
                  <c:v>3.4020000000000001</c:v>
                </c:pt>
                <c:pt idx="3">
                  <c:v>3.64</c:v>
                </c:pt>
                <c:pt idx="4">
                  <c:v>3.419</c:v>
                </c:pt>
                <c:pt idx="5">
                  <c:v>3.33</c:v>
                </c:pt>
                <c:pt idx="6">
                  <c:v>3.2639999999999998</c:v>
                </c:pt>
                <c:pt idx="7">
                  <c:v>2.9849999999999999</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66.593000000000004</c:v>
                </c:pt>
                <c:pt idx="1">
                  <c:v>59.438000000000002</c:v>
                </c:pt>
                <c:pt idx="2">
                  <c:v>72.213999999999999</c:v>
                </c:pt>
                <c:pt idx="3">
                  <c:v>16.733000000000001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29.318886413704849</c:v>
                </c:pt>
                <c:pt idx="1">
                  <c:v>36.670971438092899</c:v>
                </c:pt>
                <c:pt idx="2">
                  <c:v>39.01623281710372</c:v>
                </c:pt>
                <c:pt idx="3">
                  <c:v>37.952345789971851</c:v>
                </c:pt>
                <c:pt idx="4">
                  <c:v>37.775071030864858</c:v>
                </c:pt>
                <c:pt idx="5">
                  <c:v>41.168944708997962</c:v>
                </c:pt>
                <c:pt idx="6">
                  <c:v>28.080408604957942</c:v>
                </c:pt>
                <c:pt idx="7">
                  <c:v>27.20727445019542</c:v>
                </c:pt>
                <c:pt idx="8">
                  <c:v>24.774035074584948</c:v>
                </c:pt>
                <c:pt idx="9">
                  <c:v>28.257367359342375</c:v>
                </c:pt>
                <c:pt idx="10">
                  <c:v>25.822188330120351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427.35462684601316</c:v>
                </c:pt>
                <c:pt idx="1">
                  <c:v>422.3086881310042</c:v>
                </c:pt>
                <c:pt idx="2">
                  <c:v>394.54701039990749</c:v>
                </c:pt>
                <c:pt idx="3">
                  <c:v>253.27867225464556</c:v>
                </c:pt>
                <c:pt idx="4">
                  <c:v>255.21932613538897</c:v>
                </c:pt>
                <c:pt idx="5">
                  <c:v>264.27780848600457</c:v>
                </c:pt>
                <c:pt idx="6">
                  <c:v>280.25567458598664</c:v>
                </c:pt>
                <c:pt idx="7">
                  <c:v>244.31816099520873</c:v>
                </c:pt>
                <c:pt idx="8">
                  <c:v>224.78649502901698</c:v>
                </c:pt>
                <c:pt idx="9">
                  <c:v>229.12612423129514</c:v>
                </c:pt>
                <c:pt idx="10">
                  <c:v>239.423041065685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0.1558260887251261</c:v>
                </c:pt>
                <c:pt idx="1">
                  <c:v>0.14074538760510125</c:v>
                </c:pt>
                <c:pt idx="2">
                  <c:v>0.18303015381311563</c:v>
                </c:pt>
                <c:pt idx="3">
                  <c:v>6.6065570586917394E-2</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0.10552924679136987</c:v>
                </c:pt>
                <c:pt idx="1">
                  <c:v>8.4971842244767379E-2</c:v>
                </c:pt>
                <c:pt idx="2">
                  <c:v>8.7194476615606267E-2</c:v>
                </c:pt>
                <c:pt idx="3">
                  <c:v>9.5909750088802079E-2</c:v>
                </c:pt>
                <c:pt idx="4">
                  <c:v>9.0509426102903676E-2</c:v>
                </c:pt>
                <c:pt idx="5">
                  <c:v>8.0886212253873713E-2</c:v>
                </c:pt>
                <c:pt idx="6">
                  <c:v>0.11623762481232913</c:v>
                </c:pt>
                <c:pt idx="7">
                  <c:v>0.10971330500099247</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643.61129025149353</c:v>
                </c:pt>
                <c:pt idx="2">
                  <c:v>2.6709563433652193</c:v>
                </c:pt>
                <c:pt idx="3">
                  <c:v>22.340674210998738</c:v>
                </c:pt>
                <c:pt idx="4">
                  <c:v>25.599843494061542</c:v>
                </c:pt>
                <c:pt idx="5">
                  <c:v>31.777562516339493</c:v>
                </c:pt>
                <c:pt idx="7">
                  <c:v>54.150758328455495</c:v>
                </c:pt>
                <c:pt idx="8">
                  <c:v>1.6515586695153213</c:v>
                </c:pt>
                <c:pt idx="9">
                  <c:v>0.5761601917272251</c:v>
                </c:pt>
                <c:pt idx="10">
                  <c:v>3.7994810564071675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668.62292080585746</c:v>
                </c:pt>
                <c:pt idx="4" formatCode="#,##0">
                  <c:v>25.599843494061542</c:v>
                </c:pt>
                <c:pt idx="5" formatCode="#,##0">
                  <c:v>31.777562516339493</c:v>
                </c:pt>
                <c:pt idx="6" formatCode="#,##0">
                  <c:v>56.378477189698046</c:v>
                </c:pt>
                <c:pt idx="10" formatCode="#,##0">
                  <c:v>3.7994810564071675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日出町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日出町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日出町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日出町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149,602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7357.7200000000021</c:v>
                </c:pt>
                <c:pt idx="1">
                  <c:v>142244.25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196,985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8830.1469264000025</c:v>
                </c:pt>
                <c:pt idx="1">
                  <c:v>188155.00412999996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19.930784292000002</c:v>
                </c:pt>
                <c:pt idx="1">
                  <c:v>1.5339993480000005</c:v>
                </c:pt>
                <c:pt idx="2">
                  <c:v>1.3516271999999999E-2</c:v>
                </c:pt>
                <c:pt idx="3">
                  <c:v>3.3739739999999997E-2</c:v>
                </c:pt>
                <c:pt idx="4">
                  <c:v>1.4302419799999999</c:v>
                </c:pt>
                <c:pt idx="5">
                  <c:v>12.293557529999999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446,386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428067</c:v>
                </c:pt>
                <c:pt idx="1">
                  <c:v>18100</c:v>
                </c:pt>
                <c:pt idx="2">
                  <c:v>66</c:v>
                </c:pt>
                <c:pt idx="3">
                  <c:v>153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22131.25</c:v>
                </c:pt>
                <c:pt idx="1">
                  <c:v>26406.15</c:v>
                </c:pt>
                <c:pt idx="2">
                  <c:v>40251.25</c:v>
                </c:pt>
                <c:pt idx="3">
                  <c:v>49395.249999999993</c:v>
                </c:pt>
                <c:pt idx="4">
                  <c:v>52234.95</c:v>
                </c:pt>
                <c:pt idx="5">
                  <c:v>54871.749999999993</c:v>
                </c:pt>
                <c:pt idx="6">
                  <c:v>128584.75</c:v>
                </c:pt>
                <c:pt idx="7">
                  <c:v>130086.25</c:v>
                </c:pt>
                <c:pt idx="8">
                  <c:v>142244.25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4559.09</c:v>
                </c:pt>
                <c:pt idx="1">
                  <c:v>4965.42</c:v>
                </c:pt>
                <c:pt idx="2">
                  <c:v>5380.84</c:v>
                </c:pt>
                <c:pt idx="3">
                  <c:v>5658.6900000000014</c:v>
                </c:pt>
                <c:pt idx="4">
                  <c:v>5875.0300000000007</c:v>
                </c:pt>
                <c:pt idx="5">
                  <c:v>6313.2300000000014</c:v>
                </c:pt>
                <c:pt idx="6">
                  <c:v>6603.5299999999988</c:v>
                </c:pt>
                <c:pt idx="7">
                  <c:v>6898.84</c:v>
                </c:pt>
                <c:pt idx="8">
                  <c:v>7357.7200000000021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0.19358662652296013</c:v>
                </c:pt>
                <c:pt idx="1">
                  <c:v>0.21653465482526241</c:v>
                </c:pt>
                <c:pt idx="2">
                  <c:v>0.30661151662266262</c:v>
                </c:pt>
                <c:pt idx="3">
                  <c:v>0.37932344811046154</c:v>
                </c:pt>
                <c:pt idx="4">
                  <c:v>0.42241739333874784</c:v>
                </c:pt>
                <c:pt idx="5">
                  <c:v>0.44264922998713491</c:v>
                </c:pt>
                <c:pt idx="6">
                  <c:v>0.99447996305731656</c:v>
                </c:pt>
                <c:pt idx="7">
                  <c:v>1.0192051239086783</c:v>
                </c:pt>
                <c:pt idx="8">
                  <c:v>1.1132003787758524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245.06157297709254</c:v>
                </c:pt>
                <c:pt idx="2">
                  <c:v>2.0633115876959218</c:v>
                </c:pt>
                <c:pt idx="3">
                  <c:v>6.1537876898570882</c:v>
                </c:pt>
                <c:pt idx="4">
                  <c:v>37.952345789971851</c:v>
                </c:pt>
                <c:pt idx="5">
                  <c:v>49.697882102056461</c:v>
                </c:pt>
                <c:pt idx="7">
                  <c:v>51.215666376827286</c:v>
                </c:pt>
                <c:pt idx="8">
                  <c:v>2.2158687967451871</c:v>
                </c:pt>
                <c:pt idx="9">
                  <c:v>0.14893967822742454</c:v>
                </c:pt>
                <c:pt idx="10">
                  <c:v>3.1303261022122641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253.27867225464556</c:v>
                </c:pt>
                <c:pt idx="4" formatCode="#,##0">
                  <c:v>37.952345789971851</c:v>
                </c:pt>
                <c:pt idx="5" formatCode="#,##0">
                  <c:v>49.697882102056461</c:v>
                </c:pt>
                <c:pt idx="6" formatCode="#,##0">
                  <c:v>53.580474851799892</c:v>
                </c:pt>
                <c:pt idx="10" formatCode="#,##0">
                  <c:v>3.1303261022122641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1031</c:v>
                </c:pt>
                <c:pt idx="1">
                  <c:v>1110</c:v>
                </c:pt>
                <c:pt idx="2">
                  <c:v>1189</c:v>
                </c:pt>
                <c:pt idx="3">
                  <c:v>1240</c:v>
                </c:pt>
                <c:pt idx="4">
                  <c:v>1282</c:v>
                </c:pt>
                <c:pt idx="5">
                  <c:v>1360</c:v>
                </c:pt>
                <c:pt idx="6">
                  <c:v>1411</c:v>
                </c:pt>
                <c:pt idx="7">
                  <c:v>1462</c:v>
                </c:pt>
                <c:pt idx="8">
                  <c:v>1539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176953.90229117387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196985.15105639995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597556.65700000001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553632.897</c:v>
                </c:pt>
                <c:pt idx="1">
                  <c:v>42611.093000000008</c:v>
                </c:pt>
                <c:pt idx="2">
                  <c:v>375.452</c:v>
                </c:pt>
                <c:pt idx="3">
                  <c:v>937.21500000000003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196985.15105639995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排出量比較シート!$DN$21:$DN$50</c:f>
              <c:numCache>
                <c:formatCode>0.0%;;</c:formatCode>
                <c:ptCount val="30"/>
                <c:pt idx="0">
                  <c:v>0</c:v>
                </c:pt>
                <c:pt idx="1">
                  <c:v>1</c:v>
                </c:pt>
                <c:pt idx="2">
                  <c:v>1</c:v>
                </c:pt>
                <c:pt idx="3">
                  <c:v>0.95</c:v>
                </c:pt>
                <c:pt idx="4">
                  <c:v>0</c:v>
                </c:pt>
                <c:pt idx="5">
                  <c:v>1</c:v>
                </c:pt>
                <c:pt idx="6">
                  <c:v>0.83</c:v>
                </c:pt>
                <c:pt idx="7">
                  <c:v>1</c:v>
                </c:pt>
                <c:pt idx="8">
                  <c:v>1</c:v>
                </c:pt>
                <c:pt idx="9">
                  <c:v>0</c:v>
                </c:pt>
                <c:pt idx="10">
                  <c:v>1</c:v>
                </c:pt>
                <c:pt idx="11">
                  <c:v>0.48</c:v>
                </c:pt>
                <c:pt idx="12">
                  <c:v>1</c:v>
                </c:pt>
                <c:pt idx="13">
                  <c:v>1</c:v>
                </c:pt>
                <c:pt idx="14">
                  <c:v>0</c:v>
                </c:pt>
                <c:pt idx="15">
                  <c:v>1</c:v>
                </c:pt>
                <c:pt idx="16">
                  <c:v>0.46</c:v>
                </c:pt>
                <c:pt idx="17">
                  <c:v>0.93</c:v>
                </c:pt>
                <c:pt idx="18">
                  <c:v>1</c:v>
                </c:pt>
                <c:pt idx="19">
                  <c:v>1</c:v>
                </c:pt>
                <c:pt idx="20">
                  <c:v>0.23</c:v>
                </c:pt>
                <c:pt idx="21">
                  <c:v>1</c:v>
                </c:pt>
                <c:pt idx="22">
                  <c:v>0.85</c:v>
                </c:pt>
                <c:pt idx="23">
                  <c:v>0.91</c:v>
                </c:pt>
                <c:pt idx="24">
                  <c:v>0.75</c:v>
                </c:pt>
                <c:pt idx="25">
                  <c:v>0</c:v>
                </c:pt>
                <c:pt idx="26">
                  <c:v>0.98</c:v>
                </c:pt>
                <c:pt idx="27">
                  <c:v>0.91</c:v>
                </c:pt>
                <c:pt idx="28">
                  <c:v>0.95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0.06</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排出量比較シート!$DQ$21:$DQ$50</c:f>
              <c:numCache>
                <c:formatCode>0.0%;;</c:formatCode>
                <c:ptCount val="30"/>
                <c:pt idx="0">
                  <c:v>0</c:v>
                </c:pt>
                <c:pt idx="1">
                  <c:v>0</c:v>
                </c:pt>
                <c:pt idx="2">
                  <c:v>0</c:v>
                </c:pt>
                <c:pt idx="3">
                  <c:v>0.05</c:v>
                </c:pt>
                <c:pt idx="4">
                  <c:v>1</c:v>
                </c:pt>
                <c:pt idx="5">
                  <c:v>0</c:v>
                </c:pt>
                <c:pt idx="6">
                  <c:v>0.17</c:v>
                </c:pt>
                <c:pt idx="7">
                  <c:v>0</c:v>
                </c:pt>
                <c:pt idx="8">
                  <c:v>0</c:v>
                </c:pt>
                <c:pt idx="9">
                  <c:v>0</c:v>
                </c:pt>
                <c:pt idx="10">
                  <c:v>0</c:v>
                </c:pt>
                <c:pt idx="11">
                  <c:v>0</c:v>
                </c:pt>
                <c:pt idx="12">
                  <c:v>0</c:v>
                </c:pt>
                <c:pt idx="13">
                  <c:v>0</c:v>
                </c:pt>
                <c:pt idx="14">
                  <c:v>0</c:v>
                </c:pt>
                <c:pt idx="15">
                  <c:v>0</c:v>
                </c:pt>
                <c:pt idx="16">
                  <c:v>0.54</c:v>
                </c:pt>
                <c:pt idx="17">
                  <c:v>7.0000000000000007E-2</c:v>
                </c:pt>
                <c:pt idx="18">
                  <c:v>0</c:v>
                </c:pt>
                <c:pt idx="19">
                  <c:v>0</c:v>
                </c:pt>
                <c:pt idx="20">
                  <c:v>0.77</c:v>
                </c:pt>
                <c:pt idx="21">
                  <c:v>0</c:v>
                </c:pt>
                <c:pt idx="22">
                  <c:v>0.15</c:v>
                </c:pt>
                <c:pt idx="23">
                  <c:v>0.03</c:v>
                </c:pt>
                <c:pt idx="24">
                  <c:v>0.25</c:v>
                </c:pt>
                <c:pt idx="25">
                  <c:v>1</c:v>
                </c:pt>
                <c:pt idx="26">
                  <c:v>0.02</c:v>
                </c:pt>
                <c:pt idx="27">
                  <c:v>0.09</c:v>
                </c:pt>
                <c:pt idx="28">
                  <c:v>0.05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排出量比較シート!$DR$21:$DR$50</c:f>
              <c:numCache>
                <c:formatCode>0.0%;;</c:formatCode>
                <c:ptCount val="30"/>
                <c:pt idx="0">
                  <c:v>1</c:v>
                </c:pt>
                <c:pt idx="1">
                  <c:v>0</c:v>
                </c:pt>
                <c:pt idx="2">
                  <c:v>0</c:v>
                </c:pt>
                <c:pt idx="3">
                  <c:v>0</c:v>
                </c:pt>
                <c:pt idx="4">
                  <c:v>0</c:v>
                </c:pt>
                <c:pt idx="5">
                  <c:v>0</c:v>
                </c:pt>
                <c:pt idx="6">
                  <c:v>0</c:v>
                </c:pt>
                <c:pt idx="7">
                  <c:v>0</c:v>
                </c:pt>
                <c:pt idx="8">
                  <c:v>0</c:v>
                </c:pt>
                <c:pt idx="9">
                  <c:v>0</c:v>
                </c:pt>
                <c:pt idx="10">
                  <c:v>0</c:v>
                </c:pt>
                <c:pt idx="11">
                  <c:v>0.52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排出量比較シート!$DF$21:$DF$50</c:f>
              <c:numCache>
                <c:formatCode>#,##0;;</c:formatCode>
                <c:ptCount val="30"/>
                <c:pt idx="0">
                  <c:v>0</c:v>
                </c:pt>
                <c:pt idx="1">
                  <c:v>4</c:v>
                </c:pt>
                <c:pt idx="2">
                  <c:v>1</c:v>
                </c:pt>
                <c:pt idx="3">
                  <c:v>6</c:v>
                </c:pt>
                <c:pt idx="4">
                  <c:v>0</c:v>
                </c:pt>
                <c:pt idx="5">
                  <c:v>1</c:v>
                </c:pt>
                <c:pt idx="6">
                  <c:v>4</c:v>
                </c:pt>
                <c:pt idx="7">
                  <c:v>11</c:v>
                </c:pt>
                <c:pt idx="8">
                  <c:v>1</c:v>
                </c:pt>
                <c:pt idx="9">
                  <c:v>0</c:v>
                </c:pt>
                <c:pt idx="10">
                  <c:v>1</c:v>
                </c:pt>
                <c:pt idx="11">
                  <c:v>6</c:v>
                </c:pt>
                <c:pt idx="12">
                  <c:v>1</c:v>
                </c:pt>
                <c:pt idx="13">
                  <c:v>1</c:v>
                </c:pt>
                <c:pt idx="14">
                  <c:v>0</c:v>
                </c:pt>
                <c:pt idx="15">
                  <c:v>3</c:v>
                </c:pt>
                <c:pt idx="16">
                  <c:v>1</c:v>
                </c:pt>
                <c:pt idx="17">
                  <c:v>4</c:v>
                </c:pt>
                <c:pt idx="18">
                  <c:v>6</c:v>
                </c:pt>
                <c:pt idx="19">
                  <c:v>1</c:v>
                </c:pt>
                <c:pt idx="20">
                  <c:v>1</c:v>
                </c:pt>
                <c:pt idx="21">
                  <c:v>3</c:v>
                </c:pt>
                <c:pt idx="22">
                  <c:v>5</c:v>
                </c:pt>
                <c:pt idx="23">
                  <c:v>9</c:v>
                </c:pt>
                <c:pt idx="24">
                  <c:v>6</c:v>
                </c:pt>
                <c:pt idx="25">
                  <c:v>0</c:v>
                </c:pt>
                <c:pt idx="26">
                  <c:v>7</c:v>
                </c:pt>
                <c:pt idx="27">
                  <c:v>4</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排出量比較シート!$DI$21:$DI$50</c:f>
              <c:numCache>
                <c:formatCode>#,##0;;</c:formatCode>
                <c:ptCount val="30"/>
                <c:pt idx="0">
                  <c:v>0</c:v>
                </c:pt>
                <c:pt idx="1">
                  <c:v>0</c:v>
                </c:pt>
                <c:pt idx="2">
                  <c:v>0</c:v>
                </c:pt>
                <c:pt idx="3">
                  <c:v>1</c:v>
                </c:pt>
                <c:pt idx="4">
                  <c:v>1</c:v>
                </c:pt>
                <c:pt idx="5">
                  <c:v>0</c:v>
                </c:pt>
                <c:pt idx="6">
                  <c:v>1</c:v>
                </c:pt>
                <c:pt idx="7">
                  <c:v>0</c:v>
                </c:pt>
                <c:pt idx="8">
                  <c:v>0</c:v>
                </c:pt>
                <c:pt idx="9">
                  <c:v>0</c:v>
                </c:pt>
                <c:pt idx="10">
                  <c:v>0</c:v>
                </c:pt>
                <c:pt idx="11">
                  <c:v>0</c:v>
                </c:pt>
                <c:pt idx="12">
                  <c:v>0</c:v>
                </c:pt>
                <c:pt idx="13">
                  <c:v>0</c:v>
                </c:pt>
                <c:pt idx="14">
                  <c:v>0</c:v>
                </c:pt>
                <c:pt idx="15">
                  <c:v>0</c:v>
                </c:pt>
                <c:pt idx="16">
                  <c:v>2</c:v>
                </c:pt>
                <c:pt idx="17">
                  <c:v>1</c:v>
                </c:pt>
                <c:pt idx="18">
                  <c:v>0</c:v>
                </c:pt>
                <c:pt idx="19">
                  <c:v>0</c:v>
                </c:pt>
                <c:pt idx="20">
                  <c:v>1</c:v>
                </c:pt>
                <c:pt idx="21">
                  <c:v>0</c:v>
                </c:pt>
                <c:pt idx="22">
                  <c:v>2</c:v>
                </c:pt>
                <c:pt idx="23">
                  <c:v>1</c:v>
                </c:pt>
                <c:pt idx="24">
                  <c:v>1</c:v>
                </c:pt>
                <c:pt idx="25">
                  <c:v>1</c:v>
                </c:pt>
                <c:pt idx="26">
                  <c:v>2</c:v>
                </c:pt>
                <c:pt idx="27">
                  <c:v>1</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排出量比較シート!$DL$21:$DL$50</c:f>
              <c:numCache>
                <c:formatCode>#,##0;;</c:formatCode>
                <c:ptCount val="30"/>
                <c:pt idx="0">
                  <c:v>1</c:v>
                </c:pt>
                <c:pt idx="1">
                  <c:v>4</c:v>
                </c:pt>
                <c:pt idx="2">
                  <c:v>1</c:v>
                </c:pt>
                <c:pt idx="3">
                  <c:v>7</c:v>
                </c:pt>
                <c:pt idx="4">
                  <c:v>1</c:v>
                </c:pt>
                <c:pt idx="5">
                  <c:v>1</c:v>
                </c:pt>
                <c:pt idx="6">
                  <c:v>5</c:v>
                </c:pt>
                <c:pt idx="7">
                  <c:v>11</c:v>
                </c:pt>
                <c:pt idx="8">
                  <c:v>1</c:v>
                </c:pt>
                <c:pt idx="9">
                  <c:v>0</c:v>
                </c:pt>
                <c:pt idx="10">
                  <c:v>1</c:v>
                </c:pt>
                <c:pt idx="11">
                  <c:v>7</c:v>
                </c:pt>
                <c:pt idx="12">
                  <c:v>1</c:v>
                </c:pt>
                <c:pt idx="13">
                  <c:v>1</c:v>
                </c:pt>
                <c:pt idx="14">
                  <c:v>0</c:v>
                </c:pt>
                <c:pt idx="15">
                  <c:v>3</c:v>
                </c:pt>
                <c:pt idx="16">
                  <c:v>3</c:v>
                </c:pt>
                <c:pt idx="17">
                  <c:v>5</c:v>
                </c:pt>
                <c:pt idx="18">
                  <c:v>6</c:v>
                </c:pt>
                <c:pt idx="19">
                  <c:v>1</c:v>
                </c:pt>
                <c:pt idx="20">
                  <c:v>2</c:v>
                </c:pt>
                <c:pt idx="21">
                  <c:v>3</c:v>
                </c:pt>
                <c:pt idx="22">
                  <c:v>7</c:v>
                </c:pt>
                <c:pt idx="23">
                  <c:v>12</c:v>
                </c:pt>
                <c:pt idx="24">
                  <c:v>7</c:v>
                </c:pt>
                <c:pt idx="25">
                  <c:v>1</c:v>
                </c:pt>
                <c:pt idx="26">
                  <c:v>9</c:v>
                </c:pt>
                <c:pt idx="27">
                  <c:v>5</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排出量比較シート!$CX$21:$CX$50</c:f>
              <c:numCache>
                <c:formatCode>[=0]#;[&lt;1]0.00;#,##0</c:formatCode>
                <c:ptCount val="30"/>
                <c:pt idx="0">
                  <c:v>0</c:v>
                </c:pt>
                <c:pt idx="1">
                  <c:v>45.972000000000001</c:v>
                </c:pt>
                <c:pt idx="2">
                  <c:v>3.5179999999999998</c:v>
                </c:pt>
                <c:pt idx="3">
                  <c:v>73.963999999999999</c:v>
                </c:pt>
                <c:pt idx="4">
                  <c:v>0</c:v>
                </c:pt>
                <c:pt idx="5">
                  <c:v>9.6560000000000006</c:v>
                </c:pt>
                <c:pt idx="6">
                  <c:v>16.274000000000001</c:v>
                </c:pt>
                <c:pt idx="7">
                  <c:v>138.947</c:v>
                </c:pt>
                <c:pt idx="8">
                  <c:v>3.12</c:v>
                </c:pt>
                <c:pt idx="9">
                  <c:v>0</c:v>
                </c:pt>
                <c:pt idx="10">
                  <c:v>2.423</c:v>
                </c:pt>
                <c:pt idx="11">
                  <c:v>31.753</c:v>
                </c:pt>
                <c:pt idx="12">
                  <c:v>2.2599999999999998</c:v>
                </c:pt>
                <c:pt idx="13">
                  <c:v>31.286000000000001</c:v>
                </c:pt>
                <c:pt idx="14">
                  <c:v>0</c:v>
                </c:pt>
                <c:pt idx="15">
                  <c:v>31.591999999999999</c:v>
                </c:pt>
                <c:pt idx="16">
                  <c:v>3.7919999999999998</c:v>
                </c:pt>
                <c:pt idx="17">
                  <c:v>123.217</c:v>
                </c:pt>
                <c:pt idx="18">
                  <c:v>87.325000000000003</c:v>
                </c:pt>
                <c:pt idx="19">
                  <c:v>5.6239999999999997</c:v>
                </c:pt>
                <c:pt idx="20">
                  <c:v>4.1070000000000002</c:v>
                </c:pt>
                <c:pt idx="21">
                  <c:v>15.259</c:v>
                </c:pt>
                <c:pt idx="22">
                  <c:v>43.393999999999998</c:v>
                </c:pt>
                <c:pt idx="23">
                  <c:v>161.73599999999999</c:v>
                </c:pt>
                <c:pt idx="24">
                  <c:v>26.99</c:v>
                </c:pt>
                <c:pt idx="25">
                  <c:v>0</c:v>
                </c:pt>
                <c:pt idx="26">
                  <c:v>280.44400000000002</c:v>
                </c:pt>
                <c:pt idx="27">
                  <c:v>36.844999999999999</c:v>
                </c:pt>
                <c:pt idx="28">
                  <c:v>113.026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10.872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排出量比較シート!$DA$21:$DA$50</c:f>
              <c:numCache>
                <c:formatCode>[=0]#;[&lt;1]0.00;#,##0</c:formatCode>
                <c:ptCount val="30"/>
                <c:pt idx="0">
                  <c:v>0</c:v>
                </c:pt>
                <c:pt idx="1">
                  <c:v>0</c:v>
                </c:pt>
                <c:pt idx="2">
                  <c:v>0</c:v>
                </c:pt>
                <c:pt idx="3">
                  <c:v>3.9590000000000001</c:v>
                </c:pt>
                <c:pt idx="4">
                  <c:v>3.915</c:v>
                </c:pt>
                <c:pt idx="5">
                  <c:v>0</c:v>
                </c:pt>
                <c:pt idx="6">
                  <c:v>3.4169999999999998</c:v>
                </c:pt>
                <c:pt idx="7">
                  <c:v>0</c:v>
                </c:pt>
                <c:pt idx="8">
                  <c:v>0</c:v>
                </c:pt>
                <c:pt idx="9">
                  <c:v>0</c:v>
                </c:pt>
                <c:pt idx="10">
                  <c:v>0</c:v>
                </c:pt>
                <c:pt idx="11">
                  <c:v>0</c:v>
                </c:pt>
                <c:pt idx="12">
                  <c:v>0</c:v>
                </c:pt>
                <c:pt idx="13">
                  <c:v>0</c:v>
                </c:pt>
                <c:pt idx="14">
                  <c:v>0</c:v>
                </c:pt>
                <c:pt idx="15">
                  <c:v>0</c:v>
                </c:pt>
                <c:pt idx="16">
                  <c:v>4.5250000000000004</c:v>
                </c:pt>
                <c:pt idx="17">
                  <c:v>8.5990000000000002</c:v>
                </c:pt>
                <c:pt idx="18">
                  <c:v>0</c:v>
                </c:pt>
                <c:pt idx="19">
                  <c:v>0</c:v>
                </c:pt>
                <c:pt idx="20">
                  <c:v>13.975</c:v>
                </c:pt>
                <c:pt idx="21">
                  <c:v>0</c:v>
                </c:pt>
                <c:pt idx="22">
                  <c:v>7.8309999999999995</c:v>
                </c:pt>
                <c:pt idx="23">
                  <c:v>4.4279999999999999</c:v>
                </c:pt>
                <c:pt idx="24">
                  <c:v>8.9649999999999999</c:v>
                </c:pt>
                <c:pt idx="25">
                  <c:v>3.1339999999999999</c:v>
                </c:pt>
                <c:pt idx="26">
                  <c:v>5.7829999999999995</c:v>
                </c:pt>
                <c:pt idx="27">
                  <c:v>3.4430000000000001</c:v>
                </c:pt>
                <c:pt idx="28">
                  <c:v>5.6260000000000003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排出量比較シート!$DB$21:$DB$50</c:f>
              <c:numCache>
                <c:formatCode>[=0]#;[&lt;1]0.00;#,##0</c:formatCode>
                <c:ptCount val="30"/>
                <c:pt idx="0">
                  <c:v>5.1840000000000002</c:v>
                </c:pt>
                <c:pt idx="1">
                  <c:v>0</c:v>
                </c:pt>
                <c:pt idx="2">
                  <c:v>0</c:v>
                </c:pt>
                <c:pt idx="3">
                  <c:v>0</c:v>
                </c:pt>
                <c:pt idx="4">
                  <c:v>0</c:v>
                </c:pt>
                <c:pt idx="5">
                  <c:v>0</c:v>
                </c:pt>
                <c:pt idx="6">
                  <c:v>0</c:v>
                </c:pt>
                <c:pt idx="7">
                  <c:v>0</c:v>
                </c:pt>
                <c:pt idx="8">
                  <c:v>0</c:v>
                </c:pt>
                <c:pt idx="9">
                  <c:v>0</c:v>
                </c:pt>
                <c:pt idx="10">
                  <c:v>0</c:v>
                </c:pt>
                <c:pt idx="11">
                  <c:v>33.9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排出量比較シート!$DD$21:$DD$50</c:f>
              <c:numCache>
                <c:formatCode>[=0]#;[&lt;1]0.00;#,##0</c:formatCode>
                <c:ptCount val="30"/>
                <c:pt idx="0">
                  <c:v>5.1840000000000002</c:v>
                </c:pt>
                <c:pt idx="1">
                  <c:v>45.972000000000001</c:v>
                </c:pt>
                <c:pt idx="2">
                  <c:v>3.5179999999999998</c:v>
                </c:pt>
                <c:pt idx="3">
                  <c:v>77.923000000000002</c:v>
                </c:pt>
                <c:pt idx="4">
                  <c:v>3.915</c:v>
                </c:pt>
                <c:pt idx="5">
                  <c:v>9.6560000000000006</c:v>
                </c:pt>
                <c:pt idx="6">
                  <c:v>19.691000000000003</c:v>
                </c:pt>
                <c:pt idx="7">
                  <c:v>138.947</c:v>
                </c:pt>
                <c:pt idx="8">
                  <c:v>3.12</c:v>
                </c:pt>
                <c:pt idx="9">
                  <c:v>0</c:v>
                </c:pt>
                <c:pt idx="10">
                  <c:v>2.423</c:v>
                </c:pt>
                <c:pt idx="11">
                  <c:v>65.652999999999992</c:v>
                </c:pt>
                <c:pt idx="12">
                  <c:v>2.2599999999999998</c:v>
                </c:pt>
                <c:pt idx="13">
                  <c:v>31.286000000000001</c:v>
                </c:pt>
                <c:pt idx="14">
                  <c:v>0</c:v>
                </c:pt>
                <c:pt idx="15">
                  <c:v>31.591999999999999</c:v>
                </c:pt>
                <c:pt idx="16">
                  <c:v>8.3170000000000002</c:v>
                </c:pt>
                <c:pt idx="17">
                  <c:v>131.816</c:v>
                </c:pt>
                <c:pt idx="18">
                  <c:v>87.325000000000003</c:v>
                </c:pt>
                <c:pt idx="19">
                  <c:v>5.6239999999999997</c:v>
                </c:pt>
                <c:pt idx="20">
                  <c:v>18.082000000000001</c:v>
                </c:pt>
                <c:pt idx="21">
                  <c:v>15.259</c:v>
                </c:pt>
                <c:pt idx="22">
                  <c:v>51.224999999999994</c:v>
                </c:pt>
                <c:pt idx="23">
                  <c:v>177.036</c:v>
                </c:pt>
                <c:pt idx="24">
                  <c:v>35.954999999999998</c:v>
                </c:pt>
                <c:pt idx="25">
                  <c:v>3.1339999999999999</c:v>
                </c:pt>
                <c:pt idx="26">
                  <c:v>286.22700000000003</c:v>
                </c:pt>
                <c:pt idx="27">
                  <c:v>40.287999999999997</c:v>
                </c:pt>
                <c:pt idx="28">
                  <c:v>118.652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排出量比較シート!$CU$21:$CU$50</c:f>
              <c:numCache>
                <c:formatCode>\(0%\);;</c:formatCode>
                <c:ptCount val="30"/>
                <c:pt idx="0">
                  <c:v>0</c:v>
                </c:pt>
                <c:pt idx="1">
                  <c:v>0</c:v>
                </c:pt>
                <c:pt idx="2">
                  <c:v>0</c:v>
                </c:pt>
                <c:pt idx="3">
                  <c:v>0.11771692237706488</c:v>
                </c:pt>
                <c:pt idx="4">
                  <c:v>9.5395737717495543E-2</c:v>
                </c:pt>
                <c:pt idx="5">
                  <c:v>0</c:v>
                </c:pt>
                <c:pt idx="6">
                  <c:v>0.13513492669800953</c:v>
                </c:pt>
                <c:pt idx="7">
                  <c:v>0</c:v>
                </c:pt>
                <c:pt idx="8">
                  <c:v>0</c:v>
                </c:pt>
                <c:pt idx="9">
                  <c:v>0</c:v>
                </c:pt>
                <c:pt idx="10">
                  <c:v>0</c:v>
                </c:pt>
                <c:pt idx="11">
                  <c:v>0</c:v>
                </c:pt>
                <c:pt idx="12">
                  <c:v>0</c:v>
                </c:pt>
                <c:pt idx="13">
                  <c:v>0</c:v>
                </c:pt>
                <c:pt idx="14">
                  <c:v>0</c:v>
                </c:pt>
                <c:pt idx="15">
                  <c:v>0</c:v>
                </c:pt>
                <c:pt idx="16">
                  <c:v>0.19041125739801409</c:v>
                </c:pt>
                <c:pt idx="17">
                  <c:v>0.29846648673813769</c:v>
                </c:pt>
                <c:pt idx="18">
                  <c:v>0</c:v>
                </c:pt>
                <c:pt idx="19">
                  <c:v>0</c:v>
                </c:pt>
                <c:pt idx="20">
                  <c:v>0.50426364585051908</c:v>
                </c:pt>
                <c:pt idx="21">
                  <c:v>0</c:v>
                </c:pt>
                <c:pt idx="22">
                  <c:v>0.3228550508385209</c:v>
                </c:pt>
                <c:pt idx="23">
                  <c:v>0.14055492312822168</c:v>
                </c:pt>
                <c:pt idx="24">
                  <c:v>0.24394843588985171</c:v>
                </c:pt>
                <c:pt idx="25">
                  <c:v>8.4638784581984164E-2</c:v>
                </c:pt>
                <c:pt idx="26">
                  <c:v>0.20061120602570909</c:v>
                </c:pt>
                <c:pt idx="27">
                  <c:v>0.1227319072925406</c:v>
                </c:pt>
                <c:pt idx="28">
                  <c:v>0.18314186563088317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排出量比較シート!$CM$21:$CM$50</c:f>
              <c:numCache>
                <c:formatCode>\(0%\);;</c:formatCode>
                <c:ptCount val="30"/>
                <c:pt idx="0">
                  <c:v>0</c:v>
                </c:pt>
                <c:pt idx="1">
                  <c:v>0.605559210090299</c:v>
                </c:pt>
                <c:pt idx="2">
                  <c:v>0.16041972102387014</c:v>
                </c:pt>
                <c:pt idx="3">
                  <c:v>0.579477947310023</c:v>
                </c:pt>
                <c:pt idx="4">
                  <c:v>0</c:v>
                </c:pt>
                <c:pt idx="5">
                  <c:v>0.17764130855557494</c:v>
                </c:pt>
                <c:pt idx="6">
                  <c:v>0.15531795184513902</c:v>
                </c:pt>
                <c:pt idx="7">
                  <c:v>0.19295077526780197</c:v>
                </c:pt>
                <c:pt idx="8">
                  <c:v>0.4471560606965298</c:v>
                </c:pt>
                <c:pt idx="9">
                  <c:v>0</c:v>
                </c:pt>
                <c:pt idx="10">
                  <c:v>6.3102832167975006E-2</c:v>
                </c:pt>
                <c:pt idx="11">
                  <c:v>0.11543025296370314</c:v>
                </c:pt>
                <c:pt idx="12">
                  <c:v>0.24643058384862829</c:v>
                </c:pt>
                <c:pt idx="13">
                  <c:v>0.58774781037895496</c:v>
                </c:pt>
                <c:pt idx="14">
                  <c:v>0</c:v>
                </c:pt>
                <c:pt idx="15">
                  <c:v>0.88444032531513928</c:v>
                </c:pt>
                <c:pt idx="16">
                  <c:v>8.3759732566639281E-2</c:v>
                </c:pt>
                <c:pt idx="17">
                  <c:v>0.82000094010817048</c:v>
                </c:pt>
                <c:pt idx="18">
                  <c:v>0.19775712090828906</c:v>
                </c:pt>
                <c:pt idx="19">
                  <c:v>0.10241108803317646</c:v>
                </c:pt>
                <c:pt idx="20">
                  <c:v>7.3823860282413833E-2</c:v>
                </c:pt>
                <c:pt idx="21">
                  <c:v>7.0667536677586351E-2</c:v>
                </c:pt>
                <c:pt idx="22">
                  <c:v>0.23304318648221362</c:v>
                </c:pt>
                <c:pt idx="23">
                  <c:v>0.56736674444809954</c:v>
                </c:pt>
                <c:pt idx="24">
                  <c:v>7.4906853938715212E-2</c:v>
                </c:pt>
                <c:pt idx="25">
                  <c:v>0</c:v>
                </c:pt>
                <c:pt idx="26">
                  <c:v>1</c:v>
                </c:pt>
                <c:pt idx="27">
                  <c:v>0.39707981053057806</c:v>
                </c:pt>
                <c:pt idx="28">
                  <c:v>0.65984050952077711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排出量比較シート!$BV$21:$BV$50</c:f>
              <c:numCache>
                <c:formatCode>0%</c:formatCode>
                <c:ptCount val="30"/>
                <c:pt idx="0">
                  <c:v>0.24442446926585748</c:v>
                </c:pt>
                <c:pt idx="1">
                  <c:v>0.45637836623556793</c:v>
                </c:pt>
                <c:pt idx="2">
                  <c:v>0.18095435175840729</c:v>
                </c:pt>
                <c:pt idx="3">
                  <c:v>0.47771916301432715</c:v>
                </c:pt>
                <c:pt idx="4">
                  <c:v>0.25051162277218236</c:v>
                </c:pt>
                <c:pt idx="5">
                  <c:v>0.35059159272688006</c:v>
                </c:pt>
                <c:pt idx="6">
                  <c:v>0.49466212330283355</c:v>
                </c:pt>
                <c:pt idx="7">
                  <c:v>0.83996865847260571</c:v>
                </c:pt>
                <c:pt idx="8">
                  <c:v>8.8292165196407327E-2</c:v>
                </c:pt>
                <c:pt idx="9">
                  <c:v>0.69842646979083967</c:v>
                </c:pt>
                <c:pt idx="10">
                  <c:v>0.23360580418439722</c:v>
                </c:pt>
                <c:pt idx="11">
                  <c:v>0.73225817230940837</c:v>
                </c:pt>
                <c:pt idx="12">
                  <c:v>7.7242429537072915E-2</c:v>
                </c:pt>
                <c:pt idx="13">
                  <c:v>0.27210047746152377</c:v>
                </c:pt>
                <c:pt idx="14">
                  <c:v>7.5687865253217093E-2</c:v>
                </c:pt>
                <c:pt idx="15">
                  <c:v>0.22905295124294273</c:v>
                </c:pt>
                <c:pt idx="16">
                  <c:v>0.32856423460304962</c:v>
                </c:pt>
                <c:pt idx="17">
                  <c:v>0.53438483517308766</c:v>
                </c:pt>
                <c:pt idx="18">
                  <c:v>0.74466568549960233</c:v>
                </c:pt>
                <c:pt idx="19">
                  <c:v>0.27210245892449642</c:v>
                </c:pt>
                <c:pt idx="20">
                  <c:v>0.3133276445774521</c:v>
                </c:pt>
                <c:pt idx="21">
                  <c:v>0.64142582090129507</c:v>
                </c:pt>
                <c:pt idx="22">
                  <c:v>0.61112312523670709</c:v>
                </c:pt>
                <c:pt idx="23">
                  <c:v>0.68659590823874561</c:v>
                </c:pt>
                <c:pt idx="24">
                  <c:v>0.71679959923233638</c:v>
                </c:pt>
                <c:pt idx="25">
                  <c:v>0.21595726374792057</c:v>
                </c:pt>
                <c:pt idx="26">
                  <c:v>0.57654760814091111</c:v>
                </c:pt>
                <c:pt idx="27">
                  <c:v>0.423394936730557</c:v>
                </c:pt>
                <c:pt idx="28">
                  <c:v>0.59180688457022357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排出量比較シート!$BZ$21:$BZ$50</c:f>
              <c:numCache>
                <c:formatCode>0%</c:formatCode>
                <c:ptCount val="30"/>
                <c:pt idx="0">
                  <c:v>0.15730782064112023</c:v>
                </c:pt>
                <c:pt idx="1">
                  <c:v>0.11967127010637817</c:v>
                </c:pt>
                <c:pt idx="2">
                  <c:v>0.15219741999219447</c:v>
                </c:pt>
                <c:pt idx="3">
                  <c:v>0.12587392898830052</c:v>
                </c:pt>
                <c:pt idx="4">
                  <c:v>0.19788229555561412</c:v>
                </c:pt>
                <c:pt idx="5">
                  <c:v>0.14383293748616405</c:v>
                </c:pt>
                <c:pt idx="6">
                  <c:v>0.11937499571912474</c:v>
                </c:pt>
                <c:pt idx="7">
                  <c:v>4.7436341363621189E-2</c:v>
                </c:pt>
                <c:pt idx="8">
                  <c:v>0.1828268603785661</c:v>
                </c:pt>
                <c:pt idx="9">
                  <c:v>7.5326500563211676E-2</c:v>
                </c:pt>
                <c:pt idx="10">
                  <c:v>0.1431830542084076</c:v>
                </c:pt>
                <c:pt idx="11">
                  <c:v>7.105831856065957E-2</c:v>
                </c:pt>
                <c:pt idx="12">
                  <c:v>0.17408211657048225</c:v>
                </c:pt>
                <c:pt idx="13">
                  <c:v>0.14684287589795447</c:v>
                </c:pt>
                <c:pt idx="14">
                  <c:v>0.23322594611787364</c:v>
                </c:pt>
                <c:pt idx="15">
                  <c:v>0.20463839208702181</c:v>
                </c:pt>
                <c:pt idx="16">
                  <c:v>0.17246985693566155</c:v>
                </c:pt>
                <c:pt idx="17">
                  <c:v>0.10245902533175041</c:v>
                </c:pt>
                <c:pt idx="18">
                  <c:v>6.2371549611693708E-2</c:v>
                </c:pt>
                <c:pt idx="19">
                  <c:v>0.16249819104120103</c:v>
                </c:pt>
                <c:pt idx="20">
                  <c:v>0.15608634787880063</c:v>
                </c:pt>
                <c:pt idx="21">
                  <c:v>7.8655129174128091E-2</c:v>
                </c:pt>
                <c:pt idx="22">
                  <c:v>7.9605868009875472E-2</c:v>
                </c:pt>
                <c:pt idx="23">
                  <c:v>7.1099364225014686E-2</c:v>
                </c:pt>
                <c:pt idx="24">
                  <c:v>7.3108636206534655E-2</c:v>
                </c:pt>
                <c:pt idx="25">
                  <c:v>0.23565295235212552</c:v>
                </c:pt>
                <c:pt idx="26">
                  <c:v>9.1713910778589772E-2</c:v>
                </c:pt>
                <c:pt idx="27">
                  <c:v>0.12800426628171027</c:v>
                </c:pt>
                <c:pt idx="28">
                  <c:v>0.10613355793633031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排出量比較シート!$CA$21:$CA$50</c:f>
              <c:numCache>
                <c:formatCode>0%</c:formatCode>
                <c:ptCount val="30"/>
                <c:pt idx="0">
                  <c:v>0.152825245969963</c:v>
                </c:pt>
                <c:pt idx="1">
                  <c:v>0.16835934051400617</c:v>
                </c:pt>
                <c:pt idx="2">
                  <c:v>0.25277978864984579</c:v>
                </c:pt>
                <c:pt idx="3">
                  <c:v>0.13431920495315547</c:v>
                </c:pt>
                <c:pt idx="4">
                  <c:v>0.26256361446388887</c:v>
                </c:pt>
                <c:pt idx="5">
                  <c:v>0.21183015954406745</c:v>
                </c:pt>
                <c:pt idx="6">
                  <c:v>0.10005240405350203</c:v>
                </c:pt>
                <c:pt idx="7">
                  <c:v>4.2165662809799373E-2</c:v>
                </c:pt>
                <c:pt idx="8">
                  <c:v>0.35760301258713983</c:v>
                </c:pt>
                <c:pt idx="9">
                  <c:v>8.4729619174408938E-2</c:v>
                </c:pt>
                <c:pt idx="10">
                  <c:v>0.19444668392668324</c:v>
                </c:pt>
                <c:pt idx="11">
                  <c:v>6.8936861355397686E-2</c:v>
                </c:pt>
                <c:pt idx="12">
                  <c:v>0.25754606873021313</c:v>
                </c:pt>
                <c:pt idx="13">
                  <c:v>0.31654459010557906</c:v>
                </c:pt>
                <c:pt idx="14">
                  <c:v>0.37864323821589002</c:v>
                </c:pt>
                <c:pt idx="15">
                  <c:v>0.19199138148462189</c:v>
                </c:pt>
                <c:pt idx="16">
                  <c:v>0.18408369406044547</c:v>
                </c:pt>
                <c:pt idx="17">
                  <c:v>0.14461330362384611</c:v>
                </c:pt>
                <c:pt idx="18">
                  <c:v>7.4592785885216742E-2</c:v>
                </c:pt>
                <c:pt idx="19">
                  <c:v>0.23759966736278929</c:v>
                </c:pt>
                <c:pt idx="20">
                  <c:v>0.2370411930488017</c:v>
                </c:pt>
                <c:pt idx="21">
                  <c:v>9.2123206286259918E-2</c:v>
                </c:pt>
                <c:pt idx="22">
                  <c:v>0.11283414221580465</c:v>
                </c:pt>
                <c:pt idx="23">
                  <c:v>8.8716854649825011E-2</c:v>
                </c:pt>
                <c:pt idx="24">
                  <c:v>7.8648227464225659E-2</c:v>
                </c:pt>
                <c:pt idx="25">
                  <c:v>0.20051252928530094</c:v>
                </c:pt>
                <c:pt idx="26">
                  <c:v>0.14633561843005993</c:v>
                </c:pt>
                <c:pt idx="27">
                  <c:v>0.15953564748404483</c:v>
                </c:pt>
                <c:pt idx="28">
                  <c:v>0.13449436280963273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排出量比較シート!$CB$21:$CB$50</c:f>
              <c:numCache>
                <c:formatCode>0%</c:formatCode>
                <c:ptCount val="30"/>
                <c:pt idx="0">
                  <c:v>0.42502136743977165</c:v>
                </c:pt>
                <c:pt idx="1">
                  <c:v>0.24039495776256506</c:v>
                </c:pt>
                <c:pt idx="2">
                  <c:v>0.36157062017963032</c:v>
                </c:pt>
                <c:pt idx="3">
                  <c:v>0.25347003332434714</c:v>
                </c:pt>
                <c:pt idx="4">
                  <c:v>0.26321682050774564</c:v>
                </c:pt>
                <c:pt idx="5">
                  <c:v>0.2854525404448286</c:v>
                </c:pt>
                <c:pt idx="6">
                  <c:v>0.28591047692453969</c:v>
                </c:pt>
                <c:pt idx="7">
                  <c:v>6.5529762154994647E-2</c:v>
                </c:pt>
                <c:pt idx="8">
                  <c:v>0.37127796183788675</c:v>
                </c:pt>
                <c:pt idx="9">
                  <c:v>0.13194548685886204</c:v>
                </c:pt>
                <c:pt idx="10">
                  <c:v>0.40500312835333119</c:v>
                </c:pt>
                <c:pt idx="11">
                  <c:v>0.11930541347555131</c:v>
                </c:pt>
                <c:pt idx="12">
                  <c:v>0.46867225386506656</c:v>
                </c:pt>
                <c:pt idx="13">
                  <c:v>0.24921416622180362</c:v>
                </c:pt>
                <c:pt idx="14">
                  <c:v>0.31244295041301928</c:v>
                </c:pt>
                <c:pt idx="15">
                  <c:v>0.35573821550820228</c:v>
                </c:pt>
                <c:pt idx="16">
                  <c:v>0.31488221440084341</c:v>
                </c:pt>
                <c:pt idx="17">
                  <c:v>0.1982893863126203</c:v>
                </c:pt>
                <c:pt idx="18">
                  <c:v>0.10962510284473909</c:v>
                </c:pt>
                <c:pt idx="19">
                  <c:v>0.31281590068285076</c:v>
                </c:pt>
                <c:pt idx="20">
                  <c:v>0.2749829721840093</c:v>
                </c:pt>
                <c:pt idx="21">
                  <c:v>0.1755598168543176</c:v>
                </c:pt>
                <c:pt idx="22">
                  <c:v>0.18575450467517765</c:v>
                </c:pt>
                <c:pt idx="23">
                  <c:v>0.1456416467162176</c:v>
                </c:pt>
                <c:pt idx="24">
                  <c:v>0.1252384169974517</c:v>
                </c:pt>
                <c:pt idx="25">
                  <c:v>0.32326303804357454</c:v>
                </c:pt>
                <c:pt idx="26">
                  <c:v>0.16821541802752946</c:v>
                </c:pt>
                <c:pt idx="27">
                  <c:v>0.27707962915871664</c:v>
                </c:pt>
                <c:pt idx="28">
                  <c:v>0.16756519468381334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排出量比較シート!$CH$21:$CH$50</c:f>
              <c:numCache>
                <c:formatCode>0%</c:formatCode>
                <c:ptCount val="30"/>
                <c:pt idx="0">
                  <c:v>2.0421096683287638E-2</c:v>
                </c:pt>
                <c:pt idx="1">
                  <c:v>1.5196065381482646E-2</c:v>
                </c:pt>
                <c:pt idx="2">
                  <c:v>5.2497819419922112E-2</c:v>
                </c:pt>
                <c:pt idx="3">
                  <c:v>8.6176697198696982E-3</c:v>
                </c:pt>
                <c:pt idx="4">
                  <c:v>2.5825646700568881E-2</c:v>
                </c:pt>
                <c:pt idx="5">
                  <c:v>8.2927697980599759E-3</c:v>
                </c:pt>
                <c:pt idx="6">
                  <c:v>0</c:v>
                </c:pt>
                <c:pt idx="7">
                  <c:v>4.8995751989791194E-3</c:v>
                </c:pt>
                <c:pt idx="8">
                  <c:v>0</c:v>
                </c:pt>
                <c:pt idx="9">
                  <c:v>9.571923612677705E-3</c:v>
                </c:pt>
                <c:pt idx="10">
                  <c:v>2.3761329327180909E-2</c:v>
                </c:pt>
                <c:pt idx="11">
                  <c:v>8.4412342989830819E-3</c:v>
                </c:pt>
                <c:pt idx="12">
                  <c:v>2.2457131297165193E-2</c:v>
                </c:pt>
                <c:pt idx="13">
                  <c:v>1.5297890313139153E-2</c:v>
                </c:pt>
                <c:pt idx="14">
                  <c:v>0</c:v>
                </c:pt>
                <c:pt idx="15">
                  <c:v>1.8579059677211206E-2</c:v>
                </c:pt>
                <c:pt idx="16">
                  <c:v>0</c:v>
                </c:pt>
                <c:pt idx="17">
                  <c:v>2.0253449558695447E-2</c:v>
                </c:pt>
                <c:pt idx="18">
                  <c:v>8.7448761587480602E-3</c:v>
                </c:pt>
                <c:pt idx="19">
                  <c:v>1.4983781988662589E-2</c:v>
                </c:pt>
                <c:pt idx="20">
                  <c:v>1.8561842310936407E-2</c:v>
                </c:pt>
                <c:pt idx="21">
                  <c:v>1.2236026783999298E-2</c:v>
                </c:pt>
                <c:pt idx="22">
                  <c:v>1.0682359862435153E-2</c:v>
                </c:pt>
                <c:pt idx="23">
                  <c:v>7.9462261701971175E-3</c:v>
                </c:pt>
                <c:pt idx="24">
                  <c:v>6.2051200994515474E-3</c:v>
                </c:pt>
                <c:pt idx="25">
                  <c:v>2.4614216571078457E-2</c:v>
                </c:pt>
                <c:pt idx="26">
                  <c:v>1.7187444622909588E-2</c:v>
                </c:pt>
                <c:pt idx="27">
                  <c:v>1.1985520344971209E-2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c:ext uri="{02D57815-91ED-43cb-92C2-25804820EDAC}">
                        <c15:formulaRef>
                          <c15:sqref>排出量比較シート!$BW$21:$BW$50</c15:sqref>
                        </c15:formulaRef>
                      </c:ext>
                    </c:extLst>
                    <c:numCache>
                      <c:formatCode>0%</c:formatCode>
                      <c:ptCount val="30"/>
                      <c:pt idx="0">
                        <c:v>1.1300992943215649E-2</c:v>
                      </c:pt>
                      <c:pt idx="1">
                        <c:v>0.41273375501036991</c:v>
                      </c:pt>
                      <c:pt idx="2">
                        <c:v>0.13995217290753359</c:v>
                      </c:pt>
                      <c:pt idx="3">
                        <c:v>0.4544187974483555</c:v>
                      </c:pt>
                      <c:pt idx="4">
                        <c:v>0.18893325243002826</c:v>
                      </c:pt>
                      <c:pt idx="5">
                        <c:v>0.32708248218170644</c:v>
                      </c:pt>
                      <c:pt idx="6">
                        <c:v>0.45636207513816324</c:v>
                      </c:pt>
                      <c:pt idx="7">
                        <c:v>0.82399330692493222</c:v>
                      </c:pt>
                      <c:pt idx="8">
                        <c:v>7.9685105454217142E-2</c:v>
                      </c:pt>
                      <c:pt idx="9">
                        <c:v>0.66693545020384803</c:v>
                      </c:pt>
                      <c:pt idx="10">
                        <c:v>0.19444401364280764</c:v>
                      </c:pt>
                      <c:pt idx="11">
                        <c:v>0.72278858588602068</c:v>
                      </c:pt>
                      <c:pt idx="12">
                        <c:v>3.1044510262353373E-2</c:v>
                      </c:pt>
                      <c:pt idx="13">
                        <c:v>0.21582559053670872</c:v>
                      </c:pt>
                      <c:pt idx="14">
                        <c:v>6.2569652759549219E-2</c:v>
                      </c:pt>
                      <c:pt idx="15">
                        <c:v>0.17644065727418987</c:v>
                      </c:pt>
                      <c:pt idx="16">
                        <c:v>0.31937311589570372</c:v>
                      </c:pt>
                      <c:pt idx="17">
                        <c:v>0.47072318055029555</c:v>
                      </c:pt>
                      <c:pt idx="18">
                        <c:v>0.72540839562973114</c:v>
                      </c:pt>
                      <c:pt idx="19">
                        <c:v>0.21891665224351134</c:v>
                      </c:pt>
                      <c:pt idx="20">
                        <c:v>0.19819499159628159</c:v>
                      </c:pt>
                      <c:pt idx="21">
                        <c:v>0.57295763524173049</c:v>
                      </c:pt>
                      <c:pt idx="22">
                        <c:v>0.57699223948495504</c:v>
                      </c:pt>
                      <c:pt idx="23">
                        <c:v>0.65341625032080319</c:v>
                      </c:pt>
                      <c:pt idx="24">
                        <c:v>0.66698667308919324</c:v>
                      </c:pt>
                      <c:pt idx="25">
                        <c:v>0.16600556681675793</c:v>
                      </c:pt>
                      <c:pt idx="26">
                        <c:v>0.53214205503552414</c:v>
                      </c:pt>
                      <c:pt idx="27">
                        <c:v>0.40205816651348175</c:v>
                      </c:pt>
                      <c:pt idx="28">
                        <c:v>0.56392418714736536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1.2673766174307622E-2</c:v>
                      </c:pt>
                      <c:pt idx="1">
                        <c:v>9.6855735465482002E-3</c:v>
                      </c:pt>
                      <c:pt idx="2">
                        <c:v>1.1893595951835523E-2</c:v>
                      </c:pt>
                      <c:pt idx="3">
                        <c:v>1.0861156997025868E-2</c:v>
                      </c:pt>
                      <c:pt idx="4">
                        <c:v>1.0340038228960733E-2</c:v>
                      </c:pt>
                      <c:pt idx="5">
                        <c:v>5.6100984395839899E-3</c:v>
                      </c:pt>
                      <c:pt idx="6">
                        <c:v>6.7128028865011437E-3</c:v>
                      </c:pt>
                      <c:pt idx="7">
                        <c:v>2.7892056810578944E-3</c:v>
                      </c:pt>
                      <c:pt idx="8">
                        <c:v>7.9540259528984268E-3</c:v>
                      </c:pt>
                      <c:pt idx="9">
                        <c:v>7.3109394052761345E-3</c:v>
                      </c:pt>
                      <c:pt idx="10">
                        <c:v>1.1218468776587037E-2</c:v>
                      </c:pt>
                      <c:pt idx="11">
                        <c:v>3.2824374058494708E-3</c:v>
                      </c:pt>
                      <c:pt idx="12">
                        <c:v>9.2517023025145331E-3</c:v>
                      </c:pt>
                      <c:pt idx="13">
                        <c:v>1.3803765392446286E-2</c:v>
                      </c:pt>
                      <c:pt idx="14">
                        <c:v>4.3545177244368139E-3</c:v>
                      </c:pt>
                      <c:pt idx="15">
                        <c:v>1.1706462075329851E-2</c:v>
                      </c:pt>
                      <c:pt idx="16">
                        <c:v>8.7796081464010956E-3</c:v>
                      </c:pt>
                      <c:pt idx="17">
                        <c:v>1.9070097393266091E-2</c:v>
                      </c:pt>
                      <c:pt idx="18">
                        <c:v>4.4483081568297963E-3</c:v>
                      </c:pt>
                      <c:pt idx="19">
                        <c:v>1.330652328464426E-2</c:v>
                      </c:pt>
                      <c:pt idx="20">
                        <c:v>1.0780404720877705E-2</c:v>
                      </c:pt>
                      <c:pt idx="21">
                        <c:v>7.2797006154039822E-3</c:v>
                      </c:pt>
                      <c:pt idx="22">
                        <c:v>6.5048586661983895E-3</c:v>
                      </c:pt>
                      <c:pt idx="23">
                        <c:v>5.5055891252204841E-3</c:v>
                      </c:pt>
                      <c:pt idx="24">
                        <c:v>2.874604935966368E-3</c:v>
                      </c:pt>
                      <c:pt idx="25">
                        <c:v>1.5384367642254803E-2</c:v>
                      </c:pt>
                      <c:pt idx="26">
                        <c:v>4.4498556173194577E-3</c:v>
                      </c:pt>
                      <c:pt idx="27">
                        <c:v>9.3805759071717305E-3</c:v>
                      </c:pt>
                      <c:pt idx="28">
                        <c:v>4.1401333075226634E-3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0.2204497101483342</c:v>
                      </c:pt>
                      <c:pt idx="1">
                        <c:v>3.395903767864987E-2</c:v>
                      </c:pt>
                      <c:pt idx="2">
                        <c:v>2.9108582899038192E-2</c:v>
                      </c:pt>
                      <c:pt idx="3">
                        <c:v>1.2439208568945752E-2</c:v>
                      </c:pt>
                      <c:pt idx="4">
                        <c:v>5.1238332113193362E-2</c:v>
                      </c:pt>
                      <c:pt idx="5">
                        <c:v>1.7899012105589675E-2</c:v>
                      </c:pt>
                      <c:pt idx="6">
                        <c:v>3.1587245278169182E-2</c:v>
                      </c:pt>
                      <c:pt idx="7">
                        <c:v>1.3186145866615609E-2</c:v>
                      </c:pt>
                      <c:pt idx="8">
                        <c:v>6.5303378929175546E-4</c:v>
                      </c:pt>
                      <c:pt idx="9">
                        <c:v>2.4180080181715517E-2</c:v>
                      </c:pt>
                      <c:pt idx="10">
                        <c:v>2.7943321765002527E-2</c:v>
                      </c:pt>
                      <c:pt idx="11">
                        <c:v>6.1871490175381388E-3</c:v>
                      </c:pt>
                      <c:pt idx="12">
                        <c:v>3.6946216972205008E-2</c:v>
                      </c:pt>
                      <c:pt idx="13">
                        <c:v>4.2471121532368768E-2</c:v>
                      </c:pt>
                      <c:pt idx="14">
                        <c:v>8.763694769231065E-3</c:v>
                      </c:pt>
                      <c:pt idx="15">
                        <c:v>4.0905831893422999E-2</c:v>
                      </c:pt>
                      <c:pt idx="16">
                        <c:v>4.1151056094480376E-4</c:v>
                      </c:pt>
                      <c:pt idx="17">
                        <c:v>4.4591557229526076E-2</c:v>
                      </c:pt>
                      <c:pt idx="18">
                        <c:v>1.4808981713041326E-2</c:v>
                      </c:pt>
                      <c:pt idx="19">
                        <c:v>3.9879283396340781E-2</c:v>
                      </c:pt>
                      <c:pt idx="20">
                        <c:v>0.10435224826029278</c:v>
                      </c:pt>
                      <c:pt idx="21">
                        <c:v>6.1188485044160551E-2</c:v>
                      </c:pt>
                      <c:pt idx="22">
                        <c:v>2.7626027085553746E-2</c:v>
                      </c:pt>
                      <c:pt idx="23">
                        <c:v>2.7674068792721912E-2</c:v>
                      </c:pt>
                      <c:pt idx="24">
                        <c:v>4.6938321207176774E-2</c:v>
                      </c:pt>
                      <c:pt idx="25">
                        <c:v>3.4567329288907836E-2</c:v>
                      </c:pt>
                      <c:pt idx="26">
                        <c:v>3.9955697488067515E-2</c:v>
                      </c:pt>
                      <c:pt idx="27">
                        <c:v>1.1956194309903528E-2</c:v>
                      </c:pt>
                      <c:pt idx="28">
                        <c:v>2.3742564115335617E-2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0.2823651247931267</c:v>
                      </c:pt>
                      <c:pt idx="1">
                        <c:v>0.23025842163945909</c:v>
                      </c:pt>
                      <c:pt idx="2">
                        <c:v>0.34754048476007471</c:v>
                      </c:pt>
                      <c:pt idx="3">
                        <c:v>0.24709845704407804</c:v>
                      </c:pt>
                      <c:pt idx="4">
                        <c:v>0.25499073057224653</c:v>
                      </c:pt>
                      <c:pt idx="5">
                        <c:v>0.27439524893547185</c:v>
                      </c:pt>
                      <c:pt idx="6">
                        <c:v>0.27786123373843602</c:v>
                      </c:pt>
                      <c:pt idx="7">
                        <c:v>6.3581524873995002E-2</c:v>
                      </c:pt>
                      <c:pt idx="8">
                        <c:v>0.3502001278918595</c:v>
                      </c:pt>
                      <c:pt idx="9">
                        <c:v>0.1266100863896501</c:v>
                      </c:pt>
                      <c:pt idx="10">
                        <c:v>0.3944695697966093</c:v>
                      </c:pt>
                      <c:pt idx="11">
                        <c:v>0.10764558821066071</c:v>
                      </c:pt>
                      <c:pt idx="12">
                        <c:v>0.45415957042729488</c:v>
                      </c:pt>
                      <c:pt idx="13">
                        <c:v>0.24075311216193415</c:v>
                      </c:pt>
                      <c:pt idx="14">
                        <c:v>0.29331981889815428</c:v>
                      </c:pt>
                      <c:pt idx="15">
                        <c:v>0.34492225051441666</c:v>
                      </c:pt>
                      <c:pt idx="16">
                        <c:v>0.30290458225737948</c:v>
                      </c:pt>
                      <c:pt idx="17">
                        <c:v>0.19231425659568094</c:v>
                      </c:pt>
                      <c:pt idx="18">
                        <c:v>0.10671118410906051</c:v>
                      </c:pt>
                      <c:pt idx="19">
                        <c:v>0.3045283084408778</c:v>
                      </c:pt>
                      <c:pt idx="20">
                        <c:v>0.26577918693341634</c:v>
                      </c:pt>
                      <c:pt idx="21">
                        <c:v>0.16904778227243636</c:v>
                      </c:pt>
                      <c:pt idx="22">
                        <c:v>0.18029503886779433</c:v>
                      </c:pt>
                      <c:pt idx="23">
                        <c:v>0.14186294886669301</c:v>
                      </c:pt>
                      <c:pt idx="24">
                        <c:v>0.12194886150607104</c:v>
                      </c:pt>
                      <c:pt idx="25">
                        <c:v>0.30367121918542256</c:v>
                      </c:pt>
                      <c:pt idx="26">
                        <c:v>0.16303445770510022</c:v>
                      </c:pt>
                      <c:pt idx="27">
                        <c:v>0.26965047568800304</c:v>
                      </c:pt>
                      <c:pt idx="28">
                        <c:v>0.16188849271230735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0.11215478669906899</c:v>
                      </c:pt>
                      <c:pt idx="1">
                        <c:v>0.14685386545123694</c:v>
                      </c:pt>
                      <c:pt idx="2">
                        <c:v>0.19637468993780119</c:v>
                      </c:pt>
                      <c:pt idx="3">
                        <c:v>0.11462731530121527</c:v>
                      </c:pt>
                      <c:pt idx="4">
                        <c:v>0.12487315545547997</c:v>
                      </c:pt>
                      <c:pt idx="5">
                        <c:v>0.17224524369221711</c:v>
                      </c:pt>
                      <c:pt idx="6">
                        <c:v>0.12497343013548312</c:v>
                      </c:pt>
                      <c:pt idx="7">
                        <c:v>3.1587571077396528E-2</c:v>
                      </c:pt>
                      <c:pt idx="8">
                        <c:v>0.22927052568142001</c:v>
                      </c:pt>
                      <c:pt idx="9">
                        <c:v>7.3375634389500594E-2</c:v>
                      </c:pt>
                      <c:pt idx="10">
                        <c:v>0.16797185694974168</c:v>
                      </c:pt>
                      <c:pt idx="11">
                        <c:v>6.342180762479227E-2</c:v>
                      </c:pt>
                      <c:pt idx="12">
                        <c:v>0.21279818251837748</c:v>
                      </c:pt>
                      <c:pt idx="13">
                        <c:v>0.12530903825195971</c:v>
                      </c:pt>
                      <c:pt idx="14">
                        <c:v>0.21088460030762959</c:v>
                      </c:pt>
                      <c:pt idx="15">
                        <c:v>0.16880743630629289</c:v>
                      </c:pt>
                      <c:pt idx="16">
                        <c:v>0.17992055465486972</c:v>
                      </c:pt>
                      <c:pt idx="17">
                        <c:v>9.776426832246049E-2</c:v>
                      </c:pt>
                      <c:pt idx="18">
                        <c:v>4.236625753395367E-2</c:v>
                      </c:pt>
                      <c:pt idx="19">
                        <c:v>0.1322946027848001</c:v>
                      </c:pt>
                      <c:pt idx="20">
                        <c:v>0.13890811892462715</c:v>
                      </c:pt>
                      <c:pt idx="21">
                        <c:v>7.8706778624764592E-2</c:v>
                      </c:pt>
                      <c:pt idx="22">
                        <c:v>9.0957967020537822E-2</c:v>
                      </c:pt>
                      <c:pt idx="23">
                        <c:v>5.6941406426824916E-2</c:v>
                      </c:pt>
                      <c:pt idx="24">
                        <c:v>5.0972206664792671E-2</c:v>
                      </c:pt>
                      <c:pt idx="25">
                        <c:v>0.14555511644090952</c:v>
                      </c:pt>
                      <c:pt idx="26">
                        <c:v>8.5738962429696725E-2</c:v>
                      </c:pt>
                      <c:pt idx="27">
                        <c:v>0.13889177166545733</c:v>
                      </c:pt>
                      <c:pt idx="28">
                        <c:v>9.5761246010622345E-2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0.17021033809405767</c:v>
                      </c:pt>
                      <c:pt idx="1">
                        <c:v>8.3404556188222165E-2</c:v>
                      </c:pt>
                      <c:pt idx="2">
                        <c:v>0.15116579482227352</c:v>
                      </c:pt>
                      <c:pt idx="3">
                        <c:v>0.13247114174286279</c:v>
                      </c:pt>
                      <c:pt idx="4">
                        <c:v>0.13011757511676655</c:v>
                      </c:pt>
                      <c:pt idx="5">
                        <c:v>0.1021500052432547</c:v>
                      </c:pt>
                      <c:pt idx="6">
                        <c:v>0.1528878036029529</c:v>
                      </c:pt>
                      <c:pt idx="7">
                        <c:v>3.1993953796598466E-2</c:v>
                      </c:pt>
                      <c:pt idx="8">
                        <c:v>0.12092960221043947</c:v>
                      </c:pt>
                      <c:pt idx="9">
                        <c:v>5.3234452000149507E-2</c:v>
                      </c:pt>
                      <c:pt idx="10">
                        <c:v>0.22649771284686765</c:v>
                      </c:pt>
                      <c:pt idx="11">
                        <c:v>4.4223780585868448E-2</c:v>
                      </c:pt>
                      <c:pt idx="12">
                        <c:v>0.2413613879089174</c:v>
                      </c:pt>
                      <c:pt idx="13">
                        <c:v>0.11544407390997442</c:v>
                      </c:pt>
                      <c:pt idx="14">
                        <c:v>8.2435218590524689E-2</c:v>
                      </c:pt>
                      <c:pt idx="15">
                        <c:v>0.17611481420812375</c:v>
                      </c:pt>
                      <c:pt idx="16">
                        <c:v>0.12298402760250975</c:v>
                      </c:pt>
                      <c:pt idx="17">
                        <c:v>9.4549988273220448E-2</c:v>
                      </c:pt>
                      <c:pt idx="18">
                        <c:v>6.4344926575106834E-2</c:v>
                      </c:pt>
                      <c:pt idx="19">
                        <c:v>0.17223370565607768</c:v>
                      </c:pt>
                      <c:pt idx="20">
                        <c:v>0.1268710680087892</c:v>
                      </c:pt>
                      <c:pt idx="21">
                        <c:v>9.034100364767178E-2</c:v>
                      </c:pt>
                      <c:pt idx="22">
                        <c:v>8.9337071847256505E-2</c:v>
                      </c:pt>
                      <c:pt idx="23">
                        <c:v>8.4921542439868089E-2</c:v>
                      </c:pt>
                      <c:pt idx="24">
                        <c:v>7.0976654841278367E-2</c:v>
                      </c:pt>
                      <c:pt idx="25">
                        <c:v>0.15811610274451302</c:v>
                      </c:pt>
                      <c:pt idx="26">
                        <c:v>7.7295495275403525E-2</c:v>
                      </c:pt>
                      <c:pt idx="27">
                        <c:v>0.13075870402254572</c:v>
                      </c:pt>
                      <c:pt idx="28">
                        <c:v>6.6127246701685002E-2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8.2246095439782105E-3</c:v>
                      </c:pt>
                      <c:pt idx="1">
                        <c:v>1.0136536123105985E-2</c:v>
                      </c:pt>
                      <c:pt idx="2">
                        <c:v>1.4030135419555589E-2</c:v>
                      </c:pt>
                      <c:pt idx="3">
                        <c:v>6.3715762802690912E-3</c:v>
                      </c:pt>
                      <c:pt idx="4">
                        <c:v>8.2260899354991007E-3</c:v>
                      </c:pt>
                      <c:pt idx="5">
                        <c:v>1.1057291509356717E-2</c:v>
                      </c:pt>
                      <c:pt idx="6">
                        <c:v>8.049243186103618E-3</c:v>
                      </c:pt>
                      <c:pt idx="7">
                        <c:v>1.9482372809996467E-3</c:v>
                      </c:pt>
                      <c:pt idx="8">
                        <c:v>2.1077833946027254E-2</c:v>
                      </c:pt>
                      <c:pt idx="9">
                        <c:v>4.8752480685173467E-3</c:v>
                      </c:pt>
                      <c:pt idx="10">
                        <c:v>1.0533558556721903E-2</c:v>
                      </c:pt>
                      <c:pt idx="11">
                        <c:v>4.5209816623948303E-3</c:v>
                      </c:pt>
                      <c:pt idx="12">
                        <c:v>1.4512683437771633E-2</c:v>
                      </c:pt>
                      <c:pt idx="13">
                        <c:v>8.4610540598694505E-3</c:v>
                      </c:pt>
                      <c:pt idx="14">
                        <c:v>1.9123131514865027E-2</c:v>
                      </c:pt>
                      <c:pt idx="15">
                        <c:v>1.0815964993785657E-2</c:v>
                      </c:pt>
                      <c:pt idx="16">
                        <c:v>1.1977632143463937E-2</c:v>
                      </c:pt>
                      <c:pt idx="17">
                        <c:v>5.975129716939382E-3</c:v>
                      </c:pt>
                      <c:pt idx="18">
                        <c:v>2.9139187356785898E-3</c:v>
                      </c:pt>
                      <c:pt idx="19">
                        <c:v>8.2875922419729606E-3</c:v>
                      </c:pt>
                      <c:pt idx="20">
                        <c:v>9.2037852505929413E-3</c:v>
                      </c:pt>
                      <c:pt idx="21">
                        <c:v>4.9454856113190044E-3</c:v>
                      </c:pt>
                      <c:pt idx="22">
                        <c:v>5.4594658073833201E-3</c:v>
                      </c:pt>
                      <c:pt idx="23">
                        <c:v>3.7786978495246088E-3</c:v>
                      </c:pt>
                      <c:pt idx="24">
                        <c:v>3.2895554913806588E-3</c:v>
                      </c:pt>
                      <c:pt idx="25">
                        <c:v>1.0448168562977971E-2</c:v>
                      </c:pt>
                      <c:pt idx="26">
                        <c:v>5.1809603224292136E-3</c:v>
                      </c:pt>
                      <c:pt idx="27">
                        <c:v>7.4291534707135879E-3</c:v>
                      </c:pt>
                      <c:pt idx="28">
                        <c:v>5.6767019715060008E-3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0.13443163310266679</c:v>
                      </c:pt>
                      <c:pt idx="1">
                        <c:v>0</c:v>
                      </c:pt>
                      <c:pt idx="2">
                        <c:v>0</c:v>
                      </c:pt>
                      <c:pt idx="3">
                        <c:v>0</c:v>
                      </c:pt>
                      <c:pt idx="4">
                        <c:v>0</c:v>
                      </c:pt>
                      <c:pt idx="5">
                        <c:v>0</c:v>
                      </c:pt>
                      <c:pt idx="6">
                        <c:v>0</c:v>
                      </c:pt>
                      <c:pt idx="7">
                        <c:v>0</c:v>
                      </c:pt>
                      <c:pt idx="8">
                        <c:v>0</c:v>
                      </c:pt>
                      <c:pt idx="9">
                        <c:v>4.6015240069459704E-4</c:v>
                      </c:pt>
                      <c:pt idx="10">
                        <c:v>0</c:v>
                      </c:pt>
                      <c:pt idx="11">
                        <c:v>7.1388436024957579E-3</c:v>
                      </c:pt>
                      <c:pt idx="12">
                        <c:v>0</c:v>
                      </c:pt>
                      <c:pt idx="13">
                        <c:v>0</c:v>
                      </c:pt>
                      <c:pt idx="14">
                        <c:v>0</c:v>
                      </c:pt>
                      <c:pt idx="15">
                        <c:v>0</c:v>
                      </c:pt>
                      <c:pt idx="16">
                        <c:v>0</c:v>
                      </c:pt>
                      <c:pt idx="17">
                        <c:v>0</c:v>
                      </c:pt>
                      <c:pt idx="18">
                        <c:v>0</c:v>
                      </c:pt>
                      <c:pt idx="19">
                        <c:v>0</c:v>
                      </c:pt>
                      <c:pt idx="20">
                        <c:v>0</c:v>
                      </c:pt>
                      <c:pt idx="21">
                        <c:v>1.5665489705622118E-3</c:v>
                      </c:pt>
                      <c:pt idx="22">
                        <c:v>0</c:v>
                      </c:pt>
                      <c:pt idx="23">
                        <c:v>0</c:v>
                      </c:pt>
                      <c:pt idx="24">
                        <c:v>0</c:v>
                      </c:pt>
                      <c:pt idx="25">
                        <c:v>9.1436502951740169E-3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排出量比較シート!$BE$21:$BE$50</c:f>
              <c:numCache>
                <c:formatCode>#,##0_);[Red]\(#,##0\)</c:formatCode>
                <c:ptCount val="30"/>
                <c:pt idx="0">
                  <c:v>51.978685839197659</c:v>
                </c:pt>
                <c:pt idx="1">
                  <c:v>75.916606062592635</c:v>
                </c:pt>
                <c:pt idx="2">
                  <c:v>21.929972060458379</c:v>
                </c:pt>
                <c:pt idx="3">
                  <c:v>127.6390246485583</c:v>
                </c:pt>
                <c:pt idx="4">
                  <c:v>51.954567755957463</c:v>
                </c:pt>
                <c:pt idx="5">
                  <c:v>54.356726363446754</c:v>
                </c:pt>
                <c:pt idx="6">
                  <c:v>104.77861577923792</c:v>
                </c:pt>
                <c:pt idx="7">
                  <c:v>720.11630845821401</c:v>
                </c:pt>
                <c:pt idx="8">
                  <c:v>6.9774297482181327</c:v>
                </c:pt>
                <c:pt idx="9">
                  <c:v>239.423041065685</c:v>
                </c:pt>
                <c:pt idx="10">
                  <c:v>38.397642653346459</c:v>
                </c:pt>
                <c:pt idx="11">
                  <c:v>275.08386393283467</c:v>
                </c:pt>
                <c:pt idx="12">
                  <c:v>9.1709395997220078</c:v>
                </c:pt>
                <c:pt idx="13">
                  <c:v>53.230313150512821</c:v>
                </c:pt>
                <c:pt idx="14">
                  <c:v>6.6093181896955819</c:v>
                </c:pt>
                <c:pt idx="15">
                  <c:v>35.719764347858401</c:v>
                </c:pt>
                <c:pt idx="16">
                  <c:v>45.272350851682617</c:v>
                </c:pt>
                <c:pt idx="17">
                  <c:v>150.26446187213617</c:v>
                </c:pt>
                <c:pt idx="18">
                  <c:v>441.57701932006506</c:v>
                </c:pt>
                <c:pt idx="19">
                  <c:v>54.915928616812309</c:v>
                </c:pt>
                <c:pt idx="20">
                  <c:v>55.63241998303306</c:v>
                </c:pt>
                <c:pt idx="21">
                  <c:v>215.92658690818217</c:v>
                </c:pt>
                <c:pt idx="22">
                  <c:v>186.20583015119357</c:v>
                </c:pt>
                <c:pt idx="23">
                  <c:v>304.22650197431426</c:v>
                </c:pt>
                <c:pt idx="24">
                  <c:v>360.31415792848242</c:v>
                </c:pt>
                <c:pt idx="25">
                  <c:v>33.933175630768517</c:v>
                </c:pt>
                <c:pt idx="26">
                  <c:v>181.21659489914992</c:v>
                </c:pt>
                <c:pt idx="27">
                  <c:v>92.789910297296927</c:v>
                </c:pt>
                <c:pt idx="28">
                  <c:v>171.29290846675582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排出量比較シート!$BI$21:$BI$50</c:f>
              <c:numCache>
                <c:formatCode>#,##0_);[Red]\(#,##0\)</c:formatCode>
                <c:ptCount val="30"/>
                <c:pt idx="0">
                  <c:v>33.452680959941027</c:v>
                </c:pt>
                <c:pt idx="1">
                  <c:v>19.906808345482844</c:v>
                </c:pt>
                <c:pt idx="2">
                  <c:v>18.444901355889069</c:v>
                </c:pt>
                <c:pt idx="3">
                  <c:v>33.631528246369982</c:v>
                </c:pt>
                <c:pt idx="4">
                  <c:v>41.039569415500104</c:v>
                </c:pt>
                <c:pt idx="5">
                  <c:v>22.300271276261924</c:v>
                </c:pt>
                <c:pt idx="6">
                  <c:v>25.285839001756241</c:v>
                </c:pt>
                <c:pt idx="7">
                  <c:v>40.667806691323875</c:v>
                </c:pt>
                <c:pt idx="8">
                  <c:v>14.448185425524459</c:v>
                </c:pt>
                <c:pt idx="9">
                  <c:v>25.822188330120351</c:v>
                </c:pt>
                <c:pt idx="10">
                  <c:v>23.534910738644996</c:v>
                </c:pt>
                <c:pt idx="11">
                  <c:v>26.694132716318954</c:v>
                </c:pt>
                <c:pt idx="12">
                  <c:v>20.668647866564211</c:v>
                </c:pt>
                <c:pt idx="13">
                  <c:v>28.726492290243392</c:v>
                </c:pt>
                <c:pt idx="14">
                  <c:v>20.36607166589765</c:v>
                </c:pt>
                <c:pt idx="15">
                  <c:v>31.91242506244846</c:v>
                </c:pt>
                <c:pt idx="16">
                  <c:v>23.764351235502076</c:v>
                </c:pt>
                <c:pt idx="17">
                  <c:v>28.810604815221385</c:v>
                </c:pt>
                <c:pt idx="18">
                  <c:v>36.985513773777853</c:v>
                </c:pt>
                <c:pt idx="19">
                  <c:v>32.795510539858462</c:v>
                </c:pt>
                <c:pt idx="20">
                  <c:v>27.713677388797262</c:v>
                </c:pt>
                <c:pt idx="21">
                  <c:v>26.478094632247714</c:v>
                </c:pt>
                <c:pt idx="22">
                  <c:v>24.25546690275182</c:v>
                </c:pt>
                <c:pt idx="23">
                  <c:v>31.503699062611581</c:v>
                </c:pt>
                <c:pt idx="24">
                  <c:v>36.749569503482704</c:v>
                </c:pt>
                <c:pt idx="25">
                  <c:v>37.027941923767763</c:v>
                </c:pt>
                <c:pt idx="26">
                  <c:v>28.826904112519447</c:v>
                </c:pt>
                <c:pt idx="27">
                  <c:v>28.053014704589852</c:v>
                </c:pt>
                <c:pt idx="28">
                  <c:v>30.719355078204956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排出量比較シート!$BJ$21:$BJ$50</c:f>
              <c:numCache>
                <c:formatCode>#,##0_);[Red]\(#,##0\)</c:formatCode>
                <c:ptCount val="30"/>
                <c:pt idx="0">
                  <c:v>32.499428033658113</c:v>
                </c:pt>
                <c:pt idx="1">
                  <c:v>28.005862407953</c:v>
                </c:pt>
                <c:pt idx="2">
                  <c:v>30.634542074681764</c:v>
                </c:pt>
                <c:pt idx="3">
                  <c:v>35.887972765447536</c:v>
                </c:pt>
                <c:pt idx="4">
                  <c:v>54.454076609127263</c:v>
                </c:pt>
                <c:pt idx="5">
                  <c:v>32.842755664229955</c:v>
                </c:pt>
                <c:pt idx="6">
                  <c:v>21.192955571601384</c:v>
                </c:pt>
                <c:pt idx="7">
                  <c:v>36.149183829668821</c:v>
                </c:pt>
                <c:pt idx="8">
                  <c:v>28.260150745283369</c:v>
                </c:pt>
                <c:pt idx="9">
                  <c:v>29.045610337691741</c:v>
                </c:pt>
                <c:pt idx="10">
                  <c:v>31.961082091314196</c:v>
                </c:pt>
                <c:pt idx="11">
                  <c:v>25.897175212449667</c:v>
                </c:pt>
                <c:pt idx="12">
                  <c:v>30.578264493053165</c:v>
                </c:pt>
                <c:pt idx="13">
                  <c:v>61.924800039365344</c:v>
                </c:pt>
                <c:pt idx="14">
                  <c:v>33.064397223690328</c:v>
                </c:pt>
                <c:pt idx="15">
                  <c:v>29.940181369576546</c:v>
                </c:pt>
                <c:pt idx="16">
                  <c:v>25.36460364788876</c:v>
                </c:pt>
                <c:pt idx="17">
                  <c:v>40.664028651843452</c:v>
                </c:pt>
                <c:pt idx="18">
                  <c:v>44.232547162254626</c:v>
                </c:pt>
                <c:pt idx="19">
                  <c:v>47.952548550448327</c:v>
                </c:pt>
                <c:pt idx="20">
                  <c:v>42.087493501424476</c:v>
                </c:pt>
                <c:pt idx="21">
                  <c:v>31.011925089762681</c:v>
                </c:pt>
                <c:pt idx="22">
                  <c:v>34.379937942217069</c:v>
                </c:pt>
                <c:pt idx="23">
                  <c:v>39.309902713394663</c:v>
                </c:pt>
                <c:pt idx="24">
                  <c:v>39.534159731240294</c:v>
                </c:pt>
                <c:pt idx="25">
                  <c:v>31.50635803734686</c:v>
                </c:pt>
                <c:pt idx="26">
                  <c:v>45.995234582389436</c:v>
                </c:pt>
                <c:pt idx="27">
                  <c:v>34.963333604261614</c:v>
                </c:pt>
                <c:pt idx="28">
                  <c:v>38.928121957850244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排出量比較シート!$BK$21:$BK$50</c:f>
              <c:numCache>
                <c:formatCode>#,##0_);[Red]\(#,##0\)</c:formatCode>
                <c:ptCount val="30"/>
                <c:pt idx="0">
                  <c:v>90.383962781847472</c:v>
                </c:pt>
                <c:pt idx="1">
                  <c:v>39.988681887857489</c:v>
                </c:pt>
                <c:pt idx="2">
                  <c:v>43.818971587973991</c:v>
                </c:pt>
                <c:pt idx="3">
                  <c:v>67.723194579462501</c:v>
                </c:pt>
                <c:pt idx="4">
                  <c:v>54.589547519772474</c:v>
                </c:pt>
                <c:pt idx="5">
                  <c:v>44.257380817451136</c:v>
                </c:pt>
                <c:pt idx="6">
                  <c:v>60.561143854944127</c:v>
                </c:pt>
                <c:pt idx="7">
                  <c:v>56.179537106786611</c:v>
                </c:pt>
                <c:pt idx="8">
                  <c:v>29.340835509274378</c:v>
                </c:pt>
                <c:pt idx="9">
                  <c:v>45.23137521993079</c:v>
                </c:pt>
                <c:pt idx="10">
                  <c:v>66.570115628305516</c:v>
                </c:pt>
                <c:pt idx="11">
                  <c:v>44.818884060322645</c:v>
                </c:pt>
                <c:pt idx="12">
                  <c:v>55.645128694446072</c:v>
                </c:pt>
                <c:pt idx="13">
                  <c:v>48.753123233333532</c:v>
                </c:pt>
                <c:pt idx="14">
                  <c:v>27.283566110607794</c:v>
                </c:pt>
                <c:pt idx="15">
                  <c:v>55.4757542241978</c:v>
                </c:pt>
                <c:pt idx="16">
                  <c:v>43.387126734996791</c:v>
                </c:pt>
                <c:pt idx="17">
                  <c:v>55.757285701363735</c:v>
                </c:pt>
                <c:pt idx="18">
                  <c:v>65.006253275062889</c:v>
                </c:pt>
                <c:pt idx="19">
                  <c:v>63.132746907186274</c:v>
                </c:pt>
                <c:pt idx="20">
                  <c:v>48.824189188139023</c:v>
                </c:pt>
                <c:pt idx="21">
                  <c:v>59.099635244356307</c:v>
                </c:pt>
                <c:pt idx="22">
                  <c:v>56.598368346751705</c:v>
                </c:pt>
                <c:pt idx="23">
                  <c:v>64.53293442413991</c:v>
                </c:pt>
                <c:pt idx="24">
                  <c:v>62.953683022507548</c:v>
                </c:pt>
                <c:pt idx="25">
                  <c:v>50.794037924431898</c:v>
                </c:pt>
                <c:pt idx="26">
                  <c:v>52.872347112461981</c:v>
                </c:pt>
                <c:pt idx="27">
                  <c:v>60.723905045674279</c:v>
                </c:pt>
                <c:pt idx="28">
                  <c:v>48.500161629638328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排出量比較シート!$BQ$21:$BQ$50</c:f>
              <c:numCache>
                <c:formatCode>#,##0_);[Red]\(#,##0\)</c:formatCode>
                <c:ptCount val="30"/>
                <c:pt idx="0">
                  <c:v>4.3426984711500003</c:v>
                </c:pt>
                <c:pt idx="1">
                  <c:v>2.5278010410159331</c:v>
                </c:pt>
                <c:pt idx="2">
                  <c:v>6.3622438583347964</c:v>
                </c:pt>
                <c:pt idx="3">
                  <c:v>2.302505411018219</c:v>
                </c:pt>
                <c:pt idx="4">
                  <c:v>5.3560800752400013</c:v>
                </c:pt>
                <c:pt idx="5">
                  <c:v>1.2857348209697701</c:v>
                </c:pt>
                <c:pt idx="6">
                  <c:v>0</c:v>
                </c:pt>
                <c:pt idx="7">
                  <c:v>4.20047101723776</c:v>
                </c:pt>
                <c:pt idx="8">
                  <c:v>0</c:v>
                </c:pt>
                <c:pt idx="9">
                  <c:v>3.281288953555912</c:v>
                </c:pt>
                <c:pt idx="10">
                  <c:v>3.905635117496419</c:v>
                </c:pt>
                <c:pt idx="11">
                  <c:v>3.1710774084</c:v>
                </c:pt>
                <c:pt idx="12">
                  <c:v>2.6663194819691749</c:v>
                </c:pt>
                <c:pt idx="13">
                  <c:v>2.9926867439096689</c:v>
                </c:pt>
                <c:pt idx="14">
                  <c:v>0</c:v>
                </c:pt>
                <c:pt idx="15">
                  <c:v>2.897319723992116</c:v>
                </c:pt>
                <c:pt idx="16">
                  <c:v>0</c:v>
                </c:pt>
                <c:pt idx="17">
                  <c:v>5.6950974254463533</c:v>
                </c:pt>
                <c:pt idx="18">
                  <c:v>5.1855972736441212</c:v>
                </c:pt>
                <c:pt idx="19">
                  <c:v>3.0240384645976262</c:v>
                </c:pt>
                <c:pt idx="20">
                  <c:v>3.2957200712163361</c:v>
                </c:pt>
                <c:pt idx="21">
                  <c:v>4.1190788002166236</c:v>
                </c:pt>
                <c:pt idx="22">
                  <c:v>3.254855861309585</c:v>
                </c:pt>
                <c:pt idx="23">
                  <c:v>3.520924844800001</c:v>
                </c:pt>
                <c:pt idx="24">
                  <c:v>3.119132078022127</c:v>
                </c:pt>
                <c:pt idx="25">
                  <c:v>3.8676102828155998</c:v>
                </c:pt>
                <c:pt idx="26">
                  <c:v>5.4022428427456823</c:v>
                </c:pt>
                <c:pt idx="27">
                  <c:v>2.6267091578000001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排出量比較シート!$BR$21:$BR$50</c:f>
              <c:numCache>
                <c:formatCode>#,##0_);[Red]\(#,##0\)</c:formatCode>
                <c:ptCount val="30"/>
                <c:pt idx="0">
                  <c:v>212.65745608579428</c:v>
                </c:pt>
                <c:pt idx="1">
                  <c:v>166.3457597449019</c:v>
                </c:pt>
                <c:pt idx="2">
                  <c:v>121.190630937338</c:v>
                </c:pt>
                <c:pt idx="3">
                  <c:v>267.18422565085655</c:v>
                </c:pt>
                <c:pt idx="4">
                  <c:v>207.39384137559733</c:v>
                </c:pt>
                <c:pt idx="5">
                  <c:v>155.04286894235952</c:v>
                </c:pt>
                <c:pt idx="6">
                  <c:v>211.81855420753968</c:v>
                </c:pt>
                <c:pt idx="7">
                  <c:v>857.31330710323107</c:v>
                </c:pt>
                <c:pt idx="8">
                  <c:v>79.026601428300339</c:v>
                </c:pt>
                <c:pt idx="9">
                  <c:v>342.80350390698379</c:v>
                </c:pt>
                <c:pt idx="10">
                  <c:v>164.36938622910756</c:v>
                </c:pt>
                <c:pt idx="11">
                  <c:v>375.66513333032594</c:v>
                </c:pt>
                <c:pt idx="12">
                  <c:v>118.72930013575463</c:v>
                </c:pt>
                <c:pt idx="13">
                  <c:v>195.62741545736475</c:v>
                </c:pt>
                <c:pt idx="14">
                  <c:v>87.32335318989135</c:v>
                </c:pt>
                <c:pt idx="15">
                  <c:v>155.94544472807334</c:v>
                </c:pt>
                <c:pt idx="16">
                  <c:v>137.78843247007023</c:v>
                </c:pt>
                <c:pt idx="17">
                  <c:v>281.19147846601112</c:v>
                </c:pt>
                <c:pt idx="18">
                  <c:v>592.98693080480462</c:v>
                </c:pt>
                <c:pt idx="19">
                  <c:v>201.82077307890299</c:v>
                </c:pt>
                <c:pt idx="20">
                  <c:v>177.55350013261014</c:v>
                </c:pt>
                <c:pt idx="21">
                  <c:v>336.63532067476552</c:v>
                </c:pt>
                <c:pt idx="22">
                  <c:v>304.69445920422373</c:v>
                </c:pt>
                <c:pt idx="23">
                  <c:v>443.0939630192604</c:v>
                </c:pt>
                <c:pt idx="24">
                  <c:v>502.67070226373511</c:v>
                </c:pt>
                <c:pt idx="25">
                  <c:v>157.12912379913064</c:v>
                </c:pt>
                <c:pt idx="26">
                  <c:v>314.3133235492665</c:v>
                </c:pt>
                <c:pt idx="27">
                  <c:v>219.15687280962268</c:v>
                </c:pt>
                <c:pt idx="28">
                  <c:v>289.44054713244935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c:ext uri="{02D57815-91ED-43cb-92C2-25804820EDAC}">
                        <c15:formulaRef>
                          <c15:sqref>排出量比較シート!$BF$21:$BF$68</c15:sqref>
                        </c15:formulaRef>
                      </c:ext>
                    </c:extLst>
                    <c:numCache>
                      <c:formatCode>#,##0_);[Red]\(#,##0\)</c:formatCode>
                      <c:ptCount val="48"/>
                      <c:pt idx="0">
                        <c:v>2.4032404105477529</c:v>
                      </c:pt>
                      <c:pt idx="1">
                        <c:v>68.656510049566194</c:v>
                      </c:pt>
                      <c:pt idx="2">
                        <c:v>16.960892135715419</c:v>
                      </c:pt>
                      <c:pt idx="3">
                        <c:v>121.4135345174323</c:v>
                      </c:pt>
                      <c:pt idx="4">
                        <c:v>39.183592985048968</c:v>
                      </c:pt>
                      <c:pt idx="5">
                        <c:v>50.711806418239952</c:v>
                      </c:pt>
                      <c:pt idx="6">
                        <c:v>96.665954950918319</c:v>
                      </c:pt>
                      <c:pt idx="7">
                        <c:v>706.42042699074136</c:v>
                      </c:pt>
                      <c:pt idx="8">
                        <c:v>6.2972430685024996</c:v>
                      </c:pt>
                      <c:pt idx="9">
                        <c:v>228.6278092096608</c:v>
                      </c:pt>
                      <c:pt idx="10">
                        <c:v>31.960643178392509</c:v>
                      </c:pt>
                      <c:pt idx="11">
                        <c:v>271.52647048650971</c:v>
                      </c:pt>
                      <c:pt idx="12">
                        <c:v>3.6858929765064681</c:v>
                      </c:pt>
                      <c:pt idx="13">
                        <c:v>42.221402466255803</c:v>
                      </c:pt>
                      <c:pt idx="14">
                        <c:v>5.4637918868909763</c:v>
                      </c:pt>
                      <c:pt idx="15">
                        <c:v>27.515116766737108</c:v>
                      </c:pt>
                      <c:pt idx="16">
                        <c:v>44.005921012351088</c:v>
                      </c:pt>
                      <c:pt idx="17">
                        <c:v>132.36334708716069</c:v>
                      </c:pt>
                      <c:pt idx="18">
                        <c:v>430.15769810451172</c:v>
                      </c:pt>
                      <c:pt idx="19">
                        <c:v>44.181927995630822</c:v>
                      </c:pt>
                      <c:pt idx="20">
                        <c:v>35.190214466673048</c:v>
                      </c:pt>
                      <c:pt idx="21">
                        <c:v>192.87777727265529</c:v>
                      </c:pt>
                      <c:pt idx="22">
                        <c:v>175.80633837490231</c:v>
                      </c:pt>
                      <c:pt idx="23">
                        <c:v>289.52479585582978</c:v>
                      </c:pt>
                      <c:pt idx="24">
                        <c:v>335.27465936229709</c:v>
                      </c:pt>
                      <c:pt idx="25">
                        <c:v>26.08430925969521</c:v>
                      </c:pt>
                      <c:pt idx="26">
                        <c:v>167.25933791855229</c:v>
                      </c:pt>
                      <c:pt idx="27">
                        <c:v>88.113810460665221</c:v>
                      </c:pt>
                      <c:pt idx="28">
                        <c:v>163.2225252691552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2.695170873654448</c:v>
                      </c:pt>
                      <c:pt idx="1">
                        <c:v>1.6111540901656842</c:v>
                      </c:pt>
                      <c:pt idx="2">
                        <c:v>1.4413923975167162</c:v>
                      </c:pt>
                      <c:pt idx="3">
                        <c:v>2.9019298219227392</c:v>
                      </c:pt>
                      <c:pt idx="4">
                        <c:v>2.1444602482746946</c:v>
                      </c:pt>
                      <c:pt idx="5">
                        <c:v>0.86980575712215624</c:v>
                      </c:pt>
                      <c:pt idx="6">
                        <c:v>1.4218962020988712</c:v>
                      </c:pt>
                      <c:pt idx="7">
                        <c:v>2.3912231466188634</c:v>
                      </c:pt>
                      <c:pt idx="8">
                        <c:v>0.62857963873006073</c:v>
                      </c:pt>
                      <c:pt idx="9">
                        <c:v>2.506215644980299</c:v>
                      </c:pt>
                      <c:pt idx="10">
                        <c:v>1.8439728272380185</c:v>
                      </c:pt>
                      <c:pt idx="11">
                        <c:v>1.2330972857168907</c:v>
                      </c:pt>
                      <c:pt idx="12">
                        <c:v>1.0984481394419001</c:v>
                      </c:pt>
                      <c:pt idx="13">
                        <c:v>2.7003949473040834</c:v>
                      </c:pt>
                      <c:pt idx="14">
                        <c:v>0.38025108922263789</c:v>
                      </c:pt>
                      <c:pt idx="15">
                        <c:v>1.825569434529638</c:v>
                      </c:pt>
                      <c:pt idx="16">
                        <c:v>1.2097284441940659</c:v>
                      </c:pt>
                      <c:pt idx="17">
                        <c:v>5.3623488805033173</c:v>
                      </c:pt>
                      <c:pt idx="18">
                        <c:v>2.6377886011924785</c:v>
                      </c:pt>
                      <c:pt idx="19">
                        <c:v>2.6855328162993279</c:v>
                      </c:pt>
                      <c:pt idx="20">
                        <c:v>1.9140985910379507</c:v>
                      </c:pt>
                      <c:pt idx="21">
                        <c:v>2.4506043510828075</c:v>
                      </c:pt>
                      <c:pt idx="22">
                        <c:v>1.9819943934972264</c:v>
                      </c:pt>
                      <c:pt idx="23">
                        <c:v>2.4394933042496874</c:v>
                      </c:pt>
                      <c:pt idx="24">
                        <c:v>1.4449796818930134</c:v>
                      </c:pt>
                      <c:pt idx="25">
                        <c:v>2.4173322078311945</c:v>
                      </c:pt>
                      <c:pt idx="26">
                        <c:v>1.3986489083940516</c:v>
                      </c:pt>
                      <c:pt idx="27">
                        <c:v>2.0558176809690458</c:v>
                      </c:pt>
                      <c:pt idx="28">
                        <c:v>1.1983224497306368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46.880274554995459</c:v>
                      </c:pt>
                      <c:pt idx="1">
                        <c:v>5.6489419228607627</c:v>
                      </c:pt>
                      <c:pt idx="2">
                        <c:v>3.5276875272262456</c:v>
                      </c:pt>
                      <c:pt idx="3">
                        <c:v>3.3235603092032702</c:v>
                      </c:pt>
                      <c:pt idx="4">
                        <c:v>10.6265145226338</c:v>
                      </c:pt>
                      <c:pt idx="5">
                        <c:v>2.7751141880846464</c:v>
                      </c:pt>
                      <c:pt idx="6">
                        <c:v>6.6907646262207301</c:v>
                      </c:pt>
                      <c:pt idx="7">
                        <c:v>11.304658320853829</c:v>
                      </c:pt>
                      <c:pt idx="8">
                        <c:v>5.1607040985572228E-2</c:v>
                      </c:pt>
                      <c:pt idx="9">
                        <c:v>8.2890162110438972</c:v>
                      </c:pt>
                      <c:pt idx="10">
                        <c:v>4.5930266477159281</c:v>
                      </c:pt>
                      <c:pt idx="11">
                        <c:v>2.3242961606080601</c:v>
                      </c:pt>
                      <c:pt idx="12">
                        <c:v>4.38659848377364</c:v>
                      </c:pt>
                      <c:pt idx="13">
                        <c:v>8.3085157369529341</c:v>
                      </c:pt>
                      <c:pt idx="14">
                        <c:v>0.76527521358196759</c:v>
                      </c:pt>
                      <c:pt idx="15">
                        <c:v>6.379078146591656</c:v>
                      </c:pt>
                      <c:pt idx="16">
                        <c:v>5.6701395137463813E-2</c:v>
                      </c:pt>
                      <c:pt idx="17">
                        <c:v>12.538765904472184</c:v>
                      </c:pt>
                      <c:pt idx="18">
                        <c:v>8.7815326143608541</c:v>
                      </c:pt>
                      <c:pt idx="19">
                        <c:v>8.0484678048821561</c:v>
                      </c:pt>
                      <c:pt idx="20">
                        <c:v>18.52810692532206</c:v>
                      </c:pt>
                      <c:pt idx="21">
                        <c:v>20.598205284444081</c:v>
                      </c:pt>
                      <c:pt idx="22">
                        <c:v>8.4174973827940356</c:v>
                      </c:pt>
                      <c:pt idx="23">
                        <c:v>12.262212814234791</c:v>
                      </c:pt>
                      <c:pt idx="24">
                        <c:v>23.59451888429232</c:v>
                      </c:pt>
                      <c:pt idx="25">
                        <c:v>5.4315341632421141</c:v>
                      </c:pt>
                      <c:pt idx="26">
                        <c:v>12.55860807220358</c:v>
                      </c:pt>
                      <c:pt idx="27">
                        <c:v>2.6202821556626619</c:v>
                      </c:pt>
                      <c:pt idx="28">
                        <c:v>6.8720607478699991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60.047049125854159</c:v>
                      </c:pt>
                      <c:pt idx="1">
                        <c:v>38.302512085277783</c:v>
                      </c:pt>
                      <c:pt idx="2">
                        <c:v>42.118650624341754</c:v>
                      </c:pt>
                      <c:pt idx="3">
                        <c:v>66.020809904843432</c:v>
                      </c:pt>
                      <c:pt idx="4">
                        <c:v>52.883507128548175</c:v>
                      </c:pt>
                      <c:pt idx="5">
                        <c:v>42.543026619108474</c:v>
                      </c:pt>
                      <c:pt idx="6">
                        <c:v>58.856164800798766</c:v>
                      </c:pt>
                      <c:pt idx="7">
                        <c:v>54.509287360390999</c:v>
                      </c:pt>
                      <c:pt idx="8">
                        <c:v>27.675125927049784</c:v>
                      </c:pt>
                      <c:pt idx="9">
                        <c:v>43.402381244337974</c:v>
                      </c:pt>
                      <c:pt idx="10">
                        <c:v>64.838721073528774</c:v>
                      </c:pt>
                      <c:pt idx="11">
                        <c:v>40.438694247579221</c:v>
                      </c:pt>
                      <c:pt idx="12">
                        <c:v>53.922047946787686</c:v>
                      </c:pt>
                      <c:pt idx="13">
                        <c:v>47.097909095556226</c:v>
                      </c:pt>
                      <c:pt idx="14">
                        <c:v>25.613670143238494</c:v>
                      </c:pt>
                      <c:pt idx="15">
                        <c:v>53.789053753078626</c:v>
                      </c:pt>
                      <c:pt idx="16">
                        <c:v>41.736747577245765</c:v>
                      </c:pt>
                      <c:pt idx="17">
                        <c:v>54.077130142231354</c:v>
                      </c:pt>
                      <c:pt idx="18">
                        <c:v>63.278337547378229</c:v>
                      </c:pt>
                      <c:pt idx="19">
                        <c:v>61.460138633948574</c:v>
                      </c:pt>
                      <c:pt idx="20">
                        <c:v>47.190024902427353</c:v>
                      </c:pt>
                      <c:pt idx="21">
                        <c:v>56.907454394639558</c:v>
                      </c:pt>
                      <c:pt idx="22">
                        <c:v>54.934899365027093</c:v>
                      </c:pt>
                      <c:pt idx="23">
                        <c:v>62.858616218941698</c:v>
                      </c:pt>
                      <c:pt idx="24">
                        <c:v>61.300119853519703</c:v>
                      </c:pt>
                      <c:pt idx="25">
                        <c:v>47.715592593619192</c:v>
                      </c:pt>
                      <c:pt idx="26">
                        <c:v>51.243902254342373</c:v>
                      </c:pt>
                      <c:pt idx="27">
                        <c:v>59.095755003409934</c:v>
                      </c:pt>
                      <c:pt idx="28">
                        <c:v>46.857093905097777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213.92561001629008</c:v>
                </c:pt>
                <c:pt idx="2">
                  <c:v>2.5885822554483546</c:v>
                </c:pt>
                <c:pt idx="3">
                  <c:v>7.3946899794678176</c:v>
                </c:pt>
                <c:pt idx="4">
                  <c:v>24.758206139971268</c:v>
                </c:pt>
                <c:pt idx="5">
                  <c:v>25.000712074027867</c:v>
                </c:pt>
                <c:pt idx="7">
                  <c:v>43.380367593774892</c:v>
                </c:pt>
                <c:pt idx="8">
                  <c:v>1.6851027401622123</c:v>
                </c:pt>
                <c:pt idx="9">
                  <c:v>0.15580608228859189</c:v>
                </c:pt>
                <c:pt idx="10">
                  <c:v>3.5518954533453009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223.90888225120625</c:v>
                </c:pt>
                <c:pt idx="4">
                  <c:v>24.758206139971268</c:v>
                </c:pt>
                <c:pt idx="5">
                  <c:v>25.000712074027867</c:v>
                </c:pt>
                <c:pt idx="6">
                  <c:v>45.221276416225699</c:v>
                </c:pt>
                <c:pt idx="10">
                  <c:v>3.5518954533453009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-2852314.2119749039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4574660.8509421209</c:v>
                </c:pt>
                <c:pt idx="1">
                  <c:v>1566754.8451969496</c:v>
                </c:pt>
                <c:pt idx="2">
                  <c:v>0</c:v>
                </c:pt>
                <c:pt idx="3">
                  <c:v>2024478.408394068</c:v>
                </c:pt>
                <c:pt idx="4">
                  <c:v>1856431.0615421834</c:v>
                </c:pt>
                <c:pt idx="5">
                  <c:v>1973446.7289362287</c:v>
                </c:pt>
                <c:pt idx="6">
                  <c:v>8126147.8747416623</c:v>
                </c:pt>
                <c:pt idx="7">
                  <c:v>2565092.3983088438</c:v>
                </c:pt>
                <c:pt idx="8">
                  <c:v>5866139.1646413496</c:v>
                </c:pt>
                <c:pt idx="9">
                  <c:v>174656.97940140872</c:v>
                </c:pt>
                <c:pt idx="10">
                  <c:v>1785942.9931915961</c:v>
                </c:pt>
                <c:pt idx="11">
                  <c:v>420602.75470882613</c:v>
                </c:pt>
                <c:pt idx="12">
                  <c:v>2760633.6675696643</c:v>
                </c:pt>
                <c:pt idx="13">
                  <c:v>23962.15394730783</c:v>
                </c:pt>
                <c:pt idx="14">
                  <c:v>3449829.7605573731</c:v>
                </c:pt>
                <c:pt idx="15">
                  <c:v>1678465.0518880838</c:v>
                </c:pt>
                <c:pt idx="16">
                  <c:v>1085740.2004783992</c:v>
                </c:pt>
                <c:pt idx="17">
                  <c:v>4550474.2624898721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4574660.8509421209</c:v>
                </c:pt>
                <c:pt idx="1">
                  <c:v>1566754.8451969496</c:v>
                </c:pt>
                <c:pt idx="2">
                  <c:v>-2852314.2119749039</c:v>
                </c:pt>
                <c:pt idx="3">
                  <c:v>2024478.408394068</c:v>
                </c:pt>
                <c:pt idx="4">
                  <c:v>1856431.0615421834</c:v>
                </c:pt>
                <c:pt idx="5">
                  <c:v>1973446.7289362287</c:v>
                </c:pt>
                <c:pt idx="6">
                  <c:v>8126147.8747416623</c:v>
                </c:pt>
                <c:pt idx="7">
                  <c:v>2565092.3983088438</c:v>
                </c:pt>
                <c:pt idx="8">
                  <c:v>5866139.1646413496</c:v>
                </c:pt>
                <c:pt idx="9">
                  <c:v>174656.97940140872</c:v>
                </c:pt>
                <c:pt idx="10">
                  <c:v>1785942.9931915961</c:v>
                </c:pt>
                <c:pt idx="11">
                  <c:v>420602.75470882613</c:v>
                </c:pt>
                <c:pt idx="12">
                  <c:v>2760633.6675696643</c:v>
                </c:pt>
                <c:pt idx="13">
                  <c:v>23962.15394730783</c:v>
                </c:pt>
                <c:pt idx="14">
                  <c:v>3449829.7605573731</c:v>
                </c:pt>
                <c:pt idx="15">
                  <c:v>1678465.0518880838</c:v>
                </c:pt>
                <c:pt idx="16">
                  <c:v>1085740.2004783992</c:v>
                </c:pt>
                <c:pt idx="17">
                  <c:v>4550474.2624898721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440996.2680976984</c:v>
                </c:pt>
                <c:pt idx="1">
                  <c:v>241795.93580305061</c:v>
                </c:pt>
                <c:pt idx="2">
                  <c:v>6521397.9619749039</c:v>
                </c:pt>
                <c:pt idx="3">
                  <c:v>165522.65760593207</c:v>
                </c:pt>
                <c:pt idx="4">
                  <c:v>83782.237457816955</c:v>
                </c:pt>
                <c:pt idx="5">
                  <c:v>270270.27406377083</c:v>
                </c:pt>
                <c:pt idx="6">
                  <c:v>49646.449258336703</c:v>
                </c:pt>
                <c:pt idx="7">
                  <c:v>458704.78769115591</c:v>
                </c:pt>
                <c:pt idx="8">
                  <c:v>110480.99094448048</c:v>
                </c:pt>
                <c:pt idx="9">
                  <c:v>162253.09959859125</c:v>
                </c:pt>
                <c:pt idx="10">
                  <c:v>1259332.9498385233</c:v>
                </c:pt>
                <c:pt idx="11">
                  <c:v>176953.90229117387</c:v>
                </c:pt>
                <c:pt idx="12">
                  <c:v>460494.98750512558</c:v>
                </c:pt>
                <c:pt idx="13">
                  <c:v>8499.1620526921706</c:v>
                </c:pt>
                <c:pt idx="14">
                  <c:v>192907.18831834715</c:v>
                </c:pt>
                <c:pt idx="15">
                  <c:v>190787.72811191619</c:v>
                </c:pt>
                <c:pt idx="16">
                  <c:v>637066.43852160091</c:v>
                </c:pt>
                <c:pt idx="17">
                  <c:v>206444.73951012842</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440996.2680976984</c:v>
                </c:pt>
                <c:pt idx="1">
                  <c:v>241795.93580305061</c:v>
                </c:pt>
                <c:pt idx="2">
                  <c:v>6521397.9619749039</c:v>
                </c:pt>
                <c:pt idx="3">
                  <c:v>165522.65760593207</c:v>
                </c:pt>
                <c:pt idx="4">
                  <c:v>83782.237457816955</c:v>
                </c:pt>
                <c:pt idx="5">
                  <c:v>270270.27406377083</c:v>
                </c:pt>
                <c:pt idx="6">
                  <c:v>49646.449258336703</c:v>
                </c:pt>
                <c:pt idx="7">
                  <c:v>458704.78769115591</c:v>
                </c:pt>
                <c:pt idx="8">
                  <c:v>110480.99094448048</c:v>
                </c:pt>
                <c:pt idx="9">
                  <c:v>162253.09959859125</c:v>
                </c:pt>
                <c:pt idx="10">
                  <c:v>1259332.9498385233</c:v>
                </c:pt>
                <c:pt idx="11">
                  <c:v>176953.90229117387</c:v>
                </c:pt>
                <c:pt idx="12">
                  <c:v>460494.98750512558</c:v>
                </c:pt>
                <c:pt idx="13">
                  <c:v>8499.1620526921706</c:v>
                </c:pt>
                <c:pt idx="14">
                  <c:v>192907.18831834715</c:v>
                </c:pt>
                <c:pt idx="15">
                  <c:v>190787.72811191619</c:v>
                </c:pt>
                <c:pt idx="16">
                  <c:v>637066.43852160091</c:v>
                </c:pt>
                <c:pt idx="17">
                  <c:v>206444.73951012842</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38506.142039819999</c:v>
                </c:pt>
                <c:pt idx="1">
                  <c:v>0</c:v>
                </c:pt>
                <c:pt idx="2">
                  <c:v>11411.183999999997</c:v>
                </c:pt>
                <c:pt idx="3">
                  <c:v>0</c:v>
                </c:pt>
                <c:pt idx="4">
                  <c:v>18820.357</c:v>
                </c:pt>
                <c:pt idx="5">
                  <c:v>103.426</c:v>
                </c:pt>
                <c:pt idx="6">
                  <c:v>38873.167000000001</c:v>
                </c:pt>
                <c:pt idx="7">
                  <c:v>40553.239000000009</c:v>
                </c:pt>
                <c:pt idx="8">
                  <c:v>53295.808585829996</c:v>
                </c:pt>
                <c:pt idx="9">
                  <c:v>570.51300000000003</c:v>
                </c:pt>
                <c:pt idx="10">
                  <c:v>12828.30703012</c:v>
                </c:pt>
                <c:pt idx="11">
                  <c:v>375.452</c:v>
                </c:pt>
                <c:pt idx="12">
                  <c:v>125949.39107478999</c:v>
                </c:pt>
                <c:pt idx="13">
                  <c:v>0</c:v>
                </c:pt>
                <c:pt idx="14">
                  <c:v>10969.42287572</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5015657.1190398196</c:v>
                </c:pt>
                <c:pt idx="1">
                  <c:v>1808550.7810000002</c:v>
                </c:pt>
                <c:pt idx="2">
                  <c:v>3669083.75</c:v>
                </c:pt>
                <c:pt idx="3">
                  <c:v>2190001.0660000001</c:v>
                </c:pt>
                <c:pt idx="4">
                  <c:v>1940213.2990000003</c:v>
                </c:pt>
                <c:pt idx="5">
                  <c:v>2243717.0029999996</c:v>
                </c:pt>
                <c:pt idx="6">
                  <c:v>8175794.3239999991</c:v>
                </c:pt>
                <c:pt idx="7">
                  <c:v>3023797.1859999998</c:v>
                </c:pt>
                <c:pt idx="8">
                  <c:v>5976620.1555858301</c:v>
                </c:pt>
                <c:pt idx="9">
                  <c:v>336910.07899999997</c:v>
                </c:pt>
                <c:pt idx="10">
                  <c:v>3045275.9430301194</c:v>
                </c:pt>
                <c:pt idx="11">
                  <c:v>597556.65700000001</c:v>
                </c:pt>
                <c:pt idx="12">
                  <c:v>3221128.6550747901</c:v>
                </c:pt>
                <c:pt idx="13">
                  <c:v>32461.315999999999</c:v>
                </c:pt>
                <c:pt idx="14">
                  <c:v>3642736.9488757201</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再エネ比較シート!$CO$13:$CO$42</c:f>
              <c:numCache>
                <c:formatCode>0.0%</c:formatCode>
                <c:ptCount val="30"/>
                <c:pt idx="0">
                  <c:v>2.0223199188366587E-2</c:v>
                </c:pt>
                <c:pt idx="1">
                  <c:v>0.15065221385265479</c:v>
                </c:pt>
                <c:pt idx="2">
                  <c:v>4.7470433639947435E-2</c:v>
                </c:pt>
                <c:pt idx="3">
                  <c:v>0.10755745084103294</c:v>
                </c:pt>
                <c:pt idx="4">
                  <c:v>4.2400198363501118E-2</c:v>
                </c:pt>
                <c:pt idx="5">
                  <c:v>3.9480758890851834E-2</c:v>
                </c:pt>
                <c:pt idx="6">
                  <c:v>0.12325602061672443</c:v>
                </c:pt>
                <c:pt idx="7">
                  <c:v>0.10769103127851987</c:v>
                </c:pt>
                <c:pt idx="8">
                  <c:v>7.8496315310093573E-2</c:v>
                </c:pt>
                <c:pt idx="9">
                  <c:v>0.12221075200508219</c:v>
                </c:pt>
                <c:pt idx="10">
                  <c:v>5.8332712508381138E-2</c:v>
                </c:pt>
                <c:pt idx="11">
                  <c:v>6.8482727134378335E-2</c:v>
                </c:pt>
                <c:pt idx="12">
                  <c:v>5.3545022958985132E-2</c:v>
                </c:pt>
                <c:pt idx="13">
                  <c:v>2.344306683767992E-2</c:v>
                </c:pt>
                <c:pt idx="14">
                  <c:v>4.0334557961385131E-2</c:v>
                </c:pt>
                <c:pt idx="15">
                  <c:v>0.11656385231562472</c:v>
                </c:pt>
                <c:pt idx="16">
                  <c:v>6.7237434497010848E-2</c:v>
                </c:pt>
                <c:pt idx="17">
                  <c:v>3.5095842207611819E-2</c:v>
                </c:pt>
                <c:pt idx="18">
                  <c:v>6.8072935287808362E-2</c:v>
                </c:pt>
                <c:pt idx="19">
                  <c:v>6.641713785139762E-2</c:v>
                </c:pt>
                <c:pt idx="20">
                  <c:v>9.5036780248583752E-2</c:v>
                </c:pt>
                <c:pt idx="21">
                  <c:v>8.859609268514311E-2</c:v>
                </c:pt>
                <c:pt idx="22">
                  <c:v>8.4467713787085522E-2</c:v>
                </c:pt>
                <c:pt idx="23">
                  <c:v>7.4389282899921194E-2</c:v>
                </c:pt>
                <c:pt idx="24">
                  <c:v>0.10724940334128878</c:v>
                </c:pt>
                <c:pt idx="25">
                  <c:v>3.8048313145829057E-2</c:v>
                </c:pt>
                <c:pt idx="26">
                  <c:v>5.1953125000000003E-2</c:v>
                </c:pt>
                <c:pt idx="27">
                  <c:v>7.3053787812745186E-2</c:v>
                </c:pt>
                <c:pt idx="28">
                  <c:v>6.3102610331582654E-2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再エネ比較シート!$CC$13:$CC$42</c:f>
              <c:numCache>
                <c:formatCode>0.0%</c:formatCode>
                <c:ptCount val="30"/>
                <c:pt idx="0">
                  <c:v>1.264596741506956E-2</c:v>
                </c:pt>
                <c:pt idx="1">
                  <c:v>6.6665517033825061E-2</c:v>
                </c:pt>
                <c:pt idx="2">
                  <c:v>2.9434024566227443E-2</c:v>
                </c:pt>
                <c:pt idx="3">
                  <c:v>2.7264038668846597E-2</c:v>
                </c:pt>
                <c:pt idx="4">
                  <c:v>1.2961127492672555E-2</c:v>
                </c:pt>
                <c:pt idx="5">
                  <c:v>1.8159495131331454E-2</c:v>
                </c:pt>
                <c:pt idx="6">
                  <c:v>5.4622713084391206E-2</c:v>
                </c:pt>
                <c:pt idx="7">
                  <c:v>1.1273926760686283E-2</c:v>
                </c:pt>
                <c:pt idx="8">
                  <c:v>4.9371332279686896E-2</c:v>
                </c:pt>
                <c:pt idx="9">
                  <c:v>4.9900831866765978E-2</c:v>
                </c:pt>
                <c:pt idx="10">
                  <c:v>2.4321236363141253E-2</c:v>
                </c:pt>
                <c:pt idx="11">
                  <c:v>2.1104221925945198E-2</c:v>
                </c:pt>
                <c:pt idx="12">
                  <c:v>3.4017674622767349E-2</c:v>
                </c:pt>
                <c:pt idx="13">
                  <c:v>1.8084230452336585E-2</c:v>
                </c:pt>
                <c:pt idx="14">
                  <c:v>3.2066238919956372E-2</c:v>
                </c:pt>
                <c:pt idx="15">
                  <c:v>5.1187994901050859E-2</c:v>
                </c:pt>
                <c:pt idx="16">
                  <c:v>4.1077327619028978E-2</c:v>
                </c:pt>
                <c:pt idx="17">
                  <c:v>9.7394397816206475E-3</c:v>
                </c:pt>
                <c:pt idx="18">
                  <c:v>1.9574023766995661E-2</c:v>
                </c:pt>
                <c:pt idx="19">
                  <c:v>3.0949819727179268E-2</c:v>
                </c:pt>
                <c:pt idx="20">
                  <c:v>4.7923957169888058E-2</c:v>
                </c:pt>
                <c:pt idx="21">
                  <c:v>4.238664135941568E-2</c:v>
                </c:pt>
                <c:pt idx="22">
                  <c:v>2.0081322430751301E-2</c:v>
                </c:pt>
                <c:pt idx="23">
                  <c:v>2.5931019084269459E-2</c:v>
                </c:pt>
                <c:pt idx="24">
                  <c:v>3.2978531943825821E-2</c:v>
                </c:pt>
                <c:pt idx="25">
                  <c:v>1.9721669219730949E-2</c:v>
                </c:pt>
                <c:pt idx="26">
                  <c:v>1.0607071275008883E-2</c:v>
                </c:pt>
                <c:pt idx="27">
                  <c:v>2.9180763670570473E-2</c:v>
                </c:pt>
                <c:pt idx="28">
                  <c:v>1.8163313126239696E-2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再エネ比較シート!$CD$13:$CD$42</c:f>
              <c:numCache>
                <c:formatCode>0.0%</c:formatCode>
                <c:ptCount val="30"/>
                <c:pt idx="0">
                  <c:v>7.3675092665375863E-2</c:v>
                </c:pt>
                <c:pt idx="1">
                  <c:v>0.20337872112433428</c:v>
                </c:pt>
                <c:pt idx="2">
                  <c:v>4.8022159956720996E-2</c:v>
                </c:pt>
                <c:pt idx="3">
                  <c:v>0.18721770044546435</c:v>
                </c:pt>
                <c:pt idx="4">
                  <c:v>1.988610751922644E-2</c:v>
                </c:pt>
                <c:pt idx="5">
                  <c:v>0.13069298324454684</c:v>
                </c:pt>
                <c:pt idx="6">
                  <c:v>0.18555724910731283</c:v>
                </c:pt>
                <c:pt idx="7">
                  <c:v>0.27563012280989935</c:v>
                </c:pt>
                <c:pt idx="8">
                  <c:v>3.0636342241249826E-2</c:v>
                </c:pt>
                <c:pt idx="9">
                  <c:v>1.0632995469090867</c:v>
                </c:pt>
                <c:pt idx="10">
                  <c:v>0.33156813775811678</c:v>
                </c:pt>
                <c:pt idx="11">
                  <c:v>0.23831652022474295</c:v>
                </c:pt>
                <c:pt idx="12">
                  <c:v>0.29590243603572758</c:v>
                </c:pt>
                <c:pt idx="13">
                  <c:v>0.19731889383450052</c:v>
                </c:pt>
                <c:pt idx="14">
                  <c:v>1.2787286095223822E-2</c:v>
                </c:pt>
                <c:pt idx="15">
                  <c:v>0.15426770584242344</c:v>
                </c:pt>
                <c:pt idx="16">
                  <c:v>4.3150913686053748E-2</c:v>
                </c:pt>
                <c:pt idx="17">
                  <c:v>0.13420326205115579</c:v>
                </c:pt>
                <c:pt idx="18">
                  <c:v>0.30663594412185197</c:v>
                </c:pt>
                <c:pt idx="19">
                  <c:v>0.57113094070570825</c:v>
                </c:pt>
                <c:pt idx="20">
                  <c:v>0.28115455211660062</c:v>
                </c:pt>
                <c:pt idx="21">
                  <c:v>0.88199712394400198</c:v>
                </c:pt>
                <c:pt idx="22">
                  <c:v>0.20823035148952493</c:v>
                </c:pt>
                <c:pt idx="23">
                  <c:v>0.48693319715514655</c:v>
                </c:pt>
                <c:pt idx="24">
                  <c:v>0.38956976592667186</c:v>
                </c:pt>
                <c:pt idx="25">
                  <c:v>0.10079735513023923</c:v>
                </c:pt>
                <c:pt idx="26">
                  <c:v>0.13278861287564855</c:v>
                </c:pt>
                <c:pt idx="27">
                  <c:v>0.42581124870386811</c:v>
                </c:pt>
                <c:pt idx="28">
                  <c:v>0.44115611450195108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再エネ比較シート!$CE$13:$CE$42</c:f>
              <c:numCache>
                <c:formatCode>0.0%</c:formatCode>
                <c:ptCount val="30"/>
                <c:pt idx="0">
                  <c:v>2.2787149324328897E-2</c:v>
                </c:pt>
                <c:pt idx="1">
                  <c:v>1.9251940408070891E-4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0.21899331692718443</c:v>
                </c:pt>
                <c:pt idx="18">
                  <c:v>0</c:v>
                </c:pt>
                <c:pt idx="19">
                  <c:v>0</c:v>
                </c:pt>
                <c:pt idx="20">
                  <c:v>0</c:v>
                </c:pt>
                <c:pt idx="21">
                  <c:v>5.0793635878032745E-4</c:v>
                </c:pt>
                <c:pt idx="22">
                  <c:v>0</c:v>
                </c:pt>
                <c:pt idx="23">
                  <c:v>0</c:v>
                </c:pt>
                <c:pt idx="24">
                  <c:v>0</c:v>
                </c:pt>
                <c:pt idx="25">
                  <c:v>0</c:v>
                </c:pt>
                <c:pt idx="26">
                  <c:v>0.20728146250566365</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再エネ比較シート!$CF$13:$CF$42</c:f>
              <c:numCache>
                <c:formatCode>0.0%</c:formatCode>
                <c:ptCount val="30"/>
                <c:pt idx="0">
                  <c:v>0</c:v>
                </c:pt>
                <c:pt idx="1">
                  <c:v>0</c:v>
                </c:pt>
                <c:pt idx="2">
                  <c:v>0</c:v>
                </c:pt>
                <c:pt idx="3">
                  <c:v>1.9580930084147907E-2</c:v>
                </c:pt>
                <c:pt idx="4">
                  <c:v>0</c:v>
                </c:pt>
                <c:pt idx="5">
                  <c:v>0</c:v>
                </c:pt>
                <c:pt idx="6">
                  <c:v>1.9591387645736213E-2</c:v>
                </c:pt>
                <c:pt idx="7">
                  <c:v>0</c:v>
                </c:pt>
                <c:pt idx="8">
                  <c:v>0</c:v>
                </c:pt>
                <c:pt idx="9">
                  <c:v>0</c:v>
                </c:pt>
                <c:pt idx="10">
                  <c:v>0</c:v>
                </c:pt>
                <c:pt idx="11">
                  <c:v>0</c:v>
                </c:pt>
                <c:pt idx="12">
                  <c:v>6.7828262025098392E-3</c:v>
                </c:pt>
                <c:pt idx="13">
                  <c:v>0</c:v>
                </c:pt>
                <c:pt idx="14">
                  <c:v>0</c:v>
                </c:pt>
                <c:pt idx="15">
                  <c:v>6.7820088962160614E-3</c:v>
                </c:pt>
                <c:pt idx="16">
                  <c:v>0</c:v>
                </c:pt>
                <c:pt idx="17">
                  <c:v>8.5645770801856314E-2</c:v>
                </c:pt>
                <c:pt idx="18">
                  <c:v>0</c:v>
                </c:pt>
                <c:pt idx="19">
                  <c:v>1.1678953775206024E-3</c:v>
                </c:pt>
                <c:pt idx="20">
                  <c:v>0</c:v>
                </c:pt>
                <c:pt idx="21">
                  <c:v>0</c:v>
                </c:pt>
                <c:pt idx="22">
                  <c:v>0</c:v>
                </c:pt>
                <c:pt idx="23">
                  <c:v>9.773080095010335E-2</c:v>
                </c:pt>
                <c:pt idx="24">
                  <c:v>0</c:v>
                </c:pt>
                <c:pt idx="25">
                  <c:v>9.4377639705972311E-3</c:v>
                </c:pt>
                <c:pt idx="26">
                  <c:v>3.3370696366662204E-3</c:v>
                </c:pt>
                <c:pt idx="27">
                  <c:v>0</c:v>
                </c:pt>
                <c:pt idx="28">
                  <c:v>9.7614128478962725E-2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再エネ比較シート!$CH$13:$CH$42</c:f>
              <c:numCache>
                <c:formatCode>0.0%</c:formatCode>
                <c:ptCount val="30"/>
                <c:pt idx="0">
                  <c:v>0</c:v>
                </c:pt>
                <c:pt idx="1">
                  <c:v>0</c:v>
                </c:pt>
                <c:pt idx="2">
                  <c:v>0</c:v>
                </c:pt>
                <c:pt idx="3">
                  <c:v>6.2102537532977831E-4</c:v>
                </c:pt>
                <c:pt idx="4">
                  <c:v>0</c:v>
                </c:pt>
                <c:pt idx="5">
                  <c:v>8.621911603253625E-2</c:v>
                </c:pt>
                <c:pt idx="6">
                  <c:v>0</c:v>
                </c:pt>
                <c:pt idx="7">
                  <c:v>0</c:v>
                </c:pt>
                <c:pt idx="8">
                  <c:v>0</c:v>
                </c:pt>
                <c:pt idx="9">
                  <c:v>0</c:v>
                </c:pt>
                <c:pt idx="10">
                  <c:v>0</c:v>
                </c:pt>
                <c:pt idx="11">
                  <c:v>6.0804097336394216</c:v>
                </c:pt>
                <c:pt idx="12">
                  <c:v>0</c:v>
                </c:pt>
                <c:pt idx="13">
                  <c:v>0</c:v>
                </c:pt>
                <c:pt idx="14">
                  <c:v>0</c:v>
                </c:pt>
                <c:pt idx="15">
                  <c:v>0</c:v>
                </c:pt>
                <c:pt idx="16">
                  <c:v>0</c:v>
                </c:pt>
                <c:pt idx="17">
                  <c:v>0</c:v>
                </c:pt>
                <c:pt idx="18">
                  <c:v>0</c:v>
                </c:pt>
                <c:pt idx="19">
                  <c:v>0</c:v>
                </c:pt>
                <c:pt idx="20">
                  <c:v>0</c:v>
                </c:pt>
                <c:pt idx="21">
                  <c:v>0</c:v>
                </c:pt>
                <c:pt idx="22">
                  <c:v>1.0791944518097678</c:v>
                </c:pt>
                <c:pt idx="23">
                  <c:v>6.5245439847222891E-2</c:v>
                </c:pt>
                <c:pt idx="24">
                  <c:v>0</c:v>
                </c:pt>
                <c:pt idx="25">
                  <c:v>0.88192892252900068</c:v>
                </c:pt>
                <c:pt idx="26">
                  <c:v>4.8089398177451345E-3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再エネ比較シート!$CI$13:$CI$42</c:f>
              <c:numCache>
                <c:formatCode>0.0%</c:formatCode>
                <c:ptCount val="30"/>
                <c:pt idx="0">
                  <c:v>0.10910820940477431</c:v>
                </c:pt>
                <c:pt idx="1">
                  <c:v>0.27023675756224003</c:v>
                </c:pt>
                <c:pt idx="2">
                  <c:v>7.7456184522948446E-2</c:v>
                </c:pt>
                <c:pt idx="3">
                  <c:v>0.23468369457378863</c:v>
                </c:pt>
                <c:pt idx="4">
                  <c:v>3.2847235011898991E-2</c:v>
                </c:pt>
                <c:pt idx="5">
                  <c:v>0.23507159440841452</c:v>
                </c:pt>
                <c:pt idx="6">
                  <c:v>0.25977134983744021</c:v>
                </c:pt>
                <c:pt idx="7">
                  <c:v>0.28690404957058563</c:v>
                </c:pt>
                <c:pt idx="8">
                  <c:v>8.0007674520936739E-2</c:v>
                </c:pt>
                <c:pt idx="9">
                  <c:v>1.1132003787758524</c:v>
                </c:pt>
                <c:pt idx="10">
                  <c:v>0.35588937412125804</c:v>
                </c:pt>
                <c:pt idx="11">
                  <c:v>6.3398304757901096</c:v>
                </c:pt>
                <c:pt idx="12">
                  <c:v>0.33670293686100483</c:v>
                </c:pt>
                <c:pt idx="13">
                  <c:v>0.21540312428683708</c:v>
                </c:pt>
                <c:pt idx="14">
                  <c:v>4.4853525015180196E-2</c:v>
                </c:pt>
                <c:pt idx="15">
                  <c:v>0.21223770963969035</c:v>
                </c:pt>
                <c:pt idx="16">
                  <c:v>8.4228241305082718E-2</c:v>
                </c:pt>
                <c:pt idx="17">
                  <c:v>0.44858178956181716</c:v>
                </c:pt>
                <c:pt idx="18">
                  <c:v>0.32620996788884765</c:v>
                </c:pt>
                <c:pt idx="19">
                  <c:v>0.6032486558104081</c:v>
                </c:pt>
                <c:pt idx="20">
                  <c:v>0.32907850928648869</c:v>
                </c:pt>
                <c:pt idx="21">
                  <c:v>0.92489170166219803</c:v>
                </c:pt>
                <c:pt idx="22">
                  <c:v>1.307506125730044</c:v>
                </c:pt>
                <c:pt idx="23">
                  <c:v>0.67584045703674223</c:v>
                </c:pt>
                <c:pt idx="24">
                  <c:v>0.42254829787049769</c:v>
                </c:pt>
                <c:pt idx="25">
                  <c:v>1.011885710849568</c:v>
                </c:pt>
                <c:pt idx="26">
                  <c:v>0.35882315611073246</c:v>
                </c:pt>
                <c:pt idx="27">
                  <c:v>0.45499201237443859</c:v>
                </c:pt>
                <c:pt idx="28">
                  <c:v>0.55693355610715356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再エネ比較シート!$BE$13:$BE$42</c:f>
              <c:numCache>
                <c:formatCode>#,##0_);[Red]\(#,##0\)</c:formatCode>
                <c:ptCount val="30"/>
                <c:pt idx="0">
                  <c:v>1506.9</c:v>
                </c:pt>
                <c:pt idx="1">
                  <c:v>7522.0999999999931</c:v>
                </c:pt>
                <c:pt idx="2">
                  <c:v>2539.5000000000014</c:v>
                </c:pt>
                <c:pt idx="3">
                  <c:v>6409.0000000000091</c:v>
                </c:pt>
                <c:pt idx="4">
                  <c:v>2345.7000000000012</c:v>
                </c:pt>
                <c:pt idx="5">
                  <c:v>2447.5000000000027</c:v>
                </c:pt>
                <c:pt idx="6">
                  <c:v>7204.2830000000049</c:v>
                </c:pt>
                <c:pt idx="7">
                  <c:v>5811.9000000000015</c:v>
                </c:pt>
                <c:pt idx="8">
                  <c:v>4242.3000000000038</c:v>
                </c:pt>
                <c:pt idx="9">
                  <c:v>7357.7200000000021</c:v>
                </c:pt>
                <c:pt idx="10">
                  <c:v>3617.6000000000013</c:v>
                </c:pt>
                <c:pt idx="11">
                  <c:v>4049.5000000000027</c:v>
                </c:pt>
                <c:pt idx="12">
                  <c:v>3294.7000000000062</c:v>
                </c:pt>
                <c:pt idx="13">
                  <c:v>1745.375000000002</c:v>
                </c:pt>
                <c:pt idx="14">
                  <c:v>2327.5000000000018</c:v>
                </c:pt>
                <c:pt idx="15">
                  <c:v>6478.8290000000043</c:v>
                </c:pt>
                <c:pt idx="16">
                  <c:v>4168.9900000000007</c:v>
                </c:pt>
                <c:pt idx="17">
                  <c:v>1773.0000000000002</c:v>
                </c:pt>
                <c:pt idx="18">
                  <c:v>4491.4380000000028</c:v>
                </c:pt>
                <c:pt idx="19">
                  <c:v>4340.667000000004</c:v>
                </c:pt>
                <c:pt idx="20">
                  <c:v>5431.6810000000032</c:v>
                </c:pt>
                <c:pt idx="21">
                  <c:v>5846.0400000000009</c:v>
                </c:pt>
                <c:pt idx="22">
                  <c:v>4639.7000000000044</c:v>
                </c:pt>
                <c:pt idx="23">
                  <c:v>4630.0080000000034</c:v>
                </c:pt>
                <c:pt idx="24">
                  <c:v>6917.4050000000016</c:v>
                </c:pt>
                <c:pt idx="25">
                  <c:v>2580.800000000002</c:v>
                </c:pt>
                <c:pt idx="26">
                  <c:v>2505.7250000000013</c:v>
                </c:pt>
                <c:pt idx="27">
                  <c:v>4015.1000000000058</c:v>
                </c:pt>
                <c:pt idx="28">
                  <c:v>3534.700000000003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再エネ比較シート!$BF$13:$BF$42</c:f>
              <c:numCache>
                <c:formatCode>#,##0_);[Red]\(#,##0\)</c:formatCode>
                <c:ptCount val="30"/>
                <c:pt idx="0">
                  <c:v>7965.2</c:v>
                </c:pt>
                <c:pt idx="1">
                  <c:v>20820.299999999992</c:v>
                </c:pt>
                <c:pt idx="2">
                  <c:v>3759.1000000000004</c:v>
                </c:pt>
                <c:pt idx="3">
                  <c:v>39929.200000000012</c:v>
                </c:pt>
                <c:pt idx="4">
                  <c:v>3265.3</c:v>
                </c:pt>
                <c:pt idx="5">
                  <c:v>15981.399999999998</c:v>
                </c:pt>
                <c:pt idx="6">
                  <c:v>22204.399999999994</c:v>
                </c:pt>
                <c:pt idx="7">
                  <c:v>128917.89999999989</c:v>
                </c:pt>
                <c:pt idx="8">
                  <c:v>2388.3999999999996</c:v>
                </c:pt>
                <c:pt idx="9">
                  <c:v>142244.25</c:v>
                </c:pt>
                <c:pt idx="10">
                  <c:v>44745.7</c:v>
                </c:pt>
                <c:pt idx="11">
                  <c:v>41488.69999999999</c:v>
                </c:pt>
                <c:pt idx="12">
                  <c:v>26001.800000000017</c:v>
                </c:pt>
                <c:pt idx="13">
                  <c:v>17278.299999999992</c:v>
                </c:pt>
                <c:pt idx="14">
                  <c:v>842.10000000000014</c:v>
                </c:pt>
                <c:pt idx="15">
                  <c:v>17715.240000000002</c:v>
                </c:pt>
                <c:pt idx="16">
                  <c:v>3973.4</c:v>
                </c:pt>
                <c:pt idx="17">
                  <c:v>22165.700000000008</c:v>
                </c:pt>
                <c:pt idx="18">
                  <c:v>63836.927999999985</c:v>
                </c:pt>
                <c:pt idx="19">
                  <c:v>72673.763999999981</c:v>
                </c:pt>
                <c:pt idx="20">
                  <c:v>28911.479999999985</c:v>
                </c:pt>
                <c:pt idx="21">
                  <c:v>110368.0999999999</c:v>
                </c:pt>
                <c:pt idx="22">
                  <c:v>43650.099999999984</c:v>
                </c:pt>
                <c:pt idx="23">
                  <c:v>78881.499999999825</c:v>
                </c:pt>
                <c:pt idx="24">
                  <c:v>74137.98</c:v>
                </c:pt>
                <c:pt idx="25">
                  <c:v>11967.500000000002</c:v>
                </c:pt>
                <c:pt idx="26">
                  <c:v>28460.49000000002</c:v>
                </c:pt>
                <c:pt idx="27">
                  <c:v>53157.000000000007</c:v>
                </c:pt>
                <c:pt idx="28">
                  <c:v>77892.099999999977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再エネ比較シート!$BG$13:$BG$42</c:f>
              <c:numCache>
                <c:formatCode>#,##0_);[Red]\(#,##0\)</c:formatCode>
                <c:ptCount val="30"/>
                <c:pt idx="0">
                  <c:v>1500</c:v>
                </c:pt>
                <c:pt idx="1">
                  <c:v>12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22022.9</c:v>
                </c:pt>
                <c:pt idx="18">
                  <c:v>0</c:v>
                </c:pt>
                <c:pt idx="19">
                  <c:v>0</c:v>
                </c:pt>
                <c:pt idx="20">
                  <c:v>0</c:v>
                </c:pt>
                <c:pt idx="21">
                  <c:v>38.700000000000003</c:v>
                </c:pt>
                <c:pt idx="22">
                  <c:v>0</c:v>
                </c:pt>
                <c:pt idx="23">
                  <c:v>0</c:v>
                </c:pt>
                <c:pt idx="24">
                  <c:v>0</c:v>
                </c:pt>
                <c:pt idx="25">
                  <c:v>0</c:v>
                </c:pt>
                <c:pt idx="26">
                  <c:v>27050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再エネ比較シート!$BH$13:$BH$42</c:f>
              <c:numCache>
                <c:formatCode>#,##0_);[Red]\(#,##0\)</c:formatCode>
                <c:ptCount val="30"/>
                <c:pt idx="0">
                  <c:v>0</c:v>
                </c:pt>
                <c:pt idx="1">
                  <c:v>0</c:v>
                </c:pt>
                <c:pt idx="2">
                  <c:v>0</c:v>
                </c:pt>
                <c:pt idx="3">
                  <c:v>1051</c:v>
                </c:pt>
                <c:pt idx="4">
                  <c:v>0</c:v>
                </c:pt>
                <c:pt idx="5">
                  <c:v>0</c:v>
                </c:pt>
                <c:pt idx="6">
                  <c:v>590</c:v>
                </c:pt>
                <c:pt idx="7">
                  <c:v>0</c:v>
                </c:pt>
                <c:pt idx="8">
                  <c:v>0</c:v>
                </c:pt>
                <c:pt idx="9">
                  <c:v>0</c:v>
                </c:pt>
                <c:pt idx="10">
                  <c:v>0</c:v>
                </c:pt>
                <c:pt idx="11">
                  <c:v>0</c:v>
                </c:pt>
                <c:pt idx="12">
                  <c:v>150</c:v>
                </c:pt>
                <c:pt idx="13">
                  <c:v>0</c:v>
                </c:pt>
                <c:pt idx="14">
                  <c:v>0</c:v>
                </c:pt>
                <c:pt idx="15">
                  <c:v>196</c:v>
                </c:pt>
                <c:pt idx="16">
                  <c:v>0</c:v>
                </c:pt>
                <c:pt idx="17">
                  <c:v>3560</c:v>
                </c:pt>
                <c:pt idx="18">
                  <c:v>0</c:v>
                </c:pt>
                <c:pt idx="19">
                  <c:v>37.4</c:v>
                </c:pt>
                <c:pt idx="20">
                  <c:v>0</c:v>
                </c:pt>
                <c:pt idx="21">
                  <c:v>0</c:v>
                </c:pt>
                <c:pt idx="22">
                  <c:v>0</c:v>
                </c:pt>
                <c:pt idx="23">
                  <c:v>3984.4</c:v>
                </c:pt>
                <c:pt idx="24">
                  <c:v>0</c:v>
                </c:pt>
                <c:pt idx="25">
                  <c:v>282</c:v>
                </c:pt>
                <c:pt idx="26">
                  <c:v>180</c:v>
                </c:pt>
                <c:pt idx="27">
                  <c:v>0</c:v>
                </c:pt>
                <c:pt idx="28">
                  <c:v>4337.5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再エネ比較シート!$BJ$13:$BJ$42</c:f>
              <c:numCache>
                <c:formatCode>#,##0_);[Red]\(#,##0\)</c:formatCode>
                <c:ptCount val="30"/>
                <c:pt idx="0">
                  <c:v>0</c:v>
                </c:pt>
                <c:pt idx="1">
                  <c:v>0</c:v>
                </c:pt>
                <c:pt idx="2">
                  <c:v>0</c:v>
                </c:pt>
                <c:pt idx="3">
                  <c:v>25</c:v>
                </c:pt>
                <c:pt idx="4">
                  <c:v>0</c:v>
                </c:pt>
                <c:pt idx="5">
                  <c:v>1990</c:v>
                </c:pt>
                <c:pt idx="6">
                  <c:v>0</c:v>
                </c:pt>
                <c:pt idx="7">
                  <c:v>0</c:v>
                </c:pt>
                <c:pt idx="8">
                  <c:v>0</c:v>
                </c:pt>
                <c:pt idx="9">
                  <c:v>0</c:v>
                </c:pt>
                <c:pt idx="10">
                  <c:v>0</c:v>
                </c:pt>
                <c:pt idx="11">
                  <c:v>199800</c:v>
                </c:pt>
                <c:pt idx="12">
                  <c:v>0</c:v>
                </c:pt>
                <c:pt idx="13">
                  <c:v>0</c:v>
                </c:pt>
                <c:pt idx="14">
                  <c:v>0</c:v>
                </c:pt>
                <c:pt idx="15">
                  <c:v>0</c:v>
                </c:pt>
                <c:pt idx="16">
                  <c:v>0</c:v>
                </c:pt>
                <c:pt idx="17">
                  <c:v>0</c:v>
                </c:pt>
                <c:pt idx="18">
                  <c:v>0</c:v>
                </c:pt>
                <c:pt idx="19">
                  <c:v>0</c:v>
                </c:pt>
                <c:pt idx="20">
                  <c:v>0</c:v>
                </c:pt>
                <c:pt idx="21">
                  <c:v>0</c:v>
                </c:pt>
                <c:pt idx="22">
                  <c:v>42700</c:v>
                </c:pt>
                <c:pt idx="23">
                  <c:v>1995</c:v>
                </c:pt>
                <c:pt idx="24">
                  <c:v>0</c:v>
                </c:pt>
                <c:pt idx="25">
                  <c:v>19764</c:v>
                </c:pt>
                <c:pt idx="26">
                  <c:v>194.54400000000001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再エネ比較シート!$BK$13:$BK$42</c:f>
              <c:numCache>
                <c:formatCode>#,##0_);[Red]\(#,##0\)</c:formatCode>
                <c:ptCount val="30"/>
                <c:pt idx="0">
                  <c:v>10972.1</c:v>
                </c:pt>
                <c:pt idx="1">
                  <c:v>28354.399999999987</c:v>
                </c:pt>
                <c:pt idx="2">
                  <c:v>6298.6000000000022</c:v>
                </c:pt>
                <c:pt idx="3">
                  <c:v>47414.200000000019</c:v>
                </c:pt>
                <c:pt idx="4">
                  <c:v>5611.0000000000018</c:v>
                </c:pt>
                <c:pt idx="5">
                  <c:v>20418.900000000001</c:v>
                </c:pt>
                <c:pt idx="6">
                  <c:v>29998.682999999997</c:v>
                </c:pt>
                <c:pt idx="7">
                  <c:v>134729.7999999999</c:v>
                </c:pt>
                <c:pt idx="8">
                  <c:v>6630.7000000000035</c:v>
                </c:pt>
                <c:pt idx="9">
                  <c:v>149601.97</c:v>
                </c:pt>
                <c:pt idx="10">
                  <c:v>48363.299999999996</c:v>
                </c:pt>
                <c:pt idx="11">
                  <c:v>245338.19999999998</c:v>
                </c:pt>
                <c:pt idx="12">
                  <c:v>29446.500000000022</c:v>
                </c:pt>
                <c:pt idx="13">
                  <c:v>19023.674999999996</c:v>
                </c:pt>
                <c:pt idx="14">
                  <c:v>3169.6000000000022</c:v>
                </c:pt>
                <c:pt idx="15">
                  <c:v>24390.069000000007</c:v>
                </c:pt>
                <c:pt idx="16">
                  <c:v>8142.3900000000012</c:v>
                </c:pt>
                <c:pt idx="17">
                  <c:v>49521.600000000006</c:v>
                </c:pt>
                <c:pt idx="18">
                  <c:v>68328.365999999995</c:v>
                </c:pt>
                <c:pt idx="19">
                  <c:v>77051.830999999976</c:v>
                </c:pt>
                <c:pt idx="20">
                  <c:v>34343.160999999986</c:v>
                </c:pt>
                <c:pt idx="21">
                  <c:v>116252.83999999989</c:v>
                </c:pt>
                <c:pt idx="22">
                  <c:v>90989.799999999988</c:v>
                </c:pt>
                <c:pt idx="23">
                  <c:v>89490.907999999821</c:v>
                </c:pt>
                <c:pt idx="24">
                  <c:v>81055.384999999995</c:v>
                </c:pt>
                <c:pt idx="25">
                  <c:v>34594.300000000003</c:v>
                </c:pt>
                <c:pt idx="26">
                  <c:v>58390.759000000027</c:v>
                </c:pt>
                <c:pt idx="27">
                  <c:v>57172.100000000013</c:v>
                </c:pt>
                <c:pt idx="28">
                  <c:v>85764.299999999974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再エネ比較シート!$BO$13:$BO$42</c:f>
              <c:numCache>
                <c:formatCode>#,##0_);[Red]\(#,##0\)</c:formatCode>
                <c:ptCount val="30"/>
                <c:pt idx="0">
                  <c:v>1808.4608279999998</c:v>
                </c:pt>
                <c:pt idx="1">
                  <c:v>9027.422651999992</c:v>
                </c:pt>
                <c:pt idx="2">
                  <c:v>3047.7047400000015</c:v>
                </c:pt>
                <c:pt idx="3">
                  <c:v>7691.5690800000102</c:v>
                </c:pt>
                <c:pt idx="4">
                  <c:v>2815.1214840000011</c:v>
                </c:pt>
                <c:pt idx="5">
                  <c:v>2937.2937000000029</c:v>
                </c:pt>
                <c:pt idx="6">
                  <c:v>8646.0041139600053</c:v>
                </c:pt>
                <c:pt idx="7">
                  <c:v>6974.9774280000011</c:v>
                </c:pt>
                <c:pt idx="8">
                  <c:v>5091.2690760000041</c:v>
                </c:pt>
                <c:pt idx="9">
                  <c:v>8830.1469264000025</c:v>
                </c:pt>
                <c:pt idx="10">
                  <c:v>4341.5541120000016</c:v>
                </c:pt>
                <c:pt idx="11">
                  <c:v>4859.8859400000028</c:v>
                </c:pt>
                <c:pt idx="12">
                  <c:v>3954.0353640000071</c:v>
                </c:pt>
                <c:pt idx="13">
                  <c:v>2094.6594450000025</c:v>
                </c:pt>
                <c:pt idx="14">
                  <c:v>2793.279300000002</c:v>
                </c:pt>
                <c:pt idx="15">
                  <c:v>7775.3722594800038</c:v>
                </c:pt>
                <c:pt idx="16">
                  <c:v>5003.2882788000006</c:v>
                </c:pt>
                <c:pt idx="17">
                  <c:v>2127.8127600000003</c:v>
                </c:pt>
                <c:pt idx="18">
                  <c:v>5390.2645725600032</c:v>
                </c:pt>
                <c:pt idx="19">
                  <c:v>5209.3212800400051</c:v>
                </c:pt>
                <c:pt idx="20">
                  <c:v>6518.6690017200026</c:v>
                </c:pt>
                <c:pt idx="21">
                  <c:v>7015.9495248000003</c:v>
                </c:pt>
                <c:pt idx="22">
                  <c:v>5568.1967640000048</c:v>
                </c:pt>
                <c:pt idx="23">
                  <c:v>5556.5652009600035</c:v>
                </c:pt>
                <c:pt idx="24">
                  <c:v>8301.716088600002</c:v>
                </c:pt>
                <c:pt idx="25">
                  <c:v>3097.2696960000021</c:v>
                </c:pt>
                <c:pt idx="26">
                  <c:v>3007.1706870000016</c:v>
                </c:pt>
                <c:pt idx="27">
                  <c:v>4818.6018120000062</c:v>
                </c:pt>
                <c:pt idx="28">
                  <c:v>4242.064164000004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再エネ比較シート!$BP$13:$BP$42</c:f>
              <c:numCache>
                <c:formatCode>#,##0_);[Red]\(#,##0\)</c:formatCode>
                <c:ptCount val="30"/>
                <c:pt idx="0">
                  <c:v>10536.047951999997</c:v>
                </c:pt>
                <c:pt idx="1">
                  <c:v>27540.260027999986</c:v>
                </c:pt>
                <c:pt idx="2">
                  <c:v>4972.3871160000008</c:v>
                </c:pt>
                <c:pt idx="3">
                  <c:v>52816.748592000018</c:v>
                </c:pt>
                <c:pt idx="4">
                  <c:v>4319.2082280000004</c:v>
                </c:pt>
                <c:pt idx="5">
                  <c:v>21139.556663999996</c:v>
                </c:pt>
                <c:pt idx="6">
                  <c:v>29371.092143999991</c:v>
                </c:pt>
                <c:pt idx="7">
                  <c:v>170527.44140399987</c:v>
                </c:pt>
                <c:pt idx="8">
                  <c:v>3159.2799839999998</c:v>
                </c:pt>
                <c:pt idx="9">
                  <c:v>188155.00412999996</c:v>
                </c:pt>
                <c:pt idx="10">
                  <c:v>59187.822131999994</c:v>
                </c:pt>
                <c:pt idx="11">
                  <c:v>54879.592811999981</c:v>
                </c:pt>
                <c:pt idx="12">
                  <c:v>34394.140968000014</c:v>
                </c:pt>
                <c:pt idx="13">
                  <c:v>22855.044107999991</c:v>
                </c:pt>
                <c:pt idx="14">
                  <c:v>1113.8961960000001</c:v>
                </c:pt>
                <c:pt idx="15">
                  <c:v>23433.010862399999</c:v>
                </c:pt>
                <c:pt idx="16">
                  <c:v>5255.8545839999997</c:v>
                </c:pt>
                <c:pt idx="17">
                  <c:v>29319.901332000012</c:v>
                </c:pt>
                <c:pt idx="18">
                  <c:v>84440.934881279987</c:v>
                </c:pt>
                <c:pt idx="19">
                  <c:v>96129.948068639977</c:v>
                </c:pt>
                <c:pt idx="20">
                  <c:v>38242.949284799979</c:v>
                </c:pt>
                <c:pt idx="21">
                  <c:v>145990.50795599987</c:v>
                </c:pt>
                <c:pt idx="22">
                  <c:v>57738.606275999977</c:v>
                </c:pt>
                <c:pt idx="23">
                  <c:v>104341.29293999975</c:v>
                </c:pt>
                <c:pt idx="24">
                  <c:v>98066.75442479999</c:v>
                </c:pt>
                <c:pt idx="25">
                  <c:v>15830.130300000003</c:v>
                </c:pt>
                <c:pt idx="26">
                  <c:v>37646.397752400029</c:v>
                </c:pt>
                <c:pt idx="27">
                  <c:v>70313.953320000001</c:v>
                </c:pt>
                <c:pt idx="28">
                  <c:v>103032.55419599998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再エネ比較シート!$BQ$13:$BQ$42</c:f>
              <c:numCache>
                <c:formatCode>#,##0_);[Red]\(#,##0\)</c:formatCode>
                <c:ptCount val="30"/>
                <c:pt idx="0">
                  <c:v>3258.72</c:v>
                </c:pt>
                <c:pt idx="1">
                  <c:v>26.069760000000002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47844.309792</c:v>
                </c:pt>
                <c:pt idx="18">
                  <c:v>0</c:v>
                </c:pt>
                <c:pt idx="19">
                  <c:v>0</c:v>
                </c:pt>
                <c:pt idx="20">
                  <c:v>0</c:v>
                </c:pt>
                <c:pt idx="21">
                  <c:v>84.074976000000007</c:v>
                </c:pt>
                <c:pt idx="22">
                  <c:v>0</c:v>
                </c:pt>
                <c:pt idx="23">
                  <c:v>0</c:v>
                </c:pt>
                <c:pt idx="24">
                  <c:v>0</c:v>
                </c:pt>
                <c:pt idx="25">
                  <c:v>0</c:v>
                </c:pt>
                <c:pt idx="26">
                  <c:v>58765.584000000003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再エネ比較シート!$BR$13:$BR$42</c:f>
              <c:numCache>
                <c:formatCode>#,##0_);[Red]\(#,##0\)</c:formatCode>
                <c:ptCount val="30"/>
                <c:pt idx="0">
                  <c:v>0</c:v>
                </c:pt>
                <c:pt idx="1">
                  <c:v>0</c:v>
                </c:pt>
                <c:pt idx="2">
                  <c:v>0</c:v>
                </c:pt>
                <c:pt idx="3">
                  <c:v>5524.0559999999996</c:v>
                </c:pt>
                <c:pt idx="4">
                  <c:v>0</c:v>
                </c:pt>
                <c:pt idx="5">
                  <c:v>0</c:v>
                </c:pt>
                <c:pt idx="6">
                  <c:v>3101.04</c:v>
                </c:pt>
                <c:pt idx="7">
                  <c:v>0</c:v>
                </c:pt>
                <c:pt idx="8">
                  <c:v>0</c:v>
                </c:pt>
                <c:pt idx="9">
                  <c:v>0</c:v>
                </c:pt>
                <c:pt idx="10">
                  <c:v>0</c:v>
                </c:pt>
                <c:pt idx="11">
                  <c:v>0</c:v>
                </c:pt>
                <c:pt idx="12">
                  <c:v>788.4</c:v>
                </c:pt>
                <c:pt idx="13">
                  <c:v>0</c:v>
                </c:pt>
                <c:pt idx="14">
                  <c:v>0</c:v>
                </c:pt>
                <c:pt idx="15">
                  <c:v>1030.1759999999999</c:v>
                </c:pt>
                <c:pt idx="16">
                  <c:v>0</c:v>
                </c:pt>
                <c:pt idx="17">
                  <c:v>18711.36</c:v>
                </c:pt>
                <c:pt idx="18">
                  <c:v>0</c:v>
                </c:pt>
                <c:pt idx="19">
                  <c:v>196.57440000000003</c:v>
                </c:pt>
                <c:pt idx="20">
                  <c:v>0</c:v>
                </c:pt>
                <c:pt idx="21">
                  <c:v>0</c:v>
                </c:pt>
                <c:pt idx="22">
                  <c:v>0</c:v>
                </c:pt>
                <c:pt idx="23">
                  <c:v>20942.006399999998</c:v>
                </c:pt>
                <c:pt idx="24">
                  <c:v>0</c:v>
                </c:pt>
                <c:pt idx="25">
                  <c:v>1482.192</c:v>
                </c:pt>
                <c:pt idx="26">
                  <c:v>946.08</c:v>
                </c:pt>
                <c:pt idx="27">
                  <c:v>0</c:v>
                </c:pt>
                <c:pt idx="28">
                  <c:v>22797.9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再エネ比較シート!$BT$13:$BT$42</c:f>
              <c:numCache>
                <c:formatCode>#,##0_);[Red]\(#,##0\)</c:formatCode>
                <c:ptCount val="30"/>
                <c:pt idx="0">
                  <c:v>0</c:v>
                </c:pt>
                <c:pt idx="1">
                  <c:v>0</c:v>
                </c:pt>
                <c:pt idx="2">
                  <c:v>0</c:v>
                </c:pt>
                <c:pt idx="3">
                  <c:v>175.2</c:v>
                </c:pt>
                <c:pt idx="4">
                  <c:v>0</c:v>
                </c:pt>
                <c:pt idx="5">
                  <c:v>13945.92</c:v>
                </c:pt>
                <c:pt idx="6">
                  <c:v>0</c:v>
                </c:pt>
                <c:pt idx="7">
                  <c:v>0</c:v>
                </c:pt>
                <c:pt idx="8">
                  <c:v>0</c:v>
                </c:pt>
                <c:pt idx="9">
                  <c:v>0</c:v>
                </c:pt>
                <c:pt idx="10">
                  <c:v>0</c:v>
                </c:pt>
                <c:pt idx="11">
                  <c:v>1400198.4</c:v>
                </c:pt>
                <c:pt idx="12">
                  <c:v>0</c:v>
                </c:pt>
                <c:pt idx="13">
                  <c:v>0</c:v>
                </c:pt>
                <c:pt idx="14">
                  <c:v>0</c:v>
                </c:pt>
                <c:pt idx="15">
                  <c:v>0</c:v>
                </c:pt>
                <c:pt idx="16">
                  <c:v>0</c:v>
                </c:pt>
                <c:pt idx="17">
                  <c:v>0</c:v>
                </c:pt>
                <c:pt idx="18">
                  <c:v>0</c:v>
                </c:pt>
                <c:pt idx="19">
                  <c:v>0</c:v>
                </c:pt>
                <c:pt idx="20">
                  <c:v>0</c:v>
                </c:pt>
                <c:pt idx="21">
                  <c:v>0</c:v>
                </c:pt>
                <c:pt idx="22">
                  <c:v>299241.59999999998</c:v>
                </c:pt>
                <c:pt idx="23">
                  <c:v>13980.96</c:v>
                </c:pt>
                <c:pt idx="24">
                  <c:v>0</c:v>
                </c:pt>
                <c:pt idx="25">
                  <c:v>138506.11199999999</c:v>
                </c:pt>
                <c:pt idx="26">
                  <c:v>1363.3643520000001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対馬市</c:v>
                </c:pt>
                <c:pt idx="1">
                  <c:v>阿久比町</c:v>
                </c:pt>
                <c:pt idx="2">
                  <c:v>松伏町</c:v>
                </c:pt>
                <c:pt idx="3">
                  <c:v>韮崎市</c:v>
                </c:pt>
                <c:pt idx="4">
                  <c:v>小浜市</c:v>
                </c:pt>
                <c:pt idx="5">
                  <c:v>小川町</c:v>
                </c:pt>
                <c:pt idx="6">
                  <c:v>うきは市</c:v>
                </c:pt>
                <c:pt idx="7">
                  <c:v>大和町</c:v>
                </c:pt>
                <c:pt idx="8">
                  <c:v>斑鳩町</c:v>
                </c:pt>
                <c:pt idx="9">
                  <c:v>日出町</c:v>
                </c:pt>
                <c:pt idx="10">
                  <c:v>五條市</c:v>
                </c:pt>
                <c:pt idx="11">
                  <c:v>相生市</c:v>
                </c:pt>
                <c:pt idx="12">
                  <c:v>宇陀市</c:v>
                </c:pt>
                <c:pt idx="13">
                  <c:v>七飯町</c:v>
                </c:pt>
                <c:pt idx="14">
                  <c:v>二宮町</c:v>
                </c:pt>
                <c:pt idx="15">
                  <c:v>鹿島市</c:v>
                </c:pt>
                <c:pt idx="16">
                  <c:v>水巻町</c:v>
                </c:pt>
                <c:pt idx="17">
                  <c:v>胎内市</c:v>
                </c:pt>
                <c:pt idx="18">
                  <c:v>高梁市</c:v>
                </c:pt>
                <c:pt idx="19">
                  <c:v>美馬市</c:v>
                </c:pt>
                <c:pt idx="20">
                  <c:v>三木町</c:v>
                </c:pt>
                <c:pt idx="21">
                  <c:v>杵築市</c:v>
                </c:pt>
                <c:pt idx="22">
                  <c:v>角田市</c:v>
                </c:pt>
                <c:pt idx="23">
                  <c:v>新見市</c:v>
                </c:pt>
                <c:pt idx="24">
                  <c:v>安芸高田市</c:v>
                </c:pt>
                <c:pt idx="25">
                  <c:v>新宮市</c:v>
                </c:pt>
                <c:pt idx="26">
                  <c:v>あわら市</c:v>
                </c:pt>
                <c:pt idx="27">
                  <c:v>潮来市</c:v>
                </c:pt>
                <c:pt idx="28">
                  <c:v>高萩市</c:v>
                </c:pt>
              </c:strCache>
            </c:strRef>
          </c:cat>
          <c:val>
            <c:numRef>
              <c:f>再エネ比較シート!$BU$13:$BU$42</c:f>
              <c:numCache>
                <c:formatCode>#,##0_);[Red]\(#,##0\)</c:formatCode>
                <c:ptCount val="30"/>
                <c:pt idx="0">
                  <c:v>15603.228779999996</c:v>
                </c:pt>
                <c:pt idx="1">
                  <c:v>36593.752439999975</c:v>
                </c:pt>
                <c:pt idx="2">
                  <c:v>8020.0918560000027</c:v>
                </c:pt>
                <c:pt idx="3">
                  <c:v>66207.573672000028</c:v>
                </c:pt>
                <c:pt idx="4">
                  <c:v>7134.3297120000016</c:v>
                </c:pt>
                <c:pt idx="5">
                  <c:v>38022.770363999996</c:v>
                </c:pt>
                <c:pt idx="6">
                  <c:v>41118.136257959995</c:v>
                </c:pt>
                <c:pt idx="7">
                  <c:v>177502.41883199988</c:v>
                </c:pt>
                <c:pt idx="8">
                  <c:v>8250.5490600000048</c:v>
                </c:pt>
                <c:pt idx="9">
                  <c:v>196985.15105639995</c:v>
                </c:pt>
                <c:pt idx="10">
                  <c:v>63529.376243999999</c:v>
                </c:pt>
                <c:pt idx="11">
                  <c:v>1459937.8787519999</c:v>
                </c:pt>
                <c:pt idx="12">
                  <c:v>39136.576332000026</c:v>
                </c:pt>
                <c:pt idx="13">
                  <c:v>24949.703552999992</c:v>
                </c:pt>
                <c:pt idx="14">
                  <c:v>3907.1754960000021</c:v>
                </c:pt>
                <c:pt idx="15">
                  <c:v>32238.559121880004</c:v>
                </c:pt>
                <c:pt idx="16">
                  <c:v>10259.142862799999</c:v>
                </c:pt>
                <c:pt idx="17">
                  <c:v>98003.38388400001</c:v>
                </c:pt>
                <c:pt idx="18">
                  <c:v>89831.199453839989</c:v>
                </c:pt>
                <c:pt idx="19">
                  <c:v>101535.84374867998</c:v>
                </c:pt>
                <c:pt idx="20">
                  <c:v>44761.618286519981</c:v>
                </c:pt>
                <c:pt idx="21">
                  <c:v>153090.53245679988</c:v>
                </c:pt>
                <c:pt idx="22">
                  <c:v>362548.40303999995</c:v>
                </c:pt>
                <c:pt idx="23">
                  <c:v>144820.82454095976</c:v>
                </c:pt>
                <c:pt idx="24">
                  <c:v>106368.4705134</c:v>
                </c:pt>
                <c:pt idx="25">
                  <c:v>158915.703996</c:v>
                </c:pt>
                <c:pt idx="26">
                  <c:v>101728.59679140004</c:v>
                </c:pt>
                <c:pt idx="27">
                  <c:v>75132.555132000009</c:v>
                </c:pt>
                <c:pt idx="28">
                  <c:v>130072.51835999999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日出町</c:v>
                </c:pt>
              </c:strCache>
            </c:strRef>
          </c:cat>
          <c:val>
            <c:numRef>
              <c:f>①CO2排出量の現状把握!$AX$43:$AX$45</c:f>
              <c:numCache>
                <c:formatCode>0%</c:formatCode>
                <c:ptCount val="3"/>
                <c:pt idx="0">
                  <c:v>0.44203583680298503</c:v>
                </c:pt>
                <c:pt idx="1">
                  <c:v>0.80760180033910445</c:v>
                </c:pt>
                <c:pt idx="2">
                  <c:v>0.69441820817588717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日出町</c:v>
                </c:pt>
              </c:strCache>
            </c:strRef>
          </c:cat>
          <c:val>
            <c:numRef>
              <c:f>①CO2排出量の現状把握!$AY$43:$AY$45</c:f>
              <c:numCache>
                <c:formatCode>0%</c:formatCode>
                <c:ptCount val="3"/>
                <c:pt idx="0">
                  <c:v>0.19220740382343474</c:v>
                </c:pt>
                <c:pt idx="1">
                  <c:v>5.5059592678811942E-2</c:v>
                </c:pt>
                <c:pt idx="2">
                  <c:v>7.6783685276404334E-2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日出町</c:v>
                </c:pt>
              </c:strCache>
            </c:strRef>
          </c:cat>
          <c:val>
            <c:numRef>
              <c:f>①CO2排出量の現状把握!$AZ$43:$AZ$45</c:f>
              <c:numCache>
                <c:formatCode>0%</c:formatCode>
                <c:ptCount val="3"/>
                <c:pt idx="0">
                  <c:v>0.1618007278049024</c:v>
                </c:pt>
                <c:pt idx="1">
                  <c:v>4.1482103833504896E-2</c:v>
                </c:pt>
                <c:pt idx="2">
                  <c:v>7.7535779317991632E-2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日出町</c:v>
                </c:pt>
              </c:strCache>
            </c:strRef>
          </c:cat>
          <c:val>
            <c:numRef>
              <c:f>①CO2排出量の現状把握!$BA$43:$BA$45</c:f>
              <c:numCache>
                <c:formatCode>0%</c:formatCode>
                <c:ptCount val="3"/>
                <c:pt idx="0">
                  <c:v>0.18830241870300451</c:v>
                </c:pt>
                <c:pt idx="1">
                  <c:v>8.9729306984403165E-2</c:v>
                </c:pt>
                <c:pt idx="2">
                  <c:v>0.14024668170667348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日出町</c:v>
                </c:pt>
              </c:strCache>
            </c:strRef>
          </c:cat>
          <c:val>
            <c:numRef>
              <c:f>①CO2排出量の現状把握!$BB$43:$BB$45</c:f>
              <c:numCache>
                <c:formatCode>0%</c:formatCode>
                <c:ptCount val="3"/>
                <c:pt idx="0">
                  <c:v>1.5653612865673284E-2</c:v>
                </c:pt>
                <c:pt idx="1">
                  <c:v>6.1271961641755175E-3</c:v>
                </c:pt>
                <c:pt idx="2">
                  <c:v>1.1015645523043276E-2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7187</c:v>
                </c:pt>
                <c:pt idx="1">
                  <c:v>7047</c:v>
                </c:pt>
                <c:pt idx="2">
                  <c:v>7047</c:v>
                </c:pt>
                <c:pt idx="3">
                  <c:v>7047</c:v>
                </c:pt>
                <c:pt idx="4">
                  <c:v>7047</c:v>
                </c:pt>
                <c:pt idx="5">
                  <c:v>7047</c:v>
                </c:pt>
                <c:pt idx="6">
                  <c:v>7221</c:v>
                </c:pt>
                <c:pt idx="7">
                  <c:v>7221</c:v>
                </c:pt>
                <c:pt idx="8">
                  <c:v>7221</c:v>
                </c:pt>
                <c:pt idx="9">
                  <c:v>7221</c:v>
                </c:pt>
                <c:pt idx="10">
                  <c:v>7221</c:v>
                </c:pt>
                <c:pt idx="11">
                  <c:v>7221</c:v>
                </c:pt>
                <c:pt idx="12">
                  <c:v>7047</c:v>
                </c:pt>
                <c:pt idx="13">
                  <c:v>7047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3.3758819521598502</c:v>
                </c:pt>
                <c:pt idx="1">
                  <c:v>4.3255618702665135</c:v>
                </c:pt>
                <c:pt idx="2">
                  <c:v>3.0466511051151923</c:v>
                </c:pt>
                <c:pt idx="3">
                  <c:v>3.4528675890173868</c:v>
                </c:pt>
                <c:pt idx="4">
                  <c:v>3.1630635926490069</c:v>
                </c:pt>
                <c:pt idx="5">
                  <c:v>3.1303261022122641</c:v>
                </c:pt>
                <c:pt idx="6">
                  <c:v>3.8394517939683301</c:v>
                </c:pt>
                <c:pt idx="7">
                  <c:v>3.2605135596804757</c:v>
                </c:pt>
                <c:pt idx="8">
                  <c:v>3.6211163171005709</c:v>
                </c:pt>
                <c:pt idx="9">
                  <c:v>4.3445116883687867</c:v>
                </c:pt>
                <c:pt idx="10">
                  <c:v>3.692927840805031</c:v>
                </c:pt>
                <c:pt idx="11">
                  <c:v>4.1539893861247492</c:v>
                </c:pt>
                <c:pt idx="12">
                  <c:v>3.281288953555912</c:v>
                </c:pt>
                <c:pt idx="13">
                  <c:v>3.5518954533453009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75670</c:v>
                </c:pt>
                <c:pt idx="1">
                  <c:v>56668</c:v>
                </c:pt>
                <c:pt idx="2">
                  <c:v>34402</c:v>
                </c:pt>
                <c:pt idx="3">
                  <c:v>28916</c:v>
                </c:pt>
                <c:pt idx="4">
                  <c:v>26320</c:v>
                </c:pt>
                <c:pt idx="5">
                  <c:v>24690</c:v>
                </c:pt>
                <c:pt idx="6">
                  <c:v>25621</c:v>
                </c:pt>
                <c:pt idx="7">
                  <c:v>23614</c:v>
                </c:pt>
                <c:pt idx="8">
                  <c:v>26048.948499765891</c:v>
                </c:pt>
                <c:pt idx="9">
                  <c:v>24584</c:v>
                </c:pt>
                <c:pt idx="10">
                  <c:v>24304</c:v>
                </c:pt>
                <c:pt idx="11">
                  <c:v>26445</c:v>
                </c:pt>
                <c:pt idx="12">
                  <c:v>27960.999999999996</c:v>
                </c:pt>
                <c:pt idx="13">
                  <c:v>26768.999999999996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28532</c:v>
                </c:pt>
                <c:pt idx="1">
                  <c:v>28563</c:v>
                </c:pt>
                <c:pt idx="2">
                  <c:v>28610</c:v>
                </c:pt>
                <c:pt idx="3">
                  <c:v>28643</c:v>
                </c:pt>
                <c:pt idx="4">
                  <c:v>28806</c:v>
                </c:pt>
                <c:pt idx="5">
                  <c:v>28645</c:v>
                </c:pt>
                <c:pt idx="6">
                  <c:v>28624</c:v>
                </c:pt>
                <c:pt idx="7">
                  <c:v>28518</c:v>
                </c:pt>
                <c:pt idx="8">
                  <c:v>28561</c:v>
                </c:pt>
                <c:pt idx="9">
                  <c:v>28591</c:v>
                </c:pt>
                <c:pt idx="10">
                  <c:v>28456</c:v>
                </c:pt>
                <c:pt idx="11">
                  <c:v>28449</c:v>
                </c:pt>
                <c:pt idx="12">
                  <c:v>28344</c:v>
                </c:pt>
                <c:pt idx="13">
                  <c:v>28240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日出町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1638</v>
      </c>
      <c r="C23" s="6" t="s">
        <v>1328</v>
      </c>
      <c r="D23" s="6" t="s">
        <v>1329</v>
      </c>
      <c r="E23" s="1101" t="s">
        <v>1639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1643</v>
      </c>
    </row>
    <row r="46" spans="2:5" ht="33.6" customHeight="1">
      <c r="B46" s="967" t="s">
        <v>1470</v>
      </c>
      <c r="C46" s="6" t="s">
        <v>8</v>
      </c>
      <c r="D46" s="7" t="s">
        <v>9</v>
      </c>
      <c r="E46" s="1102" t="s">
        <v>1644</v>
      </c>
    </row>
    <row r="47" spans="2:5" ht="21.95" customHeight="1">
      <c r="B47" s="438" t="s">
        <v>1613</v>
      </c>
      <c r="C47" s="442"/>
      <c r="D47" s="440"/>
      <c r="E47" s="441"/>
    </row>
    <row r="48" spans="2:5" ht="33.6" customHeight="1">
      <c r="B48" s="967" t="s">
        <v>1471</v>
      </c>
      <c r="C48" s="6" t="s">
        <v>14</v>
      </c>
      <c r="D48" s="6" t="s">
        <v>9</v>
      </c>
      <c r="E48" s="1102" t="s">
        <v>1645</v>
      </c>
    </row>
    <row r="49" spans="2:5" ht="33.6" customHeight="1">
      <c r="B49" s="967" t="s">
        <v>1472</v>
      </c>
      <c r="C49" s="6" t="s">
        <v>14</v>
      </c>
      <c r="D49" s="6" t="s">
        <v>9</v>
      </c>
      <c r="E49" s="1102" t="s">
        <v>1646</v>
      </c>
    </row>
    <row r="50" spans="2:5" ht="21.6" customHeight="1">
      <c r="B50" s="438" t="s">
        <v>1477</v>
      </c>
      <c r="C50" s="439"/>
      <c r="D50" s="440"/>
      <c r="E50" s="441"/>
    </row>
    <row r="51" spans="2:5" ht="21" customHeight="1">
      <c r="B51" s="967" t="s">
        <v>1473</v>
      </c>
      <c r="C51" s="6" t="s">
        <v>12</v>
      </c>
      <c r="D51" s="6" t="s">
        <v>1401</v>
      </c>
      <c r="E51" s="968" t="s">
        <v>1647</v>
      </c>
    </row>
    <row r="52" spans="2:5" ht="21" customHeight="1">
      <c r="B52" s="967" t="s">
        <v>1474</v>
      </c>
      <c r="C52" s="6" t="s">
        <v>12</v>
      </c>
      <c r="D52" s="6" t="s">
        <v>1401</v>
      </c>
      <c r="E52" s="968" t="s">
        <v>1648</v>
      </c>
    </row>
    <row r="53" spans="2:5" ht="21" customHeight="1">
      <c r="B53" s="969" t="s">
        <v>1475</v>
      </c>
      <c r="C53" s="970" t="s">
        <v>8</v>
      </c>
      <c r="D53" s="970" t="s">
        <v>1401</v>
      </c>
      <c r="E53" s="971" t="s">
        <v>1649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1650</v>
      </c>
    </row>
    <row r="58" spans="2:5" ht="21.95" customHeight="1">
      <c r="B58" s="967" t="s">
        <v>1479</v>
      </c>
      <c r="C58" s="6" t="s">
        <v>13</v>
      </c>
      <c r="D58" s="7" t="s">
        <v>1409</v>
      </c>
      <c r="E58" s="1102" t="s">
        <v>1651</v>
      </c>
    </row>
    <row r="59" spans="2:5" ht="33.6" customHeight="1">
      <c r="B59" s="979" t="s">
        <v>1612</v>
      </c>
      <c r="C59" s="8" t="s">
        <v>13</v>
      </c>
      <c r="D59" s="7" t="s">
        <v>1409</v>
      </c>
      <c r="E59" s="1103" t="s">
        <v>1652</v>
      </c>
    </row>
    <row r="60" spans="2:5" ht="51" customHeight="1">
      <c r="B60" s="980" t="s">
        <v>1629</v>
      </c>
      <c r="C60" s="494" t="s">
        <v>14</v>
      </c>
      <c r="D60" s="7" t="s">
        <v>1409</v>
      </c>
      <c r="E60" s="977" t="s">
        <v>1653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1682</v>
      </c>
      <c r="B9" s="80">
        <v>171</v>
      </c>
      <c r="C9" s="80">
        <v>1</v>
      </c>
      <c r="D9" s="80">
        <v>11</v>
      </c>
      <c r="E9" s="80">
        <v>1990</v>
      </c>
      <c r="F9" s="80" t="s">
        <v>562</v>
      </c>
      <c r="G9" s="80" t="s">
        <v>1683</v>
      </c>
      <c r="H9" s="80" t="s">
        <v>1684</v>
      </c>
      <c r="I9" s="177"/>
      <c r="J9" s="81">
        <v>7.3081605218834644</v>
      </c>
      <c r="K9" s="81">
        <v>12.564317768152584</v>
      </c>
      <c r="L9" s="81">
        <v>91.949012031625628</v>
      </c>
      <c r="M9" s="81">
        <v>28.987147599742588</v>
      </c>
      <c r="N9" s="81">
        <v>36.52820328586985</v>
      </c>
      <c r="O9" s="81">
        <v>19.950806468314926</v>
      </c>
      <c r="P9" s="81">
        <v>42.53100570782351</v>
      </c>
      <c r="Q9" s="81">
        <v>2.8370466060245891</v>
      </c>
      <c r="R9" s="81">
        <v>24.908811586052092</v>
      </c>
      <c r="S9" s="81">
        <v>3.3155311410216135</v>
      </c>
      <c r="T9" s="82"/>
      <c r="U9" s="81">
        <v>999559</v>
      </c>
      <c r="V9" s="81">
        <v>2856</v>
      </c>
      <c r="W9" s="81">
        <v>844</v>
      </c>
      <c r="X9" s="81">
        <v>11640</v>
      </c>
      <c r="Y9" s="81">
        <v>15164</v>
      </c>
      <c r="Z9" s="81">
        <v>8206</v>
      </c>
      <c r="AA9" s="81">
        <v>10327</v>
      </c>
      <c r="AB9" s="81">
        <v>46064</v>
      </c>
      <c r="AC9" s="81">
        <v>4314251</v>
      </c>
      <c r="AD9" s="81">
        <v>3.3155311410216135</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1685</v>
      </c>
      <c r="B10" s="80">
        <v>172</v>
      </c>
      <c r="C10" s="80">
        <v>2</v>
      </c>
      <c r="D10" s="80">
        <v>11</v>
      </c>
      <c r="E10" s="80">
        <v>2005</v>
      </c>
      <c r="F10" s="80" t="s">
        <v>565</v>
      </c>
      <c r="G10" s="80" t="s">
        <v>1683</v>
      </c>
      <c r="H10" s="80" t="s">
        <v>1684</v>
      </c>
      <c r="I10" s="177"/>
      <c r="J10" s="81">
        <v>4.1559026915384818</v>
      </c>
      <c r="K10" s="81">
        <v>5.3643483410600918</v>
      </c>
      <c r="L10" s="81">
        <v>68.782242272314022</v>
      </c>
      <c r="M10" s="81">
        <v>36.850514865695295</v>
      </c>
      <c r="N10" s="81">
        <v>43.147558028155409</v>
      </c>
      <c r="O10" s="81">
        <v>34.405814960298457</v>
      </c>
      <c r="P10" s="81">
        <v>46.987831819071758</v>
      </c>
      <c r="Q10" s="81">
        <v>2.3090478698075119</v>
      </c>
      <c r="R10" s="81">
        <v>39.420289691856091</v>
      </c>
      <c r="S10" s="81">
        <v>4.6390691999999998</v>
      </c>
      <c r="T10" s="82"/>
      <c r="U10" s="81">
        <v>619534</v>
      </c>
      <c r="V10" s="81">
        <v>2343</v>
      </c>
      <c r="W10" s="81">
        <v>574</v>
      </c>
      <c r="X10" s="81">
        <v>8056</v>
      </c>
      <c r="Y10" s="81">
        <v>15851</v>
      </c>
      <c r="Z10" s="81">
        <v>16376</v>
      </c>
      <c r="AA10" s="81">
        <v>9344</v>
      </c>
      <c r="AB10" s="81">
        <v>39193</v>
      </c>
      <c r="AC10" s="81">
        <v>6970662</v>
      </c>
      <c r="AD10" s="81">
        <v>4.6390691999999998</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1686</v>
      </c>
      <c r="B11" s="80">
        <v>173</v>
      </c>
      <c r="C11" s="80">
        <v>3</v>
      </c>
      <c r="D11" s="80">
        <v>11</v>
      </c>
      <c r="E11" s="80">
        <v>2006</v>
      </c>
      <c r="F11" s="80" t="s">
        <v>566</v>
      </c>
      <c r="G11" s="80" t="s">
        <v>1683</v>
      </c>
      <c r="H11" s="80" t="s">
        <v>1684</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1687</v>
      </c>
      <c r="B12" s="80">
        <v>174</v>
      </c>
      <c r="C12" s="80">
        <v>4</v>
      </c>
      <c r="D12" s="80">
        <v>11</v>
      </c>
      <c r="E12" s="80">
        <v>2007</v>
      </c>
      <c r="F12" s="80" t="s">
        <v>567</v>
      </c>
      <c r="G12" s="80" t="s">
        <v>1683</v>
      </c>
      <c r="H12" s="80" t="s">
        <v>1684</v>
      </c>
      <c r="I12" s="177"/>
      <c r="J12" s="81">
        <v>3.0044584750652819</v>
      </c>
      <c r="K12" s="81">
        <v>4.7180845547286188</v>
      </c>
      <c r="L12" s="81">
        <v>65.257396626778188</v>
      </c>
      <c r="M12" s="81">
        <v>42.68901489110312</v>
      </c>
      <c r="N12" s="81">
        <v>43.31993129257765</v>
      </c>
      <c r="O12" s="81">
        <v>32.068067170525588</v>
      </c>
      <c r="P12" s="81">
        <v>45.304880512960423</v>
      </c>
      <c r="Q12" s="81">
        <v>2.3147541013935173</v>
      </c>
      <c r="R12" s="81">
        <v>36.71134990227231</v>
      </c>
      <c r="S12" s="81">
        <v>4.2417314431000008</v>
      </c>
      <c r="T12" s="82"/>
      <c r="U12" s="81">
        <v>602928</v>
      </c>
      <c r="V12" s="81">
        <v>1928</v>
      </c>
      <c r="W12" s="81">
        <v>584</v>
      </c>
      <c r="X12" s="81">
        <v>11318</v>
      </c>
      <c r="Y12" s="81">
        <v>15586</v>
      </c>
      <c r="Z12" s="81">
        <v>15867</v>
      </c>
      <c r="AA12" s="81">
        <v>8872</v>
      </c>
      <c r="AB12" s="81">
        <v>37212</v>
      </c>
      <c r="AC12" s="81">
        <v>6677904</v>
      </c>
      <c r="AD12" s="81">
        <v>4.2417314431000008</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1688</v>
      </c>
      <c r="B13" s="80">
        <v>175</v>
      </c>
      <c r="C13" s="80">
        <v>5</v>
      </c>
      <c r="D13" s="80">
        <v>11</v>
      </c>
      <c r="E13" s="80">
        <v>2008</v>
      </c>
      <c r="F13" s="80" t="s">
        <v>84</v>
      </c>
      <c r="G13" s="80" t="s">
        <v>1683</v>
      </c>
      <c r="H13" s="80" t="s">
        <v>1684</v>
      </c>
      <c r="I13" s="177"/>
      <c r="J13" s="81">
        <v>2.0342876640604182</v>
      </c>
      <c r="K13" s="81">
        <v>3.4682607115311401</v>
      </c>
      <c r="L13" s="81">
        <v>54.074579211269125</v>
      </c>
      <c r="M13" s="81">
        <v>45.40684312837503</v>
      </c>
      <c r="N13" s="81">
        <v>42.330471399333675</v>
      </c>
      <c r="O13" s="81">
        <v>30.713203137793631</v>
      </c>
      <c r="P13" s="81">
        <v>43.819957310824265</v>
      </c>
      <c r="Q13" s="81">
        <v>2.2286794899204585</v>
      </c>
      <c r="R13" s="81">
        <v>30.756872342649345</v>
      </c>
      <c r="S13" s="81">
        <v>3.2136062460599999</v>
      </c>
      <c r="T13" s="82"/>
      <c r="U13" s="81">
        <v>434899</v>
      </c>
      <c r="V13" s="81">
        <v>1928</v>
      </c>
      <c r="W13" s="81">
        <v>584</v>
      </c>
      <c r="X13" s="81">
        <v>11318</v>
      </c>
      <c r="Y13" s="81">
        <v>15544</v>
      </c>
      <c r="Z13" s="81">
        <v>15730</v>
      </c>
      <c r="AA13" s="81">
        <v>8591</v>
      </c>
      <c r="AB13" s="81">
        <v>36417</v>
      </c>
      <c r="AC13" s="81">
        <v>5809550</v>
      </c>
      <c r="AD13" s="81">
        <v>3.2136062460599999</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1689</v>
      </c>
      <c r="B14" s="80">
        <v>176</v>
      </c>
      <c r="C14" s="80">
        <v>6</v>
      </c>
      <c r="D14" s="80">
        <v>11</v>
      </c>
      <c r="E14" s="80">
        <v>2009</v>
      </c>
      <c r="F14" s="80" t="s">
        <v>85</v>
      </c>
      <c r="G14" s="80" t="s">
        <v>1683</v>
      </c>
      <c r="H14" s="80" t="s">
        <v>1684</v>
      </c>
      <c r="I14" s="177"/>
      <c r="J14" s="81">
        <v>2.2250416697893702</v>
      </c>
      <c r="K14" s="81">
        <v>2.6231786026752659</v>
      </c>
      <c r="L14" s="81">
        <v>49.307184256980293</v>
      </c>
      <c r="M14" s="81">
        <v>41.874970234385849</v>
      </c>
      <c r="N14" s="81">
        <v>38.307120133609182</v>
      </c>
      <c r="O14" s="81">
        <v>31.048944921541981</v>
      </c>
      <c r="P14" s="81">
        <v>42.23685192309965</v>
      </c>
      <c r="Q14" s="81">
        <v>2.082645527605258</v>
      </c>
      <c r="R14" s="81">
        <v>29.099171098165648</v>
      </c>
      <c r="S14" s="81">
        <v>4.7461962999999994</v>
      </c>
      <c r="T14" s="82"/>
      <c r="U14" s="81">
        <v>411193</v>
      </c>
      <c r="V14" s="81">
        <v>1387</v>
      </c>
      <c r="W14" s="81">
        <v>576</v>
      </c>
      <c r="X14" s="81">
        <v>10919</v>
      </c>
      <c r="Y14" s="81">
        <v>15462</v>
      </c>
      <c r="Z14" s="81">
        <v>15696</v>
      </c>
      <c r="AA14" s="81">
        <v>8501</v>
      </c>
      <c r="AB14" s="81">
        <v>35724</v>
      </c>
      <c r="AC14" s="81">
        <v>5362211</v>
      </c>
      <c r="AD14" s="81">
        <v>4.7461962999999994</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4.7699999999999996</v>
      </c>
      <c r="BK14" s="81">
        <v>0</v>
      </c>
      <c r="BL14" s="81">
        <v>0</v>
      </c>
      <c r="BM14" s="82"/>
      <c r="BN14" s="81">
        <v>0</v>
      </c>
      <c r="BO14" s="81">
        <v>0</v>
      </c>
      <c r="BP14" s="81">
        <v>0</v>
      </c>
      <c r="BQ14" s="81">
        <v>1</v>
      </c>
      <c r="BR14" s="81">
        <v>0</v>
      </c>
      <c r="BS14" s="81">
        <v>0</v>
      </c>
      <c r="BT14"/>
      <c r="BU14" s="80"/>
      <c r="BV14" s="80"/>
      <c r="BW14" s="80"/>
      <c r="BX14" s="80"/>
      <c r="BY14" s="80"/>
      <c r="BZ14" s="80"/>
      <c r="CA14" s="80"/>
      <c r="CB14" s="80"/>
      <c r="CC14" s="80"/>
    </row>
    <row r="15" spans="1:81">
      <c r="A15" s="80" t="s">
        <v>1690</v>
      </c>
      <c r="B15" s="80">
        <v>177</v>
      </c>
      <c r="C15" s="80">
        <v>7</v>
      </c>
      <c r="D15" s="80">
        <v>11</v>
      </c>
      <c r="E15" s="80">
        <v>2010</v>
      </c>
      <c r="F15" s="80" t="s">
        <v>86</v>
      </c>
      <c r="G15" s="80" t="s">
        <v>1683</v>
      </c>
      <c r="H15" s="80" t="s">
        <v>1684</v>
      </c>
      <c r="I15" s="177"/>
      <c r="J15" s="81">
        <v>1.7007325249760903</v>
      </c>
      <c r="K15" s="81">
        <v>2.8448486528548438</v>
      </c>
      <c r="L15" s="81">
        <v>44.437361902526916</v>
      </c>
      <c r="M15" s="81">
        <v>44.910320306190428</v>
      </c>
      <c r="N15" s="81">
        <v>43.159370413777431</v>
      </c>
      <c r="O15" s="81">
        <v>30.970310840648974</v>
      </c>
      <c r="P15" s="81">
        <v>42.661331841092036</v>
      </c>
      <c r="Q15" s="81">
        <v>2.1311481309778584</v>
      </c>
      <c r="R15" s="81">
        <v>29.431908655594253</v>
      </c>
      <c r="S15" s="81">
        <v>4.6207466188799993</v>
      </c>
      <c r="T15" s="82"/>
      <c r="U15" s="81">
        <v>375449</v>
      </c>
      <c r="V15" s="81">
        <v>1387</v>
      </c>
      <c r="W15" s="81">
        <v>576</v>
      </c>
      <c r="X15" s="81">
        <v>10919</v>
      </c>
      <c r="Y15" s="81">
        <v>15367</v>
      </c>
      <c r="Z15" s="81">
        <v>15729</v>
      </c>
      <c r="AA15" s="81">
        <v>8372</v>
      </c>
      <c r="AB15" s="81">
        <v>35028</v>
      </c>
      <c r="AC15" s="81">
        <v>5139652</v>
      </c>
      <c r="AD15" s="81">
        <v>4.6207466188799993</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4.7300000000000004</v>
      </c>
      <c r="BK15" s="81">
        <v>0</v>
      </c>
      <c r="BL15" s="81">
        <v>0</v>
      </c>
      <c r="BM15" s="82"/>
      <c r="BN15" s="81">
        <v>0</v>
      </c>
      <c r="BO15" s="81">
        <v>0</v>
      </c>
      <c r="BP15" s="81">
        <v>0</v>
      </c>
      <c r="BQ15" s="81">
        <v>1</v>
      </c>
      <c r="BR15" s="81">
        <v>0</v>
      </c>
      <c r="BS15" s="81">
        <v>0</v>
      </c>
      <c r="BT15"/>
      <c r="BU15" s="80">
        <v>4.7300000000000004</v>
      </c>
      <c r="BV15" s="80">
        <v>0</v>
      </c>
      <c r="BW15" s="80">
        <v>0</v>
      </c>
      <c r="BX15" s="80">
        <v>0</v>
      </c>
      <c r="BY15" s="80">
        <v>0</v>
      </c>
      <c r="BZ15" s="80">
        <v>0</v>
      </c>
      <c r="CA15" s="80">
        <v>0</v>
      </c>
      <c r="CB15" s="80">
        <v>0</v>
      </c>
      <c r="CC15" s="80">
        <v>0</v>
      </c>
    </row>
    <row r="16" spans="1:81">
      <c r="A16" s="80" t="s">
        <v>1691</v>
      </c>
      <c r="B16" s="80">
        <v>178</v>
      </c>
      <c r="C16" s="80">
        <v>8</v>
      </c>
      <c r="D16" s="80">
        <v>11</v>
      </c>
      <c r="E16" s="80">
        <v>2011</v>
      </c>
      <c r="F16" s="80" t="s">
        <v>87</v>
      </c>
      <c r="G16" s="80" t="s">
        <v>1683</v>
      </c>
      <c r="H16" s="80" t="s">
        <v>1684</v>
      </c>
      <c r="I16" s="177"/>
      <c r="J16" s="81">
        <v>2.6515234802414955</v>
      </c>
      <c r="K16" s="81">
        <v>3.8015916569511621</v>
      </c>
      <c r="L16" s="81">
        <v>40.889689066203779</v>
      </c>
      <c r="M16" s="81">
        <v>52.047976654617273</v>
      </c>
      <c r="N16" s="81">
        <v>49.702613037546818</v>
      </c>
      <c r="O16" s="81">
        <v>30.342621186946964</v>
      </c>
      <c r="P16" s="81">
        <v>41.166217805044923</v>
      </c>
      <c r="Q16" s="81">
        <v>2.4118181781051531</v>
      </c>
      <c r="R16" s="81">
        <v>31.962366231447803</v>
      </c>
      <c r="S16" s="81">
        <v>4.0612002148800004</v>
      </c>
      <c r="T16" s="82"/>
      <c r="U16" s="81">
        <v>406051</v>
      </c>
      <c r="V16" s="81">
        <v>1387</v>
      </c>
      <c r="W16" s="81">
        <v>576</v>
      </c>
      <c r="X16" s="81">
        <v>10919</v>
      </c>
      <c r="Y16" s="81">
        <v>15314</v>
      </c>
      <c r="Z16" s="81">
        <v>15745</v>
      </c>
      <c r="AA16" s="81">
        <v>8319</v>
      </c>
      <c r="AB16" s="81">
        <v>34367</v>
      </c>
      <c r="AC16" s="81">
        <v>5572311</v>
      </c>
      <c r="AD16" s="81">
        <v>4.0612002148800004</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4.88</v>
      </c>
      <c r="BK16" s="81">
        <v>0</v>
      </c>
      <c r="BL16" s="81">
        <v>0</v>
      </c>
      <c r="BM16" s="82"/>
      <c r="BN16" s="81">
        <v>0</v>
      </c>
      <c r="BO16" s="81">
        <v>0</v>
      </c>
      <c r="BP16" s="81">
        <v>0</v>
      </c>
      <c r="BQ16" s="81">
        <v>2</v>
      </c>
      <c r="BR16" s="81">
        <v>0</v>
      </c>
      <c r="BS16" s="81">
        <v>0</v>
      </c>
      <c r="BT16"/>
      <c r="BU16" s="80">
        <v>4.88</v>
      </c>
      <c r="BV16" s="80">
        <v>0</v>
      </c>
      <c r="BW16" s="80">
        <v>0</v>
      </c>
      <c r="BX16" s="80">
        <v>0</v>
      </c>
      <c r="BY16" s="80">
        <v>0</v>
      </c>
      <c r="BZ16" s="80">
        <v>0</v>
      </c>
      <c r="CA16" s="80">
        <v>0</v>
      </c>
      <c r="CB16" s="80">
        <v>0</v>
      </c>
      <c r="CC16" s="80">
        <v>0</v>
      </c>
    </row>
    <row r="17" spans="1:81">
      <c r="A17" s="80" t="s">
        <v>1692</v>
      </c>
      <c r="B17" s="80">
        <v>179</v>
      </c>
      <c r="C17" s="80">
        <v>9</v>
      </c>
      <c r="D17" s="80">
        <v>11</v>
      </c>
      <c r="E17" s="80">
        <v>2012</v>
      </c>
      <c r="F17" s="80" t="s">
        <v>88</v>
      </c>
      <c r="G17" s="80" t="s">
        <v>1683</v>
      </c>
      <c r="H17" s="80" t="s">
        <v>1684</v>
      </c>
      <c r="I17" s="177"/>
      <c r="J17" s="81">
        <v>2.4225625763714347</v>
      </c>
      <c r="K17" s="81">
        <v>3.6742619848653981</v>
      </c>
      <c r="L17" s="81">
        <v>39.644729641994644</v>
      </c>
      <c r="M17" s="81">
        <v>56.385851077625041</v>
      </c>
      <c r="N17" s="81">
        <v>57.622836787337185</v>
      </c>
      <c r="O17" s="81">
        <v>30.402115418520257</v>
      </c>
      <c r="P17" s="81">
        <v>40.912730130081428</v>
      </c>
      <c r="Q17" s="81">
        <v>2.5841654486900687</v>
      </c>
      <c r="R17" s="81">
        <v>35.958047160960028</v>
      </c>
      <c r="S17" s="81">
        <v>3.6297884083999996</v>
      </c>
      <c r="T17" s="82"/>
      <c r="U17" s="81">
        <v>332230</v>
      </c>
      <c r="V17" s="81">
        <v>1387</v>
      </c>
      <c r="W17" s="81">
        <v>576</v>
      </c>
      <c r="X17" s="81">
        <v>10919</v>
      </c>
      <c r="Y17" s="81">
        <v>15344</v>
      </c>
      <c r="Z17" s="81">
        <v>15901</v>
      </c>
      <c r="AA17" s="81">
        <v>8221</v>
      </c>
      <c r="AB17" s="81">
        <v>33892</v>
      </c>
      <c r="AC17" s="81">
        <v>6106547</v>
      </c>
      <c r="AD17" s="81">
        <v>3.6297884083999996</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4.9269999999999996</v>
      </c>
      <c r="BK17" s="81">
        <v>0</v>
      </c>
      <c r="BL17" s="81">
        <v>0</v>
      </c>
      <c r="BM17" s="82"/>
      <c r="BN17" s="81">
        <v>0</v>
      </c>
      <c r="BO17" s="81">
        <v>0</v>
      </c>
      <c r="BP17" s="81">
        <v>0</v>
      </c>
      <c r="BQ17" s="81">
        <v>2</v>
      </c>
      <c r="BR17" s="81">
        <v>0</v>
      </c>
      <c r="BS17" s="81">
        <v>0</v>
      </c>
      <c r="BT17"/>
      <c r="BU17" s="80">
        <v>4.9269999999999996</v>
      </c>
      <c r="BV17" s="80">
        <v>0</v>
      </c>
      <c r="BW17" s="80">
        <v>0</v>
      </c>
      <c r="BX17" s="80">
        <v>0</v>
      </c>
      <c r="BY17" s="80">
        <v>0</v>
      </c>
      <c r="BZ17" s="80">
        <v>0</v>
      </c>
      <c r="CA17" s="80">
        <v>0</v>
      </c>
      <c r="CB17" s="80">
        <v>0</v>
      </c>
      <c r="CC17" s="80">
        <v>0</v>
      </c>
    </row>
    <row r="18" spans="1:81">
      <c r="A18" s="80" t="s">
        <v>1693</v>
      </c>
      <c r="B18" s="80">
        <v>180</v>
      </c>
      <c r="C18" s="80">
        <v>10</v>
      </c>
      <c r="D18" s="80">
        <v>11</v>
      </c>
      <c r="E18" s="80">
        <v>2013</v>
      </c>
      <c r="F18" s="80" t="s">
        <v>89</v>
      </c>
      <c r="G18" s="80" t="s">
        <v>1683</v>
      </c>
      <c r="H18" s="80" t="s">
        <v>1684</v>
      </c>
      <c r="I18" s="177"/>
      <c r="J18" s="81">
        <v>3.5736157808217071</v>
      </c>
      <c r="K18" s="81">
        <v>3.4703577842535824</v>
      </c>
      <c r="L18" s="81">
        <v>40.229294261101849</v>
      </c>
      <c r="M18" s="81">
        <v>57.110344826400748</v>
      </c>
      <c r="N18" s="81">
        <v>55.898454228281288</v>
      </c>
      <c r="O18" s="81">
        <v>29.783583244024499</v>
      </c>
      <c r="P18" s="81">
        <v>41.081870987814938</v>
      </c>
      <c r="Q18" s="81">
        <v>2.6055894110933191</v>
      </c>
      <c r="R18" s="81">
        <v>29.729493863278861</v>
      </c>
      <c r="S18" s="81">
        <v>4.2578023550097006</v>
      </c>
      <c r="T18" s="82"/>
      <c r="U18" s="81">
        <v>364461</v>
      </c>
      <c r="V18" s="81">
        <v>1387</v>
      </c>
      <c r="W18" s="81">
        <v>576</v>
      </c>
      <c r="X18" s="81">
        <v>10919</v>
      </c>
      <c r="Y18" s="81">
        <v>15365</v>
      </c>
      <c r="Z18" s="81">
        <v>16273</v>
      </c>
      <c r="AA18" s="81">
        <v>8224</v>
      </c>
      <c r="AB18" s="81">
        <v>33683</v>
      </c>
      <c r="AC18" s="81">
        <v>4928312</v>
      </c>
      <c r="AD18" s="81">
        <v>4.2578023550097006</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5.16</v>
      </c>
      <c r="BK18" s="81">
        <v>0</v>
      </c>
      <c r="BL18" s="81">
        <v>0</v>
      </c>
      <c r="BM18" s="82"/>
      <c r="BN18" s="81">
        <v>0</v>
      </c>
      <c r="BO18" s="81">
        <v>0</v>
      </c>
      <c r="BP18" s="81">
        <v>0</v>
      </c>
      <c r="BQ18" s="81">
        <v>2</v>
      </c>
      <c r="BR18" s="81">
        <v>0</v>
      </c>
      <c r="BS18" s="81">
        <v>0</v>
      </c>
      <c r="BT18"/>
      <c r="BU18" s="80">
        <v>5.16</v>
      </c>
      <c r="BV18" s="80">
        <v>0</v>
      </c>
      <c r="BW18" s="80">
        <v>0</v>
      </c>
      <c r="BX18" s="80">
        <v>0</v>
      </c>
      <c r="BY18" s="80">
        <v>0</v>
      </c>
      <c r="BZ18" s="80">
        <v>0</v>
      </c>
      <c r="CA18" s="80">
        <v>0</v>
      </c>
      <c r="CB18" s="80">
        <v>0</v>
      </c>
      <c r="CC18" s="80">
        <v>0</v>
      </c>
    </row>
    <row r="19" spans="1:81">
      <c r="A19" s="80" t="s">
        <v>1694</v>
      </c>
      <c r="B19" s="80">
        <v>181</v>
      </c>
      <c r="C19" s="80">
        <v>11</v>
      </c>
      <c r="D19" s="80">
        <v>11</v>
      </c>
      <c r="E19" s="80">
        <v>2014</v>
      </c>
      <c r="F19" s="80" t="s">
        <v>90</v>
      </c>
      <c r="G19" s="80" t="s">
        <v>1683</v>
      </c>
      <c r="H19" s="80" t="s">
        <v>1684</v>
      </c>
      <c r="I19" s="177"/>
      <c r="J19" s="81">
        <v>3.8046953192296407</v>
      </c>
      <c r="K19" s="81">
        <v>3.6911107675028378</v>
      </c>
      <c r="L19" s="81">
        <v>42.824608397298128</v>
      </c>
      <c r="M19" s="81">
        <v>52.146667197509778</v>
      </c>
      <c r="N19" s="81">
        <v>51.746382422841826</v>
      </c>
      <c r="O19" s="81">
        <v>28.692422798428343</v>
      </c>
      <c r="P19" s="81">
        <v>41.059538070364333</v>
      </c>
      <c r="Q19" s="81">
        <v>2.4492532620110086</v>
      </c>
      <c r="R19" s="81">
        <v>34.346418627237185</v>
      </c>
      <c r="S19" s="81">
        <v>4.4681144305</v>
      </c>
      <c r="T19" s="82"/>
      <c r="U19" s="81">
        <v>437697</v>
      </c>
      <c r="V19" s="81">
        <v>1323</v>
      </c>
      <c r="W19" s="81">
        <v>554</v>
      </c>
      <c r="X19" s="81">
        <v>10035</v>
      </c>
      <c r="Y19" s="81">
        <v>15300</v>
      </c>
      <c r="Z19" s="81">
        <v>16511</v>
      </c>
      <c r="AA19" s="81">
        <v>8177</v>
      </c>
      <c r="AB19" s="81">
        <v>33000</v>
      </c>
      <c r="AC19" s="81">
        <v>5711571</v>
      </c>
      <c r="AD19" s="81">
        <v>4.4681144305</v>
      </c>
      <c r="AE19" s="82"/>
      <c r="AF19" s="81">
        <v>5319503.2187082134</v>
      </c>
      <c r="AG19" s="81">
        <v>2755780.9693304477</v>
      </c>
      <c r="AH19" s="81">
        <v>5741351.8105205195</v>
      </c>
      <c r="AI19" s="81">
        <v>63098766.340999864</v>
      </c>
      <c r="AJ19" s="81">
        <v>71796685.089769602</v>
      </c>
      <c r="AK19" s="81">
        <v>0</v>
      </c>
      <c r="AL19" s="81">
        <v>0</v>
      </c>
      <c r="AM19" s="81">
        <v>4530406.8739060713</v>
      </c>
      <c r="AN19" s="81">
        <v>0</v>
      </c>
      <c r="AO19" s="81">
        <v>0</v>
      </c>
      <c r="AP19" s="82"/>
      <c r="AQ19" s="81">
        <v>293</v>
      </c>
      <c r="AR19" s="81">
        <v>111</v>
      </c>
      <c r="AS19" s="81">
        <v>0</v>
      </c>
      <c r="AT19" s="81">
        <v>0</v>
      </c>
      <c r="AU19" s="81">
        <v>0</v>
      </c>
      <c r="AV19" s="81">
        <v>0</v>
      </c>
      <c r="AW19" s="81" t="s">
        <v>564</v>
      </c>
      <c r="AX19" s="82"/>
      <c r="AY19" s="81">
        <v>1466.23</v>
      </c>
      <c r="AZ19" s="81">
        <v>3649.6</v>
      </c>
      <c r="BA19" s="81">
        <v>0</v>
      </c>
      <c r="BB19" s="81">
        <v>0</v>
      </c>
      <c r="BC19" s="81">
        <v>0</v>
      </c>
      <c r="BD19" s="81">
        <v>0</v>
      </c>
      <c r="BE19" s="81" t="s">
        <v>564</v>
      </c>
      <c r="BF19" s="82"/>
      <c r="BG19" s="81">
        <v>0</v>
      </c>
      <c r="BH19" s="81">
        <v>0</v>
      </c>
      <c r="BI19" s="81">
        <v>0</v>
      </c>
      <c r="BJ19" s="81">
        <v>4.907</v>
      </c>
      <c r="BK19" s="81">
        <v>0</v>
      </c>
      <c r="BL19" s="81">
        <v>0</v>
      </c>
      <c r="BM19" s="82"/>
      <c r="BN19" s="81">
        <v>0</v>
      </c>
      <c r="BO19" s="81">
        <v>0</v>
      </c>
      <c r="BP19" s="81">
        <v>0</v>
      </c>
      <c r="BQ19" s="81">
        <v>2</v>
      </c>
      <c r="BR19" s="81">
        <v>0</v>
      </c>
      <c r="BS19" s="81">
        <v>0</v>
      </c>
      <c r="BT19"/>
      <c r="BU19" s="80">
        <v>4.907</v>
      </c>
      <c r="BV19" s="80">
        <v>0</v>
      </c>
      <c r="BW19" s="80">
        <v>0</v>
      </c>
      <c r="BX19" s="80">
        <v>0</v>
      </c>
      <c r="BY19" s="80">
        <v>0</v>
      </c>
      <c r="BZ19" s="80">
        <v>0</v>
      </c>
      <c r="CA19" s="80">
        <v>0</v>
      </c>
      <c r="CB19" s="80">
        <v>0</v>
      </c>
      <c r="CC19" s="80">
        <v>0</v>
      </c>
    </row>
    <row r="20" spans="1:81">
      <c r="A20" s="80" t="s">
        <v>1695</v>
      </c>
      <c r="B20" s="80">
        <v>182</v>
      </c>
      <c r="C20" s="80">
        <v>12</v>
      </c>
      <c r="D20" s="80">
        <v>11</v>
      </c>
      <c r="E20" s="80">
        <v>2015</v>
      </c>
      <c r="F20" s="80" t="s">
        <v>91</v>
      </c>
      <c r="G20" s="80" t="s">
        <v>1683</v>
      </c>
      <c r="H20" s="80" t="s">
        <v>1684</v>
      </c>
      <c r="I20" s="177"/>
      <c r="J20" s="81">
        <v>3.1803067006932522</v>
      </c>
      <c r="K20" s="81">
        <v>3.0905110728042602</v>
      </c>
      <c r="L20" s="81">
        <v>48.681024595632614</v>
      </c>
      <c r="M20" s="81">
        <v>44.12565818357939</v>
      </c>
      <c r="N20" s="81">
        <v>44.962281839544922</v>
      </c>
      <c r="O20" s="81">
        <v>28.766297199956689</v>
      </c>
      <c r="P20" s="81">
        <v>40.890832568809252</v>
      </c>
      <c r="Q20" s="81">
        <v>2.3630397287224865</v>
      </c>
      <c r="R20" s="81">
        <v>32.595428518032463</v>
      </c>
      <c r="S20" s="81">
        <v>4.0108521457200004</v>
      </c>
      <c r="T20" s="82"/>
      <c r="U20" s="81">
        <v>464163</v>
      </c>
      <c r="V20" s="81">
        <v>1323</v>
      </c>
      <c r="W20" s="81">
        <v>554</v>
      </c>
      <c r="X20" s="81">
        <v>10035</v>
      </c>
      <c r="Y20" s="81">
        <v>15243</v>
      </c>
      <c r="Z20" s="81">
        <v>16713</v>
      </c>
      <c r="AA20" s="81">
        <v>8137</v>
      </c>
      <c r="AB20" s="81">
        <v>32523</v>
      </c>
      <c r="AC20" s="81">
        <v>5583688</v>
      </c>
      <c r="AD20" s="81">
        <v>4.0108521457200004</v>
      </c>
      <c r="AE20" s="82"/>
      <c r="AF20" s="81">
        <v>4956504.115067224</v>
      </c>
      <c r="AG20" s="81">
        <v>2367726.7180356574</v>
      </c>
      <c r="AH20" s="81">
        <v>6050954.6853335612</v>
      </c>
      <c r="AI20" s="81">
        <v>61646013.317447983</v>
      </c>
      <c r="AJ20" s="81">
        <v>68879570.424593806</v>
      </c>
      <c r="AK20" s="81">
        <v>0</v>
      </c>
      <c r="AL20" s="81">
        <v>0</v>
      </c>
      <c r="AM20" s="81">
        <v>4457140.7211461877</v>
      </c>
      <c r="AN20" s="81">
        <v>0</v>
      </c>
      <c r="AO20" s="81">
        <v>0</v>
      </c>
      <c r="AP20" s="82"/>
      <c r="AQ20" s="81">
        <v>294</v>
      </c>
      <c r="AR20" s="81">
        <v>120</v>
      </c>
      <c r="AS20" s="81">
        <v>1</v>
      </c>
      <c r="AT20" s="81">
        <v>0</v>
      </c>
      <c r="AU20" s="81">
        <v>0</v>
      </c>
      <c r="AV20" s="81">
        <v>0</v>
      </c>
      <c r="AW20" s="81" t="s">
        <v>564</v>
      </c>
      <c r="AX20" s="82"/>
      <c r="AY20" s="81">
        <v>1475.83</v>
      </c>
      <c r="AZ20" s="81">
        <v>4517</v>
      </c>
      <c r="BA20" s="81">
        <v>1500</v>
      </c>
      <c r="BB20" s="81">
        <v>0</v>
      </c>
      <c r="BC20" s="81">
        <v>0</v>
      </c>
      <c r="BD20" s="81">
        <v>0</v>
      </c>
      <c r="BE20" s="81" t="s">
        <v>564</v>
      </c>
      <c r="BF20" s="82"/>
      <c r="BG20" s="81">
        <v>0</v>
      </c>
      <c r="BH20" s="81">
        <v>0</v>
      </c>
      <c r="BI20" s="81">
        <v>0</v>
      </c>
      <c r="BJ20" s="81">
        <v>4.7389999999999999</v>
      </c>
      <c r="BK20" s="81">
        <v>0</v>
      </c>
      <c r="BL20" s="81">
        <v>0</v>
      </c>
      <c r="BM20" s="82"/>
      <c r="BN20" s="81">
        <v>0</v>
      </c>
      <c r="BO20" s="81">
        <v>0</v>
      </c>
      <c r="BP20" s="81">
        <v>0</v>
      </c>
      <c r="BQ20" s="81">
        <v>1</v>
      </c>
      <c r="BR20" s="81">
        <v>0</v>
      </c>
      <c r="BS20" s="81">
        <v>0</v>
      </c>
      <c r="BT20"/>
      <c r="BU20" s="80">
        <v>4.7389999999999999</v>
      </c>
      <c r="BV20" s="80">
        <v>0</v>
      </c>
      <c r="BW20" s="80">
        <v>0</v>
      </c>
      <c r="BX20" s="80">
        <v>0</v>
      </c>
      <c r="BY20" s="80">
        <v>0</v>
      </c>
      <c r="BZ20" s="80">
        <v>0</v>
      </c>
      <c r="CA20" s="80">
        <v>0</v>
      </c>
      <c r="CB20" s="80">
        <v>0</v>
      </c>
      <c r="CC20" s="80">
        <v>0</v>
      </c>
    </row>
    <row r="21" spans="1:81">
      <c r="A21" s="80" t="s">
        <v>1696</v>
      </c>
      <c r="B21" s="80">
        <v>183</v>
      </c>
      <c r="C21" s="80">
        <v>13</v>
      </c>
      <c r="D21" s="80">
        <v>11</v>
      </c>
      <c r="E21" s="80">
        <v>2016</v>
      </c>
      <c r="F21" s="80" t="s">
        <v>92</v>
      </c>
      <c r="G21" s="80" t="s">
        <v>1683</v>
      </c>
      <c r="H21" s="80" t="s">
        <v>1684</v>
      </c>
      <c r="I21" s="177"/>
      <c r="J21" s="81">
        <v>2.6512649884980566</v>
      </c>
      <c r="K21" s="81">
        <v>3.110684369729221</v>
      </c>
      <c r="L21" s="81">
        <v>46.412029385602047</v>
      </c>
      <c r="M21" s="81">
        <v>36.772700440402083</v>
      </c>
      <c r="N21" s="81">
        <v>41.026159668354019</v>
      </c>
      <c r="O21" s="81">
        <v>28.763834707814677</v>
      </c>
      <c r="P21" s="81">
        <v>40.215641448220566</v>
      </c>
      <c r="Q21" s="81">
        <v>2.2498419831476526</v>
      </c>
      <c r="R21" s="81">
        <v>31.035134744451415</v>
      </c>
      <c r="S21" s="81">
        <v>3.3344318112</v>
      </c>
      <c r="T21" s="82"/>
      <c r="U21" s="81">
        <v>434349</v>
      </c>
      <c r="V21" s="81">
        <v>1323</v>
      </c>
      <c r="W21" s="81">
        <v>554</v>
      </c>
      <c r="X21" s="81">
        <v>10035</v>
      </c>
      <c r="Y21" s="81">
        <v>15151</v>
      </c>
      <c r="Z21" s="81">
        <v>16917</v>
      </c>
      <c r="AA21" s="81">
        <v>8277</v>
      </c>
      <c r="AB21" s="81">
        <v>31853</v>
      </c>
      <c r="AC21" s="81">
        <v>5300495.5206226762</v>
      </c>
      <c r="AD21" s="81">
        <v>3.3344318112</v>
      </c>
      <c r="AE21" s="82"/>
      <c r="AF21" s="81">
        <v>4499129.476810596</v>
      </c>
      <c r="AG21" s="81">
        <v>2318598.7453867621</v>
      </c>
      <c r="AH21" s="81">
        <v>5367770.1801727749</v>
      </c>
      <c r="AI21" s="81">
        <v>58112091.59781725</v>
      </c>
      <c r="AJ21" s="81">
        <v>63547656.391791597</v>
      </c>
      <c r="AK21" s="81">
        <v>0</v>
      </c>
      <c r="AL21" s="81">
        <v>0</v>
      </c>
      <c r="AM21" s="81">
        <v>4368711.4570337422</v>
      </c>
      <c r="AN21" s="81">
        <v>0</v>
      </c>
      <c r="AO21" s="81">
        <v>0</v>
      </c>
      <c r="AP21" s="82"/>
      <c r="AQ21" s="81">
        <v>295</v>
      </c>
      <c r="AR21" s="81">
        <v>127</v>
      </c>
      <c r="AS21" s="81">
        <v>1</v>
      </c>
      <c r="AT21" s="81">
        <v>0</v>
      </c>
      <c r="AU21" s="81">
        <v>0</v>
      </c>
      <c r="AV21" s="81">
        <v>0</v>
      </c>
      <c r="AW21" s="81" t="s">
        <v>564</v>
      </c>
      <c r="AX21" s="82"/>
      <c r="AY21" s="81">
        <v>1481.93</v>
      </c>
      <c r="AZ21" s="81">
        <v>5767.5</v>
      </c>
      <c r="BA21" s="81">
        <v>1500</v>
      </c>
      <c r="BB21" s="81">
        <v>0</v>
      </c>
      <c r="BC21" s="81">
        <v>0</v>
      </c>
      <c r="BD21" s="81">
        <v>0</v>
      </c>
      <c r="BE21" s="81" t="s">
        <v>564</v>
      </c>
      <c r="BF21" s="82"/>
      <c r="BG21" s="81">
        <v>0</v>
      </c>
      <c r="BH21" s="81">
        <v>0</v>
      </c>
      <c r="BI21" s="81">
        <v>0</v>
      </c>
      <c r="BJ21" s="81">
        <v>4.9589999999999996</v>
      </c>
      <c r="BK21" s="81">
        <v>0</v>
      </c>
      <c r="BL21" s="81">
        <v>0</v>
      </c>
      <c r="BM21" s="82"/>
      <c r="BN21" s="81">
        <v>0</v>
      </c>
      <c r="BO21" s="81">
        <v>0</v>
      </c>
      <c r="BP21" s="81">
        <v>0</v>
      </c>
      <c r="BQ21" s="81">
        <v>1</v>
      </c>
      <c r="BR21" s="81">
        <v>0</v>
      </c>
      <c r="BS21" s="81">
        <v>0</v>
      </c>
      <c r="BT21"/>
      <c r="BU21" s="80">
        <v>4.9589999999999996</v>
      </c>
      <c r="BV21" s="80">
        <v>0</v>
      </c>
      <c r="BW21" s="80">
        <v>0</v>
      </c>
      <c r="BX21" s="80">
        <v>0</v>
      </c>
      <c r="BY21" s="80">
        <v>0</v>
      </c>
      <c r="BZ21" s="80">
        <v>0</v>
      </c>
      <c r="CA21" s="80">
        <v>0</v>
      </c>
      <c r="CB21" s="80">
        <v>0</v>
      </c>
      <c r="CC21" s="80">
        <v>0</v>
      </c>
    </row>
    <row r="22" spans="1:81">
      <c r="A22" s="80" t="s">
        <v>1697</v>
      </c>
      <c r="B22" s="80">
        <v>184</v>
      </c>
      <c r="C22" s="80">
        <v>14</v>
      </c>
      <c r="D22" s="80">
        <v>11</v>
      </c>
      <c r="E22" s="80">
        <v>2017</v>
      </c>
      <c r="F22" s="80" t="s">
        <v>71</v>
      </c>
      <c r="G22" s="80" t="s">
        <v>1683</v>
      </c>
      <c r="H22" s="80" t="s">
        <v>1684</v>
      </c>
      <c r="I22" s="177"/>
      <c r="J22" s="81">
        <v>2.6304469528616519</v>
      </c>
      <c r="K22" s="81">
        <v>2.9803541578386232</v>
      </c>
      <c r="L22" s="81">
        <v>40.288764709172831</v>
      </c>
      <c r="M22" s="81">
        <v>35.30981295121537</v>
      </c>
      <c r="N22" s="81">
        <v>41.330762292498775</v>
      </c>
      <c r="O22" s="81">
        <v>28.531979135084594</v>
      </c>
      <c r="P22" s="81">
        <v>39.695352818524938</v>
      </c>
      <c r="Q22" s="81">
        <v>2.1455285969403715</v>
      </c>
      <c r="R22" s="81">
        <v>31.706338616739256</v>
      </c>
      <c r="S22" s="81">
        <v>4.2267770438400003</v>
      </c>
      <c r="T22" s="82"/>
      <c r="U22" s="81">
        <v>518532</v>
      </c>
      <c r="V22" s="81">
        <v>1323</v>
      </c>
      <c r="W22" s="81">
        <v>554</v>
      </c>
      <c r="X22" s="81">
        <v>10035</v>
      </c>
      <c r="Y22" s="81">
        <v>15144</v>
      </c>
      <c r="Z22" s="81">
        <v>17059</v>
      </c>
      <c r="AA22" s="81">
        <v>8222</v>
      </c>
      <c r="AB22" s="81">
        <v>31413</v>
      </c>
      <c r="AC22" s="81">
        <v>5522577.9999999991</v>
      </c>
      <c r="AD22" s="81">
        <v>4.2267770438400003</v>
      </c>
      <c r="AE22" s="82"/>
      <c r="AF22" s="81">
        <v>4775882.190397229</v>
      </c>
      <c r="AG22" s="81">
        <v>2281404.4224853101</v>
      </c>
      <c r="AH22" s="81">
        <v>6306223.429186929</v>
      </c>
      <c r="AI22" s="81">
        <v>58463839.354254477</v>
      </c>
      <c r="AJ22" s="81">
        <v>71689964.144425645</v>
      </c>
      <c r="AK22" s="81">
        <v>0</v>
      </c>
      <c r="AL22" s="81">
        <v>0</v>
      </c>
      <c r="AM22" s="81">
        <v>4315105.8697767537</v>
      </c>
      <c r="AN22" s="81">
        <v>0</v>
      </c>
      <c r="AO22" s="81">
        <v>0</v>
      </c>
      <c r="AP22" s="82"/>
      <c r="AQ22" s="81">
        <v>295</v>
      </c>
      <c r="AR22" s="81">
        <v>135</v>
      </c>
      <c r="AS22" s="81">
        <v>1</v>
      </c>
      <c r="AT22" s="81">
        <v>0</v>
      </c>
      <c r="AU22" s="81">
        <v>0</v>
      </c>
      <c r="AV22" s="81">
        <v>0</v>
      </c>
      <c r="AW22" s="81" t="s">
        <v>564</v>
      </c>
      <c r="AX22" s="82"/>
      <c r="AY22" s="81">
        <v>1481.93</v>
      </c>
      <c r="AZ22" s="81">
        <v>6592.6</v>
      </c>
      <c r="BA22" s="81">
        <v>1500</v>
      </c>
      <c r="BB22" s="81">
        <v>0</v>
      </c>
      <c r="BC22" s="81">
        <v>0</v>
      </c>
      <c r="BD22" s="81">
        <v>0</v>
      </c>
      <c r="BE22" s="81" t="s">
        <v>564</v>
      </c>
      <c r="BF22" s="82"/>
      <c r="BG22" s="81">
        <v>0</v>
      </c>
      <c r="BH22" s="81">
        <v>0</v>
      </c>
      <c r="BI22" s="81">
        <v>0</v>
      </c>
      <c r="BJ22" s="81">
        <v>4.9189999999999996</v>
      </c>
      <c r="BK22" s="81">
        <v>0</v>
      </c>
      <c r="BL22" s="81">
        <v>0</v>
      </c>
      <c r="BM22" s="82"/>
      <c r="BN22" s="81">
        <v>0</v>
      </c>
      <c r="BO22" s="81">
        <v>0</v>
      </c>
      <c r="BP22" s="81">
        <v>0</v>
      </c>
      <c r="BQ22" s="81">
        <v>1</v>
      </c>
      <c r="BR22" s="81">
        <v>0</v>
      </c>
      <c r="BS22" s="81">
        <v>0</v>
      </c>
      <c r="BT22"/>
      <c r="BU22" s="80">
        <v>4.9189999999999996</v>
      </c>
      <c r="BV22" s="80">
        <v>0</v>
      </c>
      <c r="BW22" s="80">
        <v>0</v>
      </c>
      <c r="BX22" s="80">
        <v>0</v>
      </c>
      <c r="BY22" s="80">
        <v>0</v>
      </c>
      <c r="BZ22" s="80">
        <v>0</v>
      </c>
      <c r="CA22" s="80">
        <v>0</v>
      </c>
      <c r="CB22" s="80">
        <v>0</v>
      </c>
      <c r="CC22" s="80">
        <v>0</v>
      </c>
    </row>
    <row r="23" spans="1:81">
      <c r="A23" s="80" t="s">
        <v>1698</v>
      </c>
      <c r="B23" s="80">
        <v>185</v>
      </c>
      <c r="C23" s="80">
        <v>15</v>
      </c>
      <c r="D23" s="80">
        <v>11</v>
      </c>
      <c r="E23" s="80">
        <v>2018</v>
      </c>
      <c r="F23" s="80" t="s">
        <v>93</v>
      </c>
      <c r="G23" s="80" t="s">
        <v>1683</v>
      </c>
      <c r="H23" s="80" t="s">
        <v>1684</v>
      </c>
      <c r="I23" s="177"/>
      <c r="J23" s="81">
        <v>1.7115028663128951</v>
      </c>
      <c r="K23" s="81">
        <v>2.6135779886161896</v>
      </c>
      <c r="L23" s="81">
        <v>36.330272252981686</v>
      </c>
      <c r="M23" s="81">
        <v>31.912619253182601</v>
      </c>
      <c r="N23" s="81">
        <v>30.954592190815514</v>
      </c>
      <c r="O23" s="81">
        <v>28.281481002814488</v>
      </c>
      <c r="P23" s="81">
        <v>39.319335395277172</v>
      </c>
      <c r="Q23" s="81">
        <v>1.9650833996242481</v>
      </c>
      <c r="R23" s="81">
        <v>30.06792813239332</v>
      </c>
      <c r="S23" s="81">
        <v>5.5270015026000001</v>
      </c>
      <c r="T23" s="82"/>
      <c r="U23" s="81">
        <v>458214.99999999988</v>
      </c>
      <c r="V23" s="81">
        <v>1323</v>
      </c>
      <c r="W23" s="81">
        <v>554</v>
      </c>
      <c r="X23" s="81">
        <v>10035</v>
      </c>
      <c r="Y23" s="81">
        <v>15135</v>
      </c>
      <c r="Z23" s="81">
        <v>17233</v>
      </c>
      <c r="AA23" s="81">
        <v>8226</v>
      </c>
      <c r="AB23" s="81">
        <v>31005</v>
      </c>
      <c r="AC23" s="81">
        <v>5216676</v>
      </c>
      <c r="AD23" s="81">
        <v>5.5270015026000001</v>
      </c>
      <c r="AE23" s="82"/>
      <c r="AF23" s="81">
        <v>3834698.8257831992</v>
      </c>
      <c r="AG23" s="81">
        <v>2036863.1651806741</v>
      </c>
      <c r="AH23" s="81">
        <v>5460473.806169319</v>
      </c>
      <c r="AI23" s="81">
        <v>60828548.785917677</v>
      </c>
      <c r="AJ23" s="81">
        <v>69137698.256008044</v>
      </c>
      <c r="AK23" s="81">
        <v>0</v>
      </c>
      <c r="AL23" s="81">
        <v>0</v>
      </c>
      <c r="AM23" s="81">
        <v>4267872.6876146728</v>
      </c>
      <c r="AN23" s="81">
        <v>0</v>
      </c>
      <c r="AO23" s="81">
        <v>0</v>
      </c>
      <c r="AP23" s="82"/>
      <c r="AQ23" s="81">
        <v>296</v>
      </c>
      <c r="AR23" s="81">
        <v>137</v>
      </c>
      <c r="AS23" s="81">
        <v>1</v>
      </c>
      <c r="AT23" s="81">
        <v>0</v>
      </c>
      <c r="AU23" s="81">
        <v>0</v>
      </c>
      <c r="AV23" s="81">
        <v>0</v>
      </c>
      <c r="AW23" s="81" t="s">
        <v>564</v>
      </c>
      <c r="AX23" s="82"/>
      <c r="AY23" s="81">
        <v>1485.46</v>
      </c>
      <c r="AZ23" s="81">
        <v>6687</v>
      </c>
      <c r="BA23" s="81">
        <v>1500</v>
      </c>
      <c r="BB23" s="81">
        <v>0</v>
      </c>
      <c r="BC23" s="81">
        <v>0</v>
      </c>
      <c r="BD23" s="81">
        <v>0</v>
      </c>
      <c r="BE23" s="81" t="s">
        <v>564</v>
      </c>
      <c r="BF23" s="82"/>
      <c r="BG23" s="81">
        <v>0</v>
      </c>
      <c r="BH23" s="81">
        <v>0</v>
      </c>
      <c r="BI23" s="81">
        <v>0</v>
      </c>
      <c r="BJ23" s="81">
        <v>5.274</v>
      </c>
      <c r="BK23" s="81">
        <v>0</v>
      </c>
      <c r="BL23" s="81">
        <v>0</v>
      </c>
      <c r="BM23" s="82"/>
      <c r="BN23" s="81">
        <v>0</v>
      </c>
      <c r="BO23" s="81">
        <v>0</v>
      </c>
      <c r="BP23" s="81">
        <v>0</v>
      </c>
      <c r="BQ23" s="81">
        <v>1</v>
      </c>
      <c r="BR23" s="81">
        <v>0</v>
      </c>
      <c r="BS23" s="81">
        <v>0</v>
      </c>
      <c r="BT23"/>
      <c r="BU23" s="80">
        <v>5.274</v>
      </c>
      <c r="BV23" s="80">
        <v>0</v>
      </c>
      <c r="BW23" s="80">
        <v>0</v>
      </c>
      <c r="BX23" s="80">
        <v>0</v>
      </c>
      <c r="BY23" s="80">
        <v>0</v>
      </c>
      <c r="BZ23" s="80">
        <v>0</v>
      </c>
      <c r="CA23" s="80">
        <v>0</v>
      </c>
      <c r="CB23" s="80">
        <v>0</v>
      </c>
      <c r="CC23" s="80">
        <v>0</v>
      </c>
    </row>
    <row r="24" spans="1:81">
      <c r="A24" s="80" t="s">
        <v>1699</v>
      </c>
      <c r="B24" s="80">
        <v>186</v>
      </c>
      <c r="C24" s="80">
        <v>16</v>
      </c>
      <c r="D24" s="80">
        <v>11</v>
      </c>
      <c r="E24" s="80">
        <v>2019</v>
      </c>
      <c r="F24" s="80" t="s">
        <v>73</v>
      </c>
      <c r="G24" s="80" t="s">
        <v>1683</v>
      </c>
      <c r="H24" s="80" t="s">
        <v>1684</v>
      </c>
      <c r="I24" s="177"/>
      <c r="J24" s="81">
        <v>2.2855047186515867</v>
      </c>
      <c r="K24" s="81">
        <v>2.4505415396014953</v>
      </c>
      <c r="L24" s="81">
        <v>36.982466422474396</v>
      </c>
      <c r="M24" s="81">
        <v>32.551908487181109</v>
      </c>
      <c r="N24" s="81">
        <v>32.991170191832332</v>
      </c>
      <c r="O24" s="81">
        <v>27.353235937383385</v>
      </c>
      <c r="P24" s="81">
        <v>38.522622038604034</v>
      </c>
      <c r="Q24" s="81">
        <v>1.874527911423888</v>
      </c>
      <c r="R24" s="81">
        <v>31.161079068048533</v>
      </c>
      <c r="S24" s="81">
        <v>4.7212437387500001</v>
      </c>
      <c r="T24" s="82"/>
      <c r="U24" s="81">
        <v>511199</v>
      </c>
      <c r="V24" s="81">
        <v>1323</v>
      </c>
      <c r="W24" s="81">
        <v>554</v>
      </c>
      <c r="X24" s="81">
        <v>10035</v>
      </c>
      <c r="Y24" s="81">
        <v>15087</v>
      </c>
      <c r="Z24" s="81">
        <v>17125</v>
      </c>
      <c r="AA24" s="81">
        <v>7999</v>
      </c>
      <c r="AB24" s="81">
        <v>30377</v>
      </c>
      <c r="AC24" s="81">
        <v>5494883</v>
      </c>
      <c r="AD24" s="81">
        <v>4.7212437387500001</v>
      </c>
      <c r="AE24" s="82"/>
      <c r="AF24" s="81">
        <v>5061664.064867558</v>
      </c>
      <c r="AG24" s="81">
        <v>1970727.559663269</v>
      </c>
      <c r="AH24" s="81">
        <v>6515089.6028443808</v>
      </c>
      <c r="AI24" s="81">
        <v>57518783.19234214</v>
      </c>
      <c r="AJ24" s="81">
        <v>69246455.250661239</v>
      </c>
      <c r="AK24" s="81">
        <v>0</v>
      </c>
      <c r="AL24" s="81">
        <v>0</v>
      </c>
      <c r="AM24" s="81">
        <v>4137118.7220664332</v>
      </c>
      <c r="AN24" s="81">
        <v>0</v>
      </c>
      <c r="AO24" s="81">
        <v>0</v>
      </c>
      <c r="AP24" s="82"/>
      <c r="AQ24" s="81">
        <v>297</v>
      </c>
      <c r="AR24" s="81">
        <v>139</v>
      </c>
      <c r="AS24" s="81">
        <v>1</v>
      </c>
      <c r="AT24" s="81">
        <v>0</v>
      </c>
      <c r="AU24" s="81">
        <v>0</v>
      </c>
      <c r="AV24" s="81">
        <v>0</v>
      </c>
      <c r="AW24" s="81" t="s">
        <v>564</v>
      </c>
      <c r="AX24" s="82"/>
      <c r="AY24" s="81">
        <v>1493.64</v>
      </c>
      <c r="AZ24" s="81">
        <v>6750.7</v>
      </c>
      <c r="BA24" s="81">
        <v>1500</v>
      </c>
      <c r="BB24" s="81">
        <v>0</v>
      </c>
      <c r="BC24" s="81">
        <v>0</v>
      </c>
      <c r="BD24" s="81">
        <v>0</v>
      </c>
      <c r="BE24" s="81" t="s">
        <v>564</v>
      </c>
      <c r="BF24" s="82"/>
      <c r="BG24" s="81">
        <v>0</v>
      </c>
      <c r="BH24" s="81">
        <v>0</v>
      </c>
      <c r="BI24" s="81">
        <v>0</v>
      </c>
      <c r="BJ24" s="81">
        <v>5.1719999999999997</v>
      </c>
      <c r="BK24" s="81">
        <v>0</v>
      </c>
      <c r="BL24" s="81">
        <v>0</v>
      </c>
      <c r="BM24" s="82"/>
      <c r="BN24" s="81">
        <v>0</v>
      </c>
      <c r="BO24" s="81">
        <v>0</v>
      </c>
      <c r="BP24" s="81">
        <v>0</v>
      </c>
      <c r="BQ24" s="81">
        <v>1</v>
      </c>
      <c r="BR24" s="81">
        <v>0</v>
      </c>
      <c r="BS24" s="81">
        <v>0</v>
      </c>
      <c r="BT24"/>
      <c r="BU24" s="80">
        <v>5.1719999999999997</v>
      </c>
      <c r="BV24" s="80">
        <v>0</v>
      </c>
      <c r="BW24" s="80">
        <v>0</v>
      </c>
      <c r="BX24" s="80">
        <v>0</v>
      </c>
      <c r="BY24" s="80">
        <v>0</v>
      </c>
      <c r="BZ24" s="80">
        <v>0</v>
      </c>
      <c r="CA24" s="80">
        <v>0</v>
      </c>
      <c r="CB24" s="80">
        <v>0</v>
      </c>
      <c r="CC24" s="80">
        <v>0</v>
      </c>
    </row>
    <row r="25" spans="1:81">
      <c r="A25" s="80" t="s">
        <v>1700</v>
      </c>
      <c r="B25" s="80">
        <v>187</v>
      </c>
      <c r="C25" s="80">
        <v>17</v>
      </c>
      <c r="D25" s="80">
        <v>11</v>
      </c>
      <c r="E25" s="80">
        <v>2020</v>
      </c>
      <c r="F25" s="80" t="s">
        <v>218</v>
      </c>
      <c r="G25" s="80" t="s">
        <v>1683</v>
      </c>
      <c r="H25" s="80" t="s">
        <v>1684</v>
      </c>
      <c r="I25" s="177"/>
      <c r="J25" s="81">
        <v>2.4032404105477529</v>
      </c>
      <c r="K25" s="81">
        <v>2.695170873654448</v>
      </c>
      <c r="L25" s="81">
        <v>46.880274554995459</v>
      </c>
      <c r="M25" s="81">
        <v>33.452680959941027</v>
      </c>
      <c r="N25" s="81">
        <v>32.499428033658113</v>
      </c>
      <c r="O25" s="81">
        <v>23.850551627268889</v>
      </c>
      <c r="P25" s="81">
        <v>36.196497498585266</v>
      </c>
      <c r="Q25" s="81">
        <v>1.7490245429213507</v>
      </c>
      <c r="R25" s="81">
        <v>28.58788911307197</v>
      </c>
      <c r="S25" s="81">
        <v>4.3426984711500003</v>
      </c>
      <c r="T25" s="82"/>
      <c r="U25" s="81">
        <v>491009</v>
      </c>
      <c r="V25" s="81">
        <v>1298</v>
      </c>
      <c r="W25" s="81">
        <v>634</v>
      </c>
      <c r="X25" s="81">
        <v>10057</v>
      </c>
      <c r="Y25" s="81">
        <v>14922</v>
      </c>
      <c r="Z25" s="81">
        <v>17043</v>
      </c>
      <c r="AA25" s="81">
        <v>8166</v>
      </c>
      <c r="AB25" s="81">
        <v>29663</v>
      </c>
      <c r="AC25" s="81">
        <v>5067431</v>
      </c>
      <c r="AD25" s="81">
        <v>4.3426984711500003</v>
      </c>
      <c r="AE25" s="82"/>
      <c r="AF25" s="81">
        <v>5084391.9145963043</v>
      </c>
      <c r="AG25" s="81">
        <v>2011321.7882577751</v>
      </c>
      <c r="AH25" s="81">
        <v>9458023.2267948464</v>
      </c>
      <c r="AI25" s="81">
        <v>56655084.406546071</v>
      </c>
      <c r="AJ25" s="81">
        <v>65152848.974212676</v>
      </c>
      <c r="AK25" s="81"/>
      <c r="AL25" s="81"/>
      <c r="AM25" s="81">
        <v>3871351.0628037066</v>
      </c>
      <c r="AN25" s="81"/>
      <c r="AO25" s="81"/>
      <c r="AP25" s="82"/>
      <c r="AQ25" s="81">
        <v>298</v>
      </c>
      <c r="AR25" s="81">
        <v>145</v>
      </c>
      <c r="AS25" s="81">
        <v>1</v>
      </c>
      <c r="AT25" s="81">
        <v>0</v>
      </c>
      <c r="AU25" s="81">
        <v>0</v>
      </c>
      <c r="AV25" s="81">
        <v>0</v>
      </c>
      <c r="AW25" s="81">
        <v>1</v>
      </c>
      <c r="AX25" s="82"/>
      <c r="AY25" s="81">
        <v>1497.33</v>
      </c>
      <c r="AZ25" s="81">
        <v>7965.2</v>
      </c>
      <c r="BA25" s="81">
        <v>1500</v>
      </c>
      <c r="BB25" s="81">
        <v>0</v>
      </c>
      <c r="BC25" s="81">
        <v>0</v>
      </c>
      <c r="BD25" s="81">
        <v>0</v>
      </c>
      <c r="BE25" s="81">
        <v>1500</v>
      </c>
      <c r="BF25" s="82"/>
      <c r="BG25" s="81">
        <v>0</v>
      </c>
      <c r="BH25" s="81">
        <v>0</v>
      </c>
      <c r="BI25" s="81">
        <v>0</v>
      </c>
      <c r="BJ25" s="81">
        <v>5.1840000000000002</v>
      </c>
      <c r="BK25" s="81">
        <v>0</v>
      </c>
      <c r="BL25" s="81">
        <v>0</v>
      </c>
      <c r="BM25" s="82"/>
      <c r="BN25" s="81">
        <v>0</v>
      </c>
      <c r="BO25" s="81">
        <v>0</v>
      </c>
      <c r="BP25" s="81">
        <v>0</v>
      </c>
      <c r="BQ25" s="81">
        <v>1</v>
      </c>
      <c r="BR25" s="81">
        <v>0</v>
      </c>
      <c r="BS25" s="81">
        <v>0</v>
      </c>
      <c r="BT25"/>
      <c r="BU25" s="80">
        <v>5.1840000000000002</v>
      </c>
      <c r="BV25" s="80">
        <v>0</v>
      </c>
      <c r="BW25" s="80">
        <v>0</v>
      </c>
      <c r="BX25" s="80">
        <v>0</v>
      </c>
      <c r="BY25" s="80">
        <v>0</v>
      </c>
      <c r="BZ25" s="80">
        <v>0</v>
      </c>
      <c r="CA25" s="80">
        <v>0</v>
      </c>
      <c r="CB25" s="80">
        <v>0</v>
      </c>
      <c r="CC25" s="80">
        <v>0</v>
      </c>
    </row>
    <row r="26" spans="1:81">
      <c r="A26" s="80" t="s">
        <v>1701</v>
      </c>
      <c r="B26" s="80">
        <v>187</v>
      </c>
      <c r="C26" s="80">
        <v>18</v>
      </c>
      <c r="D26" s="80">
        <v>11</v>
      </c>
      <c r="E26" s="80">
        <v>2021</v>
      </c>
      <c r="F26" s="80" t="s">
        <v>75</v>
      </c>
      <c r="G26" s="174" t="s">
        <v>1683</v>
      </c>
      <c r="H26" s="80" t="s">
        <v>1684</v>
      </c>
      <c r="I26" s="177"/>
      <c r="J26" s="81">
        <v>2.6788291527660268</v>
      </c>
      <c r="K26" s="81">
        <v>2.7222376164122588</v>
      </c>
      <c r="L26" s="81">
        <v>43.092586849184769</v>
      </c>
      <c r="M26" s="81">
        <v>30.130814995823147</v>
      </c>
      <c r="N26" s="81">
        <v>27.042612101559104</v>
      </c>
      <c r="O26" s="81">
        <v>22.92103467436813</v>
      </c>
      <c r="P26" s="81">
        <v>36.825955069246547</v>
      </c>
      <c r="Q26" s="81">
        <v>1.7315862753812761</v>
      </c>
      <c r="R26" s="81">
        <v>33.490607312994328</v>
      </c>
      <c r="S26" s="81">
        <v>8.5669214423100009</v>
      </c>
      <c r="T26" s="82"/>
      <c r="U26" s="81">
        <v>569180</v>
      </c>
      <c r="V26" s="81">
        <v>1298</v>
      </c>
      <c r="W26" s="81">
        <v>634</v>
      </c>
      <c r="X26" s="81">
        <v>10057</v>
      </c>
      <c r="Y26" s="81">
        <v>14785</v>
      </c>
      <c r="Z26" s="81">
        <v>16865</v>
      </c>
      <c r="AA26" s="81">
        <v>8102</v>
      </c>
      <c r="AB26" s="81">
        <v>29019</v>
      </c>
      <c r="AC26" s="81">
        <v>5754011.9999999991</v>
      </c>
      <c r="AD26" s="81">
        <v>8.5669214423100009</v>
      </c>
      <c r="AE26" s="82"/>
      <c r="AF26" s="81">
        <v>6512025.008550996</v>
      </c>
      <c r="AG26" s="81">
        <v>2092519.1965494272</v>
      </c>
      <c r="AH26" s="81">
        <v>9091758.3870863225</v>
      </c>
      <c r="AI26" s="81">
        <v>59519388.415298171</v>
      </c>
      <c r="AJ26" s="81">
        <v>61982080.456993707</v>
      </c>
      <c r="AK26" s="81">
        <v>0</v>
      </c>
      <c r="AL26" s="81">
        <v>0</v>
      </c>
      <c r="AM26" s="81">
        <v>3809146.760294633</v>
      </c>
      <c r="AN26" s="81">
        <v>0</v>
      </c>
      <c r="AO26" s="81">
        <v>0</v>
      </c>
      <c r="AP26" s="82"/>
      <c r="AQ26" s="81">
        <v>298</v>
      </c>
      <c r="AR26" s="81">
        <v>145</v>
      </c>
      <c r="AS26" s="81">
        <v>1</v>
      </c>
      <c r="AT26" s="81">
        <v>0</v>
      </c>
      <c r="AU26" s="81">
        <v>0</v>
      </c>
      <c r="AV26" s="81">
        <v>0</v>
      </c>
      <c r="AW26" s="81"/>
      <c r="AX26" s="82"/>
      <c r="AY26" s="81">
        <v>1497.33</v>
      </c>
      <c r="AZ26" s="81">
        <v>7965.2</v>
      </c>
      <c r="BA26" s="81">
        <v>1500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1702</v>
      </c>
      <c r="B27" s="80">
        <v>187</v>
      </c>
      <c r="C27" s="80">
        <v>19</v>
      </c>
      <c r="D27" s="80">
        <v>11</v>
      </c>
      <c r="E27" s="80">
        <v>2022</v>
      </c>
      <c r="F27" s="80" t="s">
        <v>568</v>
      </c>
      <c r="G27" s="174" t="s">
        <v>1683</v>
      </c>
      <c r="H27" s="80" t="s">
        <v>1684</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299</v>
      </c>
      <c r="AR27" s="81">
        <v>145</v>
      </c>
      <c r="AS27" s="81">
        <v>1</v>
      </c>
      <c r="AT27" s="81">
        <v>0</v>
      </c>
      <c r="AU27" s="81">
        <v>0</v>
      </c>
      <c r="AV27" s="81">
        <v>0</v>
      </c>
      <c r="AW27" s="81"/>
      <c r="AX27" s="82"/>
      <c r="AY27" s="81">
        <v>1506.9</v>
      </c>
      <c r="AZ27" s="81">
        <v>7965.2</v>
      </c>
      <c r="BA27" s="81">
        <v>1500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1703</v>
      </c>
      <c r="B28" s="80">
        <v>341</v>
      </c>
      <c r="C28" s="80">
        <v>1</v>
      </c>
      <c r="D28" s="80">
        <v>21</v>
      </c>
      <c r="E28" s="80">
        <v>1990</v>
      </c>
      <c r="F28" s="80" t="s">
        <v>562</v>
      </c>
      <c r="G28" s="80" t="s">
        <v>1704</v>
      </c>
      <c r="H28" s="80" t="s">
        <v>1705</v>
      </c>
      <c r="I28" s="177"/>
      <c r="J28" s="81">
        <v>53.308394177311456</v>
      </c>
      <c r="K28" s="81">
        <v>2.1618206658637198</v>
      </c>
      <c r="L28" s="81">
        <v>0.17369934802731174</v>
      </c>
      <c r="M28" s="81">
        <v>7.7159626394395557</v>
      </c>
      <c r="N28" s="81">
        <v>20.681943546115736</v>
      </c>
      <c r="O28" s="81">
        <v>19.943512729659684</v>
      </c>
      <c r="P28" s="81">
        <v>17.622753309167887</v>
      </c>
      <c r="Q28" s="81">
        <v>1.4739536161727262</v>
      </c>
      <c r="R28" s="81">
        <v>0</v>
      </c>
      <c r="S28" s="81">
        <v>1.6005359660586647</v>
      </c>
      <c r="T28" s="82"/>
      <c r="U28" s="81">
        <v>4536909</v>
      </c>
      <c r="V28" s="81">
        <v>809</v>
      </c>
      <c r="W28" s="81">
        <v>2</v>
      </c>
      <c r="X28" s="81">
        <v>2934</v>
      </c>
      <c r="Y28" s="81">
        <v>6625</v>
      </c>
      <c r="Z28" s="81">
        <v>8203</v>
      </c>
      <c r="AA28" s="81">
        <v>4279</v>
      </c>
      <c r="AB28" s="81">
        <v>23932</v>
      </c>
      <c r="AC28" s="81">
        <v>0</v>
      </c>
      <c r="AD28" s="81">
        <v>1.6005359660586647</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1706</v>
      </c>
      <c r="B29" s="80">
        <v>342</v>
      </c>
      <c r="C29" s="80">
        <v>2</v>
      </c>
      <c r="D29" s="80">
        <v>21</v>
      </c>
      <c r="E29" s="80">
        <v>2005</v>
      </c>
      <c r="F29" s="80" t="s">
        <v>565</v>
      </c>
      <c r="G29" s="80" t="s">
        <v>1704</v>
      </c>
      <c r="H29" s="80" t="s">
        <v>1705</v>
      </c>
      <c r="I29" s="177"/>
      <c r="J29" s="81">
        <v>38.16010474465552</v>
      </c>
      <c r="K29" s="81">
        <v>2.1152432490660171</v>
      </c>
      <c r="L29" s="81">
        <v>1.5129822854963948</v>
      </c>
      <c r="M29" s="81">
        <v>23.665175659761598</v>
      </c>
      <c r="N29" s="81">
        <v>29.492317141397336</v>
      </c>
      <c r="O29" s="81">
        <v>29.506305892918387</v>
      </c>
      <c r="P29" s="81">
        <v>15.734688116639077</v>
      </c>
      <c r="Q29" s="81">
        <v>1.4584359456302134</v>
      </c>
      <c r="R29" s="81">
        <v>0</v>
      </c>
      <c r="S29" s="81">
        <v>2.365875114351772</v>
      </c>
      <c r="T29" s="82"/>
      <c r="U29" s="81">
        <v>3878787</v>
      </c>
      <c r="V29" s="81">
        <v>923</v>
      </c>
      <c r="W29" s="81">
        <v>20</v>
      </c>
      <c r="X29" s="81">
        <v>4776</v>
      </c>
      <c r="Y29" s="81">
        <v>8022</v>
      </c>
      <c r="Z29" s="81">
        <v>14044</v>
      </c>
      <c r="AA29" s="81">
        <v>3129</v>
      </c>
      <c r="AB29" s="81">
        <v>24755</v>
      </c>
      <c r="AC29" s="81">
        <v>0</v>
      </c>
      <c r="AD29" s="81">
        <v>2.365875114351772</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1707</v>
      </c>
      <c r="B30" s="80">
        <v>343</v>
      </c>
      <c r="C30" s="80">
        <v>3</v>
      </c>
      <c r="D30" s="80">
        <v>21</v>
      </c>
      <c r="E30" s="80">
        <v>2006</v>
      </c>
      <c r="F30" s="80" t="s">
        <v>566</v>
      </c>
      <c r="G30" s="80" t="s">
        <v>1704</v>
      </c>
      <c r="H30" s="80" t="s">
        <v>1705</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1708</v>
      </c>
      <c r="B31" s="80">
        <v>344</v>
      </c>
      <c r="C31" s="80">
        <v>4</v>
      </c>
      <c r="D31" s="80">
        <v>21</v>
      </c>
      <c r="E31" s="80">
        <v>2007</v>
      </c>
      <c r="F31" s="80" t="s">
        <v>567</v>
      </c>
      <c r="G31" s="80" t="s">
        <v>1704</v>
      </c>
      <c r="H31" s="80" t="s">
        <v>1705</v>
      </c>
      <c r="I31" s="177"/>
      <c r="J31" s="81">
        <v>56.746836116325554</v>
      </c>
      <c r="K31" s="81">
        <v>1.7909925903900923</v>
      </c>
      <c r="L31" s="81">
        <v>2.6455696861741278</v>
      </c>
      <c r="M31" s="81">
        <v>25.283880260372808</v>
      </c>
      <c r="N31" s="81">
        <v>29.27318262622375</v>
      </c>
      <c r="O31" s="81">
        <v>29.939897086038069</v>
      </c>
      <c r="P31" s="81">
        <v>15.697385335532051</v>
      </c>
      <c r="Q31" s="81">
        <v>1.5491410335672406</v>
      </c>
      <c r="R31" s="81">
        <v>0</v>
      </c>
      <c r="S31" s="81">
        <v>2.1198924964655332</v>
      </c>
      <c r="T31" s="82"/>
      <c r="U31" s="81">
        <v>6883550</v>
      </c>
      <c r="V31" s="81">
        <v>783</v>
      </c>
      <c r="W31" s="81">
        <v>30</v>
      </c>
      <c r="X31" s="81">
        <v>5585</v>
      </c>
      <c r="Y31" s="81">
        <v>8281</v>
      </c>
      <c r="Z31" s="81">
        <v>14814</v>
      </c>
      <c r="AA31" s="81">
        <v>3074</v>
      </c>
      <c r="AB31" s="81">
        <v>24904</v>
      </c>
      <c r="AC31" s="81">
        <v>0</v>
      </c>
      <c r="AD31" s="81">
        <v>2.1198924964655332</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1709</v>
      </c>
      <c r="B32" s="80">
        <v>345</v>
      </c>
      <c r="C32" s="80">
        <v>5</v>
      </c>
      <c r="D32" s="80">
        <v>21</v>
      </c>
      <c r="E32" s="80">
        <v>2008</v>
      </c>
      <c r="F32" s="80" t="s">
        <v>84</v>
      </c>
      <c r="G32" s="80" t="s">
        <v>1704</v>
      </c>
      <c r="H32" s="80" t="s">
        <v>1705</v>
      </c>
      <c r="I32" s="177"/>
      <c r="J32" s="81">
        <v>54.522875138199417</v>
      </c>
      <c r="K32" s="81">
        <v>1.3374847499913105</v>
      </c>
      <c r="L32" s="81">
        <v>1.8074149175041607</v>
      </c>
      <c r="M32" s="81">
        <v>25.211342218865092</v>
      </c>
      <c r="N32" s="81">
        <v>29.463016993217884</v>
      </c>
      <c r="O32" s="81">
        <v>29.278097968926605</v>
      </c>
      <c r="P32" s="81">
        <v>15.602985614458319</v>
      </c>
      <c r="Q32" s="81">
        <v>1.5251984031578019</v>
      </c>
      <c r="R32" s="81">
        <v>0</v>
      </c>
      <c r="S32" s="81">
        <v>2.036929357760441</v>
      </c>
      <c r="T32" s="82"/>
      <c r="U32" s="81">
        <v>7048327</v>
      </c>
      <c r="V32" s="81">
        <v>783</v>
      </c>
      <c r="W32" s="81">
        <v>23</v>
      </c>
      <c r="X32" s="81">
        <v>5585</v>
      </c>
      <c r="Y32" s="81">
        <v>8427</v>
      </c>
      <c r="Z32" s="81">
        <v>14995</v>
      </c>
      <c r="AA32" s="81">
        <v>3059</v>
      </c>
      <c r="AB32" s="81">
        <v>24922</v>
      </c>
      <c r="AC32" s="81">
        <v>0</v>
      </c>
      <c r="AD32" s="81">
        <v>2.036929357760441</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1710</v>
      </c>
      <c r="B33" s="80">
        <v>346</v>
      </c>
      <c r="C33" s="80">
        <v>6</v>
      </c>
      <c r="D33" s="80">
        <v>21</v>
      </c>
      <c r="E33" s="80">
        <v>2009</v>
      </c>
      <c r="F33" s="80" t="s">
        <v>85</v>
      </c>
      <c r="G33" s="80" t="s">
        <v>1704</v>
      </c>
      <c r="H33" s="80" t="s">
        <v>1705</v>
      </c>
      <c r="I33" s="177"/>
      <c r="J33" s="81">
        <v>40.588295618668305</v>
      </c>
      <c r="K33" s="81">
        <v>1.1461720322296804</v>
      </c>
      <c r="L33" s="81">
        <v>1.8038132296803679</v>
      </c>
      <c r="M33" s="81">
        <v>28.24310293587466</v>
      </c>
      <c r="N33" s="81">
        <v>29.243715182992677</v>
      </c>
      <c r="O33" s="81">
        <v>29.77304217725079</v>
      </c>
      <c r="P33" s="81">
        <v>15.079266625880182</v>
      </c>
      <c r="Q33" s="81">
        <v>1.4708057332872315</v>
      </c>
      <c r="R33" s="81">
        <v>0</v>
      </c>
      <c r="S33" s="81">
        <v>1.5000734525934609</v>
      </c>
      <c r="T33" s="82"/>
      <c r="U33" s="81">
        <v>4124925</v>
      </c>
      <c r="V33" s="81">
        <v>705</v>
      </c>
      <c r="W33" s="81">
        <v>39</v>
      </c>
      <c r="X33" s="81">
        <v>6619</v>
      </c>
      <c r="Y33" s="81">
        <v>8641</v>
      </c>
      <c r="Z33" s="81">
        <v>15051</v>
      </c>
      <c r="AA33" s="81">
        <v>3035</v>
      </c>
      <c r="AB33" s="81">
        <v>25229</v>
      </c>
      <c r="AC33" s="81">
        <v>0</v>
      </c>
      <c r="AD33" s="81">
        <v>1.5000734525934609</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42.253</v>
      </c>
      <c r="BJ33" s="81">
        <v>0</v>
      </c>
      <c r="BK33" s="81">
        <v>3.77</v>
      </c>
      <c r="BL33" s="81">
        <v>0</v>
      </c>
      <c r="BM33" s="82"/>
      <c r="BN33" s="81">
        <v>0</v>
      </c>
      <c r="BO33" s="81">
        <v>0</v>
      </c>
      <c r="BP33" s="81">
        <v>3</v>
      </c>
      <c r="BQ33" s="81">
        <v>0</v>
      </c>
      <c r="BR33" s="81">
        <v>1</v>
      </c>
      <c r="BS33" s="81">
        <v>0</v>
      </c>
      <c r="BT33"/>
      <c r="BU33" s="80"/>
      <c r="BV33" s="80"/>
      <c r="BW33" s="80"/>
      <c r="BX33" s="80"/>
      <c r="BY33" s="80"/>
      <c r="BZ33" s="80"/>
      <c r="CA33" s="80"/>
      <c r="CB33" s="80"/>
      <c r="CC33" s="80"/>
    </row>
    <row r="34" spans="1:81">
      <c r="A34" s="80" t="s">
        <v>1711</v>
      </c>
      <c r="B34" s="80">
        <v>347</v>
      </c>
      <c r="C34" s="80">
        <v>7</v>
      </c>
      <c r="D34" s="80">
        <v>21</v>
      </c>
      <c r="E34" s="80">
        <v>2010</v>
      </c>
      <c r="F34" s="80" t="s">
        <v>86</v>
      </c>
      <c r="G34" s="80" t="s">
        <v>1704</v>
      </c>
      <c r="H34" s="80" t="s">
        <v>1705</v>
      </c>
      <c r="I34" s="177"/>
      <c r="J34" s="81">
        <v>40.607884452680999</v>
      </c>
      <c r="K34" s="81">
        <v>1.222843311696473</v>
      </c>
      <c r="L34" s="81">
        <v>1.7015932487138472</v>
      </c>
      <c r="M34" s="81">
        <v>28.994960157112654</v>
      </c>
      <c r="N34" s="81">
        <v>33.460749180391204</v>
      </c>
      <c r="O34" s="81">
        <v>30.046852528978533</v>
      </c>
      <c r="P34" s="81">
        <v>15.353391404349058</v>
      </c>
      <c r="Q34" s="81">
        <v>1.5775533826688617</v>
      </c>
      <c r="R34" s="81">
        <v>0</v>
      </c>
      <c r="S34" s="81">
        <v>1.9098764399496651</v>
      </c>
      <c r="T34" s="82"/>
      <c r="U34" s="81">
        <v>4181047</v>
      </c>
      <c r="V34" s="81">
        <v>705</v>
      </c>
      <c r="W34" s="81">
        <v>39</v>
      </c>
      <c r="X34" s="81">
        <v>6619</v>
      </c>
      <c r="Y34" s="81">
        <v>9006</v>
      </c>
      <c r="Z34" s="81">
        <v>15260</v>
      </c>
      <c r="AA34" s="81">
        <v>3013</v>
      </c>
      <c r="AB34" s="81">
        <v>25929</v>
      </c>
      <c r="AC34" s="81">
        <v>0</v>
      </c>
      <c r="AD34" s="81">
        <v>1.9098764399496651</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53.226999999999997</v>
      </c>
      <c r="BJ34" s="81">
        <v>0</v>
      </c>
      <c r="BK34" s="81">
        <v>3.8140000000000001</v>
      </c>
      <c r="BL34" s="81">
        <v>0</v>
      </c>
      <c r="BM34" s="82"/>
      <c r="BN34" s="81">
        <v>0</v>
      </c>
      <c r="BO34" s="81">
        <v>0</v>
      </c>
      <c r="BP34" s="81">
        <v>3</v>
      </c>
      <c r="BQ34" s="81">
        <v>0</v>
      </c>
      <c r="BR34" s="81">
        <v>1</v>
      </c>
      <c r="BS34" s="81">
        <v>0</v>
      </c>
      <c r="BT34"/>
      <c r="BU34" s="80">
        <v>57.040999999999997</v>
      </c>
      <c r="BV34" s="80">
        <v>0</v>
      </c>
      <c r="BW34" s="80">
        <v>0</v>
      </c>
      <c r="BX34" s="80">
        <v>0</v>
      </c>
      <c r="BY34" s="80">
        <v>0</v>
      </c>
      <c r="BZ34" s="80">
        <v>0</v>
      </c>
      <c r="CA34" s="80">
        <v>0</v>
      </c>
      <c r="CB34" s="80">
        <v>0</v>
      </c>
      <c r="CC34" s="80">
        <v>0</v>
      </c>
    </row>
    <row r="35" spans="1:81">
      <c r="A35" s="80" t="s">
        <v>1712</v>
      </c>
      <c r="B35" s="80">
        <v>348</v>
      </c>
      <c r="C35" s="80">
        <v>8</v>
      </c>
      <c r="D35" s="80">
        <v>21</v>
      </c>
      <c r="E35" s="80">
        <v>2011</v>
      </c>
      <c r="F35" s="80" t="s">
        <v>87</v>
      </c>
      <c r="G35" s="80" t="s">
        <v>1704</v>
      </c>
      <c r="H35" s="80" t="s">
        <v>1705</v>
      </c>
      <c r="I35" s="177"/>
      <c r="J35" s="81">
        <v>46.054516185742145</v>
      </c>
      <c r="K35" s="81">
        <v>1.660574211764003</v>
      </c>
      <c r="L35" s="81">
        <v>1.7669238390944688</v>
      </c>
      <c r="M35" s="81">
        <v>31.402208352060377</v>
      </c>
      <c r="N35" s="81">
        <v>34.732140935967564</v>
      </c>
      <c r="O35" s="81">
        <v>29.749065942388079</v>
      </c>
      <c r="P35" s="81">
        <v>14.969083887517836</v>
      </c>
      <c r="Q35" s="81">
        <v>1.8569182353031211</v>
      </c>
      <c r="R35" s="81">
        <v>0</v>
      </c>
      <c r="S35" s="81">
        <v>2.0887061081721332</v>
      </c>
      <c r="T35" s="82"/>
      <c r="U35" s="81">
        <v>4668816</v>
      </c>
      <c r="V35" s="81">
        <v>705</v>
      </c>
      <c r="W35" s="81">
        <v>39</v>
      </c>
      <c r="X35" s="81">
        <v>6619</v>
      </c>
      <c r="Y35" s="81">
        <v>9281</v>
      </c>
      <c r="Z35" s="81">
        <v>15437</v>
      </c>
      <c r="AA35" s="81">
        <v>3025</v>
      </c>
      <c r="AB35" s="81">
        <v>26460</v>
      </c>
      <c r="AC35" s="81">
        <v>0</v>
      </c>
      <c r="AD35" s="81">
        <v>2.0887061081721332</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52.488999999999997</v>
      </c>
      <c r="BJ35" s="81">
        <v>0</v>
      </c>
      <c r="BK35" s="81">
        <v>3.5310000000000001</v>
      </c>
      <c r="BL35" s="81">
        <v>0</v>
      </c>
      <c r="BM35" s="82"/>
      <c r="BN35" s="81">
        <v>0</v>
      </c>
      <c r="BO35" s="81">
        <v>0</v>
      </c>
      <c r="BP35" s="81">
        <v>3</v>
      </c>
      <c r="BQ35" s="81">
        <v>0</v>
      </c>
      <c r="BR35" s="81">
        <v>1</v>
      </c>
      <c r="BS35" s="81">
        <v>0</v>
      </c>
      <c r="BT35"/>
      <c r="BU35" s="80">
        <v>56.02</v>
      </c>
      <c r="BV35" s="80">
        <v>0</v>
      </c>
      <c r="BW35" s="80">
        <v>0</v>
      </c>
      <c r="BX35" s="80">
        <v>0</v>
      </c>
      <c r="BY35" s="80">
        <v>0</v>
      </c>
      <c r="BZ35" s="80">
        <v>0</v>
      </c>
      <c r="CA35" s="80">
        <v>0</v>
      </c>
      <c r="CB35" s="80">
        <v>0</v>
      </c>
      <c r="CC35" s="80">
        <v>0</v>
      </c>
    </row>
    <row r="36" spans="1:81">
      <c r="A36" s="80" t="s">
        <v>1713</v>
      </c>
      <c r="B36" s="80">
        <v>349</v>
      </c>
      <c r="C36" s="80">
        <v>9</v>
      </c>
      <c r="D36" s="80">
        <v>21</v>
      </c>
      <c r="E36" s="80">
        <v>2012</v>
      </c>
      <c r="F36" s="80" t="s">
        <v>88</v>
      </c>
      <c r="G36" s="80" t="s">
        <v>1704</v>
      </c>
      <c r="H36" s="80" t="s">
        <v>1705</v>
      </c>
      <c r="I36" s="177"/>
      <c r="J36" s="81">
        <v>42.058910336426393</v>
      </c>
      <c r="K36" s="81">
        <v>1.4850489482311517</v>
      </c>
      <c r="L36" s="81">
        <v>1.7211906625034168</v>
      </c>
      <c r="M36" s="81">
        <v>33.175200577009171</v>
      </c>
      <c r="N36" s="81">
        <v>36.154263190661254</v>
      </c>
      <c r="O36" s="81">
        <v>30.13061674614557</v>
      </c>
      <c r="P36" s="81">
        <v>15.108995094870114</v>
      </c>
      <c r="Q36" s="81">
        <v>2.0641604811441505</v>
      </c>
      <c r="R36" s="81">
        <v>0</v>
      </c>
      <c r="S36" s="81">
        <v>2.4051880799316931</v>
      </c>
      <c r="T36" s="82"/>
      <c r="U36" s="81">
        <v>4591042</v>
      </c>
      <c r="V36" s="81">
        <v>705</v>
      </c>
      <c r="W36" s="81">
        <v>39</v>
      </c>
      <c r="X36" s="81">
        <v>6619</v>
      </c>
      <c r="Y36" s="81">
        <v>9557</v>
      </c>
      <c r="Z36" s="81">
        <v>15759</v>
      </c>
      <c r="AA36" s="81">
        <v>3036</v>
      </c>
      <c r="AB36" s="81">
        <v>27072</v>
      </c>
      <c r="AC36" s="81">
        <v>0</v>
      </c>
      <c r="AD36" s="81">
        <v>2.4051880799316931</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48.960999999999999</v>
      </c>
      <c r="BJ36" s="81">
        <v>0</v>
      </c>
      <c r="BK36" s="81">
        <v>3.577</v>
      </c>
      <c r="BL36" s="81">
        <v>0</v>
      </c>
      <c r="BM36" s="82"/>
      <c r="BN36" s="81">
        <v>0</v>
      </c>
      <c r="BO36" s="81">
        <v>0</v>
      </c>
      <c r="BP36" s="81">
        <v>3</v>
      </c>
      <c r="BQ36" s="81">
        <v>0</v>
      </c>
      <c r="BR36" s="81">
        <v>1</v>
      </c>
      <c r="BS36" s="81">
        <v>0</v>
      </c>
      <c r="BT36"/>
      <c r="BU36" s="80">
        <v>52.537999999999997</v>
      </c>
      <c r="BV36" s="80">
        <v>0</v>
      </c>
      <c r="BW36" s="80">
        <v>0</v>
      </c>
      <c r="BX36" s="80">
        <v>0</v>
      </c>
      <c r="BY36" s="80">
        <v>0</v>
      </c>
      <c r="BZ36" s="80">
        <v>0</v>
      </c>
      <c r="CA36" s="80">
        <v>0</v>
      </c>
      <c r="CB36" s="80">
        <v>0</v>
      </c>
      <c r="CC36" s="80">
        <v>0</v>
      </c>
    </row>
    <row r="37" spans="1:81">
      <c r="A37" s="80" t="s">
        <v>1714</v>
      </c>
      <c r="B37" s="80">
        <v>350</v>
      </c>
      <c r="C37" s="80">
        <v>10</v>
      </c>
      <c r="D37" s="80">
        <v>21</v>
      </c>
      <c r="E37" s="80">
        <v>2013</v>
      </c>
      <c r="F37" s="80" t="s">
        <v>89</v>
      </c>
      <c r="G37" s="80" t="s">
        <v>1704</v>
      </c>
      <c r="H37" s="80" t="s">
        <v>1705</v>
      </c>
      <c r="I37" s="177"/>
      <c r="J37" s="81">
        <v>43.040339736650097</v>
      </c>
      <c r="K37" s="81">
        <v>1.2619663757422224</v>
      </c>
      <c r="L37" s="81">
        <v>1.5881742078824832</v>
      </c>
      <c r="M37" s="81">
        <v>33.028087994664318</v>
      </c>
      <c r="N37" s="81">
        <v>33.2550055311725</v>
      </c>
      <c r="O37" s="81">
        <v>29.624351895027374</v>
      </c>
      <c r="P37" s="81">
        <v>15.13095661747221</v>
      </c>
      <c r="Q37" s="81">
        <v>2.1210300763817869</v>
      </c>
      <c r="R37" s="81">
        <v>0</v>
      </c>
      <c r="S37" s="81">
        <v>2.3065586778980651</v>
      </c>
      <c r="T37" s="82"/>
      <c r="U37" s="81">
        <v>4846157</v>
      </c>
      <c r="V37" s="81">
        <v>705</v>
      </c>
      <c r="W37" s="81">
        <v>39</v>
      </c>
      <c r="X37" s="81">
        <v>6619</v>
      </c>
      <c r="Y37" s="81">
        <v>9728</v>
      </c>
      <c r="Z37" s="81">
        <v>16186</v>
      </c>
      <c r="AA37" s="81">
        <v>3029</v>
      </c>
      <c r="AB37" s="81">
        <v>27419</v>
      </c>
      <c r="AC37" s="81">
        <v>0</v>
      </c>
      <c r="AD37" s="81">
        <v>2.3065586778980651</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55.972000000000001</v>
      </c>
      <c r="BJ37" s="81">
        <v>0</v>
      </c>
      <c r="BK37" s="81">
        <v>3.4369999999999998</v>
      </c>
      <c r="BL37" s="81">
        <v>0</v>
      </c>
      <c r="BM37" s="82"/>
      <c r="BN37" s="81">
        <v>0</v>
      </c>
      <c r="BO37" s="81">
        <v>0</v>
      </c>
      <c r="BP37" s="81">
        <v>3</v>
      </c>
      <c r="BQ37" s="81">
        <v>0</v>
      </c>
      <c r="BR37" s="81">
        <v>1</v>
      </c>
      <c r="BS37" s="81">
        <v>0</v>
      </c>
      <c r="BT37"/>
      <c r="BU37" s="80">
        <v>59.408999999999999</v>
      </c>
      <c r="BV37" s="80">
        <v>0</v>
      </c>
      <c r="BW37" s="80">
        <v>0</v>
      </c>
      <c r="BX37" s="80">
        <v>0</v>
      </c>
      <c r="BY37" s="80">
        <v>0</v>
      </c>
      <c r="BZ37" s="80">
        <v>0</v>
      </c>
      <c r="CA37" s="80">
        <v>0</v>
      </c>
      <c r="CB37" s="80">
        <v>0</v>
      </c>
      <c r="CC37" s="80">
        <v>0</v>
      </c>
    </row>
    <row r="38" spans="1:81">
      <c r="A38" s="80" t="s">
        <v>1715</v>
      </c>
      <c r="B38" s="80">
        <v>351</v>
      </c>
      <c r="C38" s="80">
        <v>11</v>
      </c>
      <c r="D38" s="80">
        <v>21</v>
      </c>
      <c r="E38" s="80">
        <v>2014</v>
      </c>
      <c r="F38" s="80" t="s">
        <v>90</v>
      </c>
      <c r="G38" s="80" t="s">
        <v>1704</v>
      </c>
      <c r="H38" s="80" t="s">
        <v>1705</v>
      </c>
      <c r="I38" s="177"/>
      <c r="J38" s="81">
        <v>44.636479654641157</v>
      </c>
      <c r="K38" s="81">
        <v>1.4300411450433437</v>
      </c>
      <c r="L38" s="81">
        <v>2.0018918541445117</v>
      </c>
      <c r="M38" s="81">
        <v>31.953105609882279</v>
      </c>
      <c r="N38" s="81">
        <v>32.727519035711794</v>
      </c>
      <c r="O38" s="81">
        <v>28.570778464596959</v>
      </c>
      <c r="P38" s="81">
        <v>15.179525936983168</v>
      </c>
      <c r="Q38" s="81">
        <v>2.0721424794571317</v>
      </c>
      <c r="R38" s="81">
        <v>0</v>
      </c>
      <c r="S38" s="81">
        <v>2.3179218274155722</v>
      </c>
      <c r="T38" s="82"/>
      <c r="U38" s="81">
        <v>5488088</v>
      </c>
      <c r="V38" s="81">
        <v>692</v>
      </c>
      <c r="W38" s="81">
        <v>42</v>
      </c>
      <c r="X38" s="81">
        <v>6860</v>
      </c>
      <c r="Y38" s="81">
        <v>9984</v>
      </c>
      <c r="Z38" s="81">
        <v>16441</v>
      </c>
      <c r="AA38" s="81">
        <v>3023</v>
      </c>
      <c r="AB38" s="81">
        <v>27919</v>
      </c>
      <c r="AC38" s="81">
        <v>0</v>
      </c>
      <c r="AD38" s="81">
        <v>2.3179218274155722</v>
      </c>
      <c r="AE38" s="82"/>
      <c r="AF38" s="81">
        <v>32144475.523637377</v>
      </c>
      <c r="AG38" s="81">
        <v>1302299.7689449149</v>
      </c>
      <c r="AH38" s="81">
        <v>483893.83469474054</v>
      </c>
      <c r="AI38" s="81">
        <v>42229579.936981432</v>
      </c>
      <c r="AJ38" s="81">
        <v>46366613.780073628</v>
      </c>
      <c r="AK38" s="81">
        <v>0</v>
      </c>
      <c r="AL38" s="81">
        <v>0</v>
      </c>
      <c r="AM38" s="81">
        <v>3832861.5003813212</v>
      </c>
      <c r="AN38" s="81">
        <v>0</v>
      </c>
      <c r="AO38" s="81">
        <v>0</v>
      </c>
      <c r="AP38" s="82"/>
      <c r="AQ38" s="81">
        <v>1040</v>
      </c>
      <c r="AR38" s="81">
        <v>161</v>
      </c>
      <c r="AS38" s="81">
        <v>0</v>
      </c>
      <c r="AT38" s="81">
        <v>0</v>
      </c>
      <c r="AU38" s="81">
        <v>0</v>
      </c>
      <c r="AV38" s="81">
        <v>0</v>
      </c>
      <c r="AW38" s="81" t="s">
        <v>564</v>
      </c>
      <c r="AX38" s="82"/>
      <c r="AY38" s="81">
        <v>4223.6000000000004</v>
      </c>
      <c r="AZ38" s="81">
        <v>4870.6000000000004</v>
      </c>
      <c r="BA38" s="81">
        <v>0</v>
      </c>
      <c r="BB38" s="81">
        <v>0</v>
      </c>
      <c r="BC38" s="81">
        <v>0</v>
      </c>
      <c r="BD38" s="81">
        <v>0</v>
      </c>
      <c r="BE38" s="81" t="s">
        <v>564</v>
      </c>
      <c r="BF38" s="82"/>
      <c r="BG38" s="81">
        <v>0</v>
      </c>
      <c r="BH38" s="81">
        <v>0</v>
      </c>
      <c r="BI38" s="81">
        <v>49.375</v>
      </c>
      <c r="BJ38" s="81">
        <v>0</v>
      </c>
      <c r="BK38" s="81">
        <v>3.19</v>
      </c>
      <c r="BL38" s="81">
        <v>0</v>
      </c>
      <c r="BM38" s="82"/>
      <c r="BN38" s="81">
        <v>0</v>
      </c>
      <c r="BO38" s="81">
        <v>0</v>
      </c>
      <c r="BP38" s="81">
        <v>3</v>
      </c>
      <c r="BQ38" s="81">
        <v>0</v>
      </c>
      <c r="BR38" s="81">
        <v>1</v>
      </c>
      <c r="BS38" s="81">
        <v>0</v>
      </c>
      <c r="BT38"/>
      <c r="BU38" s="80">
        <v>52.564999999999998</v>
      </c>
      <c r="BV38" s="80">
        <v>0</v>
      </c>
      <c r="BW38" s="80">
        <v>0</v>
      </c>
      <c r="BX38" s="80">
        <v>0</v>
      </c>
      <c r="BY38" s="80">
        <v>0</v>
      </c>
      <c r="BZ38" s="80">
        <v>0</v>
      </c>
      <c r="CA38" s="80">
        <v>0</v>
      </c>
      <c r="CB38" s="80">
        <v>0</v>
      </c>
      <c r="CC38" s="80">
        <v>0</v>
      </c>
    </row>
    <row r="39" spans="1:81">
      <c r="A39" s="80" t="s">
        <v>1716</v>
      </c>
      <c r="B39" s="80">
        <v>352</v>
      </c>
      <c r="C39" s="80">
        <v>12</v>
      </c>
      <c r="D39" s="80">
        <v>21</v>
      </c>
      <c r="E39" s="80">
        <v>2015</v>
      </c>
      <c r="F39" s="80" t="s">
        <v>91</v>
      </c>
      <c r="G39" s="80" t="s">
        <v>1704</v>
      </c>
      <c r="H39" s="80" t="s">
        <v>1705</v>
      </c>
      <c r="I39" s="177"/>
      <c r="J39" s="81">
        <v>69.55273573026912</v>
      </c>
      <c r="K39" s="81">
        <v>1.3866268400706148</v>
      </c>
      <c r="L39" s="81">
        <v>2.3525943577491142</v>
      </c>
      <c r="M39" s="81">
        <v>30.459148313218048</v>
      </c>
      <c r="N39" s="81">
        <v>29.931712904332009</v>
      </c>
      <c r="O39" s="81">
        <v>28.812769408680367</v>
      </c>
      <c r="P39" s="81">
        <v>15.236697105644543</v>
      </c>
      <c r="Q39" s="81">
        <v>2.0511937576965384</v>
      </c>
      <c r="R39" s="81">
        <v>0</v>
      </c>
      <c r="S39" s="81">
        <v>2.6499814198261933</v>
      </c>
      <c r="T39" s="82"/>
      <c r="U39" s="81">
        <v>9802002</v>
      </c>
      <c r="V39" s="81">
        <v>692</v>
      </c>
      <c r="W39" s="81">
        <v>42</v>
      </c>
      <c r="X39" s="81">
        <v>6860</v>
      </c>
      <c r="Y39" s="81">
        <v>10154</v>
      </c>
      <c r="Z39" s="81">
        <v>16740</v>
      </c>
      <c r="AA39" s="81">
        <v>3032</v>
      </c>
      <c r="AB39" s="81">
        <v>28231</v>
      </c>
      <c r="AC39" s="81">
        <v>0</v>
      </c>
      <c r="AD39" s="81">
        <v>2.6499814198261933</v>
      </c>
      <c r="AE39" s="82"/>
      <c r="AF39" s="81">
        <v>51722075.319018066</v>
      </c>
      <c r="AG39" s="81">
        <v>1150474.5410597676</v>
      </c>
      <c r="AH39" s="81">
        <v>476637.43432674953</v>
      </c>
      <c r="AI39" s="81">
        <v>41230570.435371377</v>
      </c>
      <c r="AJ39" s="81">
        <v>44030078.124274954</v>
      </c>
      <c r="AK39" s="81">
        <v>0</v>
      </c>
      <c r="AL39" s="81">
        <v>0</v>
      </c>
      <c r="AM39" s="81">
        <v>3868940.1254090341</v>
      </c>
      <c r="AN39" s="81">
        <v>0</v>
      </c>
      <c r="AO39" s="81">
        <v>0</v>
      </c>
      <c r="AP39" s="82"/>
      <c r="AQ39" s="81">
        <v>1161</v>
      </c>
      <c r="AR39" s="81">
        <v>245</v>
      </c>
      <c r="AS39" s="81">
        <v>0</v>
      </c>
      <c r="AT39" s="81">
        <v>0</v>
      </c>
      <c r="AU39" s="81">
        <v>0</v>
      </c>
      <c r="AV39" s="81">
        <v>0</v>
      </c>
      <c r="AW39" s="81" t="s">
        <v>564</v>
      </c>
      <c r="AX39" s="82"/>
      <c r="AY39" s="81">
        <v>4843.8999999999996</v>
      </c>
      <c r="AZ39" s="81">
        <v>10768.2</v>
      </c>
      <c r="BA39" s="81">
        <v>0</v>
      </c>
      <c r="BB39" s="81">
        <v>0</v>
      </c>
      <c r="BC39" s="81">
        <v>0</v>
      </c>
      <c r="BD39" s="81">
        <v>0</v>
      </c>
      <c r="BE39" s="81" t="s">
        <v>564</v>
      </c>
      <c r="BF39" s="82"/>
      <c r="BG39" s="81">
        <v>0</v>
      </c>
      <c r="BH39" s="81">
        <v>0</v>
      </c>
      <c r="BI39" s="81">
        <v>49.545000000000002</v>
      </c>
      <c r="BJ39" s="81">
        <v>0</v>
      </c>
      <c r="BK39" s="81">
        <v>2.907</v>
      </c>
      <c r="BL39" s="81">
        <v>0</v>
      </c>
      <c r="BM39" s="82"/>
      <c r="BN39" s="81">
        <v>0</v>
      </c>
      <c r="BO39" s="81">
        <v>0</v>
      </c>
      <c r="BP39" s="81">
        <v>3</v>
      </c>
      <c r="BQ39" s="81">
        <v>0</v>
      </c>
      <c r="BR39" s="81">
        <v>1</v>
      </c>
      <c r="BS39" s="81">
        <v>0</v>
      </c>
      <c r="BT39"/>
      <c r="BU39" s="80">
        <v>52.451999999999998</v>
      </c>
      <c r="BV39" s="80">
        <v>0</v>
      </c>
      <c r="BW39" s="80">
        <v>0</v>
      </c>
      <c r="BX39" s="80">
        <v>0</v>
      </c>
      <c r="BY39" s="80">
        <v>0</v>
      </c>
      <c r="BZ39" s="80">
        <v>0</v>
      </c>
      <c r="CA39" s="80">
        <v>0</v>
      </c>
      <c r="CB39" s="80">
        <v>0</v>
      </c>
      <c r="CC39" s="80">
        <v>0</v>
      </c>
    </row>
    <row r="40" spans="1:81">
      <c r="A40" s="80" t="s">
        <v>1717</v>
      </c>
      <c r="B40" s="80">
        <v>353</v>
      </c>
      <c r="C40" s="80">
        <v>13</v>
      </c>
      <c r="D40" s="80">
        <v>21</v>
      </c>
      <c r="E40" s="80">
        <v>2016</v>
      </c>
      <c r="F40" s="80" t="s">
        <v>92</v>
      </c>
      <c r="G40" s="80" t="s">
        <v>1704</v>
      </c>
      <c r="H40" s="80" t="s">
        <v>1705</v>
      </c>
      <c r="I40" s="177"/>
      <c r="J40" s="81">
        <v>65.460685454690378</v>
      </c>
      <c r="K40" s="81">
        <v>1.3954857698704477</v>
      </c>
      <c r="L40" s="81">
        <v>2.4909060977727897</v>
      </c>
      <c r="M40" s="81">
        <v>26.42466634724661</v>
      </c>
      <c r="N40" s="81">
        <v>30.108259675191217</v>
      </c>
      <c r="O40" s="81">
        <v>28.780837624825857</v>
      </c>
      <c r="P40" s="81">
        <v>14.804525733083009</v>
      </c>
      <c r="Q40" s="81">
        <v>2.0197934684359486</v>
      </c>
      <c r="R40" s="81">
        <v>0</v>
      </c>
      <c r="S40" s="81">
        <v>2.8731646301619933</v>
      </c>
      <c r="T40" s="82"/>
      <c r="U40" s="81">
        <v>8551915</v>
      </c>
      <c r="V40" s="81">
        <v>692</v>
      </c>
      <c r="W40" s="81">
        <v>42</v>
      </c>
      <c r="X40" s="81">
        <v>6860</v>
      </c>
      <c r="Y40" s="81">
        <v>10368</v>
      </c>
      <c r="Z40" s="81">
        <v>16927</v>
      </c>
      <c r="AA40" s="81">
        <v>3047</v>
      </c>
      <c r="AB40" s="81">
        <v>28596</v>
      </c>
      <c r="AC40" s="81">
        <v>0</v>
      </c>
      <c r="AD40" s="81">
        <v>2.8731646301619929</v>
      </c>
      <c r="AE40" s="82"/>
      <c r="AF40" s="81">
        <v>46090262.446168281</v>
      </c>
      <c r="AG40" s="81">
        <v>1092537.4924295261</v>
      </c>
      <c r="AH40" s="81">
        <v>383343.76485247607</v>
      </c>
      <c r="AI40" s="81">
        <v>40878143.935699411</v>
      </c>
      <c r="AJ40" s="81">
        <v>44395458.86179582</v>
      </c>
      <c r="AK40" s="81">
        <v>0</v>
      </c>
      <c r="AL40" s="81">
        <v>0</v>
      </c>
      <c r="AM40" s="81">
        <v>3922006.4931195462</v>
      </c>
      <c r="AN40" s="81">
        <v>0</v>
      </c>
      <c r="AO40" s="81">
        <v>0</v>
      </c>
      <c r="AP40" s="82"/>
      <c r="AQ40" s="81">
        <v>1263</v>
      </c>
      <c r="AR40" s="81">
        <v>301</v>
      </c>
      <c r="AS40" s="81">
        <v>1</v>
      </c>
      <c r="AT40" s="81">
        <v>0</v>
      </c>
      <c r="AU40" s="81">
        <v>0</v>
      </c>
      <c r="AV40" s="81">
        <v>0</v>
      </c>
      <c r="AW40" s="81" t="s">
        <v>564</v>
      </c>
      <c r="AX40" s="82"/>
      <c r="AY40" s="81">
        <v>5355.5</v>
      </c>
      <c r="AZ40" s="81">
        <v>13229.9</v>
      </c>
      <c r="BA40" s="81">
        <v>12</v>
      </c>
      <c r="BB40" s="81">
        <v>0</v>
      </c>
      <c r="BC40" s="81">
        <v>0</v>
      </c>
      <c r="BD40" s="81">
        <v>0</v>
      </c>
      <c r="BE40" s="81" t="s">
        <v>564</v>
      </c>
      <c r="BF40" s="82"/>
      <c r="BG40" s="81">
        <v>0</v>
      </c>
      <c r="BH40" s="81">
        <v>0</v>
      </c>
      <c r="BI40" s="81">
        <v>48.326999999999998</v>
      </c>
      <c r="BJ40" s="81">
        <v>0</v>
      </c>
      <c r="BK40" s="81">
        <v>2.5459999999999998</v>
      </c>
      <c r="BL40" s="81">
        <v>0</v>
      </c>
      <c r="BM40" s="82"/>
      <c r="BN40" s="81">
        <v>0</v>
      </c>
      <c r="BO40" s="81">
        <v>0</v>
      </c>
      <c r="BP40" s="81">
        <v>3</v>
      </c>
      <c r="BQ40" s="81">
        <v>0</v>
      </c>
      <c r="BR40" s="81">
        <v>1</v>
      </c>
      <c r="BS40" s="81">
        <v>0</v>
      </c>
      <c r="BT40"/>
      <c r="BU40" s="80">
        <v>50.872999999999998</v>
      </c>
      <c r="BV40" s="80">
        <v>0</v>
      </c>
      <c r="BW40" s="80">
        <v>0</v>
      </c>
      <c r="BX40" s="80">
        <v>0</v>
      </c>
      <c r="BY40" s="80">
        <v>0</v>
      </c>
      <c r="BZ40" s="80">
        <v>0</v>
      </c>
      <c r="CA40" s="80">
        <v>0</v>
      </c>
      <c r="CB40" s="80">
        <v>0</v>
      </c>
      <c r="CC40" s="80">
        <v>0</v>
      </c>
    </row>
    <row r="41" spans="1:81">
      <c r="A41" s="80" t="s">
        <v>1718</v>
      </c>
      <c r="B41" s="80">
        <v>354</v>
      </c>
      <c r="C41" s="80">
        <v>14</v>
      </c>
      <c r="D41" s="80">
        <v>21</v>
      </c>
      <c r="E41" s="80">
        <v>2017</v>
      </c>
      <c r="F41" s="80" t="s">
        <v>71</v>
      </c>
      <c r="G41" s="80" t="s">
        <v>1704</v>
      </c>
      <c r="H41" s="80" t="s">
        <v>1705</v>
      </c>
      <c r="I41" s="177"/>
      <c r="J41" s="81">
        <v>58.046524925356344</v>
      </c>
      <c r="K41" s="81">
        <v>1.4247314600748255</v>
      </c>
      <c r="L41" s="81">
        <v>2.3172005051284317</v>
      </c>
      <c r="M41" s="81">
        <v>26.187605944745055</v>
      </c>
      <c r="N41" s="81">
        <v>31.262537543180908</v>
      </c>
      <c r="O41" s="81">
        <v>28.833037593629367</v>
      </c>
      <c r="P41" s="81">
        <v>15.077668067654265</v>
      </c>
      <c r="Q41" s="81">
        <v>1.9624828311809659</v>
      </c>
      <c r="R41" s="81">
        <v>0</v>
      </c>
      <c r="S41" s="81">
        <v>2.6719381863683096</v>
      </c>
      <c r="T41" s="82"/>
      <c r="U41" s="81">
        <v>8079750.9999999991</v>
      </c>
      <c r="V41" s="81">
        <v>692</v>
      </c>
      <c r="W41" s="81">
        <v>42</v>
      </c>
      <c r="X41" s="81">
        <v>6860</v>
      </c>
      <c r="Y41" s="81">
        <v>10524</v>
      </c>
      <c r="Z41" s="81">
        <v>17239</v>
      </c>
      <c r="AA41" s="81">
        <v>3123</v>
      </c>
      <c r="AB41" s="81">
        <v>28733</v>
      </c>
      <c r="AC41" s="81">
        <v>0</v>
      </c>
      <c r="AD41" s="81">
        <v>2.67193818636831</v>
      </c>
      <c r="AE41" s="82"/>
      <c r="AF41" s="81">
        <v>43594069.754371896</v>
      </c>
      <c r="AG41" s="81">
        <v>1130738.796976357</v>
      </c>
      <c r="AH41" s="81">
        <v>488523.54934926663</v>
      </c>
      <c r="AI41" s="81">
        <v>41536745.345313467</v>
      </c>
      <c r="AJ41" s="81">
        <v>46063189.316944569</v>
      </c>
      <c r="AK41" s="81">
        <v>0</v>
      </c>
      <c r="AL41" s="81">
        <v>0</v>
      </c>
      <c r="AM41" s="81">
        <v>3946962.625546603</v>
      </c>
      <c r="AN41" s="81">
        <v>0</v>
      </c>
      <c r="AO41" s="81">
        <v>0</v>
      </c>
      <c r="AP41" s="82"/>
      <c r="AQ41" s="81">
        <v>1330</v>
      </c>
      <c r="AR41" s="81">
        <v>328</v>
      </c>
      <c r="AS41" s="81">
        <v>1</v>
      </c>
      <c r="AT41" s="81">
        <v>0</v>
      </c>
      <c r="AU41" s="81">
        <v>0</v>
      </c>
      <c r="AV41" s="81">
        <v>0</v>
      </c>
      <c r="AW41" s="81" t="s">
        <v>564</v>
      </c>
      <c r="AX41" s="82"/>
      <c r="AY41" s="81">
        <v>5680.2000000000007</v>
      </c>
      <c r="AZ41" s="81">
        <v>14442.9</v>
      </c>
      <c r="BA41" s="81">
        <v>12</v>
      </c>
      <c r="BB41" s="81">
        <v>0</v>
      </c>
      <c r="BC41" s="81">
        <v>0</v>
      </c>
      <c r="BD41" s="81">
        <v>0</v>
      </c>
      <c r="BE41" s="81" t="s">
        <v>564</v>
      </c>
      <c r="BF41" s="82"/>
      <c r="BG41" s="81">
        <v>0</v>
      </c>
      <c r="BH41" s="81">
        <v>0</v>
      </c>
      <c r="BI41" s="81">
        <v>48.944000000000003</v>
      </c>
      <c r="BJ41" s="81">
        <v>0</v>
      </c>
      <c r="BK41" s="81">
        <v>0</v>
      </c>
      <c r="BL41" s="81">
        <v>0</v>
      </c>
      <c r="BM41" s="82"/>
      <c r="BN41" s="81">
        <v>0</v>
      </c>
      <c r="BO41" s="81">
        <v>0</v>
      </c>
      <c r="BP41" s="81">
        <v>3</v>
      </c>
      <c r="BQ41" s="81">
        <v>0</v>
      </c>
      <c r="BR41" s="81">
        <v>0</v>
      </c>
      <c r="BS41" s="81">
        <v>0</v>
      </c>
      <c r="BT41"/>
      <c r="BU41" s="80">
        <v>48.944000000000003</v>
      </c>
      <c r="BV41" s="80">
        <v>0</v>
      </c>
      <c r="BW41" s="80">
        <v>0</v>
      </c>
      <c r="BX41" s="80">
        <v>0</v>
      </c>
      <c r="BY41" s="80">
        <v>0</v>
      </c>
      <c r="BZ41" s="80">
        <v>0</v>
      </c>
      <c r="CA41" s="80">
        <v>0</v>
      </c>
      <c r="CB41" s="80">
        <v>0</v>
      </c>
      <c r="CC41" s="80">
        <v>0</v>
      </c>
    </row>
    <row r="42" spans="1:81">
      <c r="A42" s="80" t="s">
        <v>1719</v>
      </c>
      <c r="B42" s="80">
        <v>355</v>
      </c>
      <c r="C42" s="80">
        <v>15</v>
      </c>
      <c r="D42" s="80">
        <v>21</v>
      </c>
      <c r="E42" s="80">
        <v>2018</v>
      </c>
      <c r="F42" s="80" t="s">
        <v>93</v>
      </c>
      <c r="G42" s="80" t="s">
        <v>1704</v>
      </c>
      <c r="H42" s="80" t="s">
        <v>1705</v>
      </c>
      <c r="I42" s="177"/>
      <c r="J42" s="81">
        <v>56.844948089075558</v>
      </c>
      <c r="K42" s="81">
        <v>1.3301294133534305</v>
      </c>
      <c r="L42" s="81">
        <v>2.1578614013206816</v>
      </c>
      <c r="M42" s="81">
        <v>26.59502830078922</v>
      </c>
      <c r="N42" s="81">
        <v>28.695407919934855</v>
      </c>
      <c r="O42" s="81">
        <v>28.442311104263791</v>
      </c>
      <c r="P42" s="81">
        <v>14.951480806762337</v>
      </c>
      <c r="Q42" s="81">
        <v>1.8232399341071035</v>
      </c>
      <c r="R42" s="81">
        <v>0</v>
      </c>
      <c r="S42" s="81">
        <v>2.6939754294627227</v>
      </c>
      <c r="T42" s="82"/>
      <c r="U42" s="81">
        <v>8257308</v>
      </c>
      <c r="V42" s="81">
        <v>692</v>
      </c>
      <c r="W42" s="81">
        <v>42</v>
      </c>
      <c r="X42" s="81">
        <v>6860</v>
      </c>
      <c r="Y42" s="81">
        <v>10649</v>
      </c>
      <c r="Z42" s="81">
        <v>17331</v>
      </c>
      <c r="AA42" s="81">
        <v>3128</v>
      </c>
      <c r="AB42" s="81">
        <v>28767</v>
      </c>
      <c r="AC42" s="81">
        <v>0</v>
      </c>
      <c r="AD42" s="81">
        <v>2.6939754294627232</v>
      </c>
      <c r="AE42" s="82"/>
      <c r="AF42" s="81">
        <v>42952184.591619723</v>
      </c>
      <c r="AG42" s="81">
        <v>1004551.901528676</v>
      </c>
      <c r="AH42" s="81">
        <v>460708.16649572679</v>
      </c>
      <c r="AI42" s="81">
        <v>40077981.650490597</v>
      </c>
      <c r="AJ42" s="81">
        <v>44413937.599102616</v>
      </c>
      <c r="AK42" s="81">
        <v>0</v>
      </c>
      <c r="AL42" s="81">
        <v>0</v>
      </c>
      <c r="AM42" s="81">
        <v>3959809.5018420029</v>
      </c>
      <c r="AN42" s="81">
        <v>0</v>
      </c>
      <c r="AO42" s="81">
        <v>0</v>
      </c>
      <c r="AP42" s="82"/>
      <c r="AQ42" s="81">
        <v>1387</v>
      </c>
      <c r="AR42" s="81">
        <v>353</v>
      </c>
      <c r="AS42" s="81">
        <v>1</v>
      </c>
      <c r="AT42" s="81">
        <v>0</v>
      </c>
      <c r="AU42" s="81">
        <v>0</v>
      </c>
      <c r="AV42" s="81">
        <v>0</v>
      </c>
      <c r="AW42" s="81" t="s">
        <v>564</v>
      </c>
      <c r="AX42" s="82"/>
      <c r="AY42" s="81">
        <v>5948.5</v>
      </c>
      <c r="AZ42" s="81">
        <v>16839</v>
      </c>
      <c r="BA42" s="81">
        <v>12</v>
      </c>
      <c r="BB42" s="81">
        <v>0</v>
      </c>
      <c r="BC42" s="81">
        <v>0</v>
      </c>
      <c r="BD42" s="81">
        <v>0</v>
      </c>
      <c r="BE42" s="81" t="s">
        <v>564</v>
      </c>
      <c r="BF42" s="82"/>
      <c r="BG42" s="81">
        <v>0</v>
      </c>
      <c r="BH42" s="81">
        <v>0</v>
      </c>
      <c r="BI42" s="81">
        <v>53.905999999999999</v>
      </c>
      <c r="BJ42" s="81">
        <v>0</v>
      </c>
      <c r="BK42" s="81">
        <v>0</v>
      </c>
      <c r="BL42" s="81">
        <v>0</v>
      </c>
      <c r="BM42" s="82"/>
      <c r="BN42" s="81">
        <v>0</v>
      </c>
      <c r="BO42" s="81">
        <v>0</v>
      </c>
      <c r="BP42" s="81">
        <v>4</v>
      </c>
      <c r="BQ42" s="81">
        <v>0</v>
      </c>
      <c r="BR42" s="81">
        <v>0</v>
      </c>
      <c r="BS42" s="81">
        <v>0</v>
      </c>
      <c r="BT42"/>
      <c r="BU42" s="80">
        <v>53.905999999999999</v>
      </c>
      <c r="BV42" s="80">
        <v>0</v>
      </c>
      <c r="BW42" s="80">
        <v>0</v>
      </c>
      <c r="BX42" s="80">
        <v>0</v>
      </c>
      <c r="BY42" s="80">
        <v>0</v>
      </c>
      <c r="BZ42" s="80">
        <v>0</v>
      </c>
      <c r="CA42" s="80">
        <v>0</v>
      </c>
      <c r="CB42" s="80">
        <v>0</v>
      </c>
      <c r="CC42" s="80">
        <v>0</v>
      </c>
    </row>
    <row r="43" spans="1:81">
      <c r="A43" s="80" t="s">
        <v>1720</v>
      </c>
      <c r="B43" s="80">
        <v>356</v>
      </c>
      <c r="C43" s="80">
        <v>16</v>
      </c>
      <c r="D43" s="80">
        <v>21</v>
      </c>
      <c r="E43" s="80">
        <v>2019</v>
      </c>
      <c r="F43" s="80" t="s">
        <v>73</v>
      </c>
      <c r="G43" s="80" t="s">
        <v>1704</v>
      </c>
      <c r="H43" s="80" t="s">
        <v>1705</v>
      </c>
      <c r="I43" s="177"/>
      <c r="J43" s="81">
        <v>63.017027882856581</v>
      </c>
      <c r="K43" s="81">
        <v>1.19342774110364</v>
      </c>
      <c r="L43" s="81">
        <v>2.1694599061799376</v>
      </c>
      <c r="M43" s="81">
        <v>25.351917220727643</v>
      </c>
      <c r="N43" s="81">
        <v>28.263332286496752</v>
      </c>
      <c r="O43" s="81">
        <v>27.837208520684239</v>
      </c>
      <c r="P43" s="81">
        <v>15.020884877910486</v>
      </c>
      <c r="Q43" s="81">
        <v>1.7709188531468787</v>
      </c>
      <c r="R43" s="81">
        <v>0</v>
      </c>
      <c r="S43" s="81">
        <v>2.3856851538485015</v>
      </c>
      <c r="T43" s="82"/>
      <c r="U43" s="81">
        <v>9579270</v>
      </c>
      <c r="V43" s="81">
        <v>692</v>
      </c>
      <c r="W43" s="81">
        <v>42</v>
      </c>
      <c r="X43" s="81">
        <v>6860</v>
      </c>
      <c r="Y43" s="81">
        <v>10806</v>
      </c>
      <c r="Z43" s="81">
        <v>17428</v>
      </c>
      <c r="AA43" s="81">
        <v>3119</v>
      </c>
      <c r="AB43" s="81">
        <v>28698</v>
      </c>
      <c r="AC43" s="81">
        <v>0</v>
      </c>
      <c r="AD43" s="81">
        <v>2.385685153848502</v>
      </c>
      <c r="AE43" s="82"/>
      <c r="AF43" s="81">
        <v>48421088.681363493</v>
      </c>
      <c r="AG43" s="81">
        <v>968512.56012724875</v>
      </c>
      <c r="AH43" s="81">
        <v>494837.98617375258</v>
      </c>
      <c r="AI43" s="81">
        <v>41375468.011022776</v>
      </c>
      <c r="AJ43" s="81">
        <v>46394532.563789278</v>
      </c>
      <c r="AK43" s="81">
        <v>0</v>
      </c>
      <c r="AL43" s="81">
        <v>0</v>
      </c>
      <c r="AM43" s="81">
        <v>3908451.5615716665</v>
      </c>
      <c r="AN43" s="81">
        <v>0</v>
      </c>
      <c r="AO43" s="81">
        <v>0</v>
      </c>
      <c r="AP43" s="82"/>
      <c r="AQ43" s="81">
        <v>1424</v>
      </c>
      <c r="AR43" s="81">
        <v>371</v>
      </c>
      <c r="AS43" s="81">
        <v>1</v>
      </c>
      <c r="AT43" s="81">
        <v>0</v>
      </c>
      <c r="AU43" s="81">
        <v>0</v>
      </c>
      <c r="AV43" s="81">
        <v>0</v>
      </c>
      <c r="AW43" s="81" t="s">
        <v>564</v>
      </c>
      <c r="AX43" s="82"/>
      <c r="AY43" s="81">
        <v>6141.0000000000018</v>
      </c>
      <c r="AZ43" s="81">
        <v>17650.099999999999</v>
      </c>
      <c r="BA43" s="81">
        <v>12</v>
      </c>
      <c r="BB43" s="81">
        <v>0</v>
      </c>
      <c r="BC43" s="81">
        <v>0</v>
      </c>
      <c r="BD43" s="81">
        <v>0</v>
      </c>
      <c r="BE43" s="81" t="s">
        <v>564</v>
      </c>
      <c r="BF43" s="82"/>
      <c r="BG43" s="81">
        <v>0</v>
      </c>
      <c r="BH43" s="81">
        <v>0</v>
      </c>
      <c r="BI43" s="81">
        <v>43.351999999999997</v>
      </c>
      <c r="BJ43" s="81">
        <v>0</v>
      </c>
      <c r="BK43" s="81">
        <v>0</v>
      </c>
      <c r="BL43" s="81">
        <v>0</v>
      </c>
      <c r="BM43" s="82"/>
      <c r="BN43" s="81">
        <v>0</v>
      </c>
      <c r="BO43" s="81">
        <v>0</v>
      </c>
      <c r="BP43" s="81">
        <v>3</v>
      </c>
      <c r="BQ43" s="81">
        <v>0</v>
      </c>
      <c r="BR43" s="81">
        <v>0</v>
      </c>
      <c r="BS43" s="81">
        <v>0</v>
      </c>
      <c r="BT43"/>
      <c r="BU43" s="80">
        <v>43.351999999999997</v>
      </c>
      <c r="BV43" s="80">
        <v>0</v>
      </c>
      <c r="BW43" s="80">
        <v>0</v>
      </c>
      <c r="BX43" s="80">
        <v>0</v>
      </c>
      <c r="BY43" s="80">
        <v>0</v>
      </c>
      <c r="BZ43" s="80">
        <v>0</v>
      </c>
      <c r="CA43" s="80">
        <v>0</v>
      </c>
      <c r="CB43" s="80">
        <v>0</v>
      </c>
      <c r="CC43" s="80">
        <v>0</v>
      </c>
    </row>
    <row r="44" spans="1:81">
      <c r="A44" s="80" t="s">
        <v>1721</v>
      </c>
      <c r="B44" s="80">
        <v>357</v>
      </c>
      <c r="C44" s="80">
        <v>17</v>
      </c>
      <c r="D44" s="80">
        <v>21</v>
      </c>
      <c r="E44" s="80">
        <v>2020</v>
      </c>
      <c r="F44" s="80" t="s">
        <v>218</v>
      </c>
      <c r="G44" s="80" t="s">
        <v>1704</v>
      </c>
      <c r="H44" s="80" t="s">
        <v>1705</v>
      </c>
      <c r="I44" s="177"/>
      <c r="J44" s="81">
        <v>68.656510049566194</v>
      </c>
      <c r="K44" s="81">
        <v>1.6111540901656842</v>
      </c>
      <c r="L44" s="81">
        <v>5.6489419228607627</v>
      </c>
      <c r="M44" s="81">
        <v>19.906808345482844</v>
      </c>
      <c r="N44" s="81">
        <v>28.005862407953</v>
      </c>
      <c r="O44" s="81">
        <v>24.428517819961609</v>
      </c>
      <c r="P44" s="81">
        <v>13.873994265316176</v>
      </c>
      <c r="Q44" s="81">
        <v>1.6861698025797076</v>
      </c>
      <c r="R44" s="81">
        <v>0</v>
      </c>
      <c r="S44" s="81">
        <v>2.5278010410159331</v>
      </c>
      <c r="T44" s="82"/>
      <c r="U44" s="81">
        <v>10230642</v>
      </c>
      <c r="V44" s="81">
        <v>871</v>
      </c>
      <c r="W44" s="81">
        <v>121</v>
      </c>
      <c r="X44" s="81">
        <v>6085</v>
      </c>
      <c r="Y44" s="81">
        <v>10812</v>
      </c>
      <c r="Z44" s="81">
        <v>17456</v>
      </c>
      <c r="AA44" s="81">
        <v>3130</v>
      </c>
      <c r="AB44" s="81">
        <v>28597</v>
      </c>
      <c r="AC44" s="81">
        <v>0</v>
      </c>
      <c r="AD44" s="81">
        <v>2.5278010410159331</v>
      </c>
      <c r="AE44" s="82"/>
      <c r="AF44" s="81">
        <v>53519118.330907643</v>
      </c>
      <c r="AG44" s="81">
        <v>1242619.268894423</v>
      </c>
      <c r="AH44" s="81">
        <v>1357534.9756332571</v>
      </c>
      <c r="AI44" s="81">
        <v>33890089.145442382</v>
      </c>
      <c r="AJ44" s="81">
        <v>46995910.777464703</v>
      </c>
      <c r="AK44" s="81"/>
      <c r="AL44" s="81"/>
      <c r="AM44" s="81">
        <v>3732226.2192966859</v>
      </c>
      <c r="AN44" s="81"/>
      <c r="AO44" s="81"/>
      <c r="AP44" s="82"/>
      <c r="AQ44" s="81">
        <v>1480</v>
      </c>
      <c r="AR44" s="81">
        <v>384</v>
      </c>
      <c r="AS44" s="81">
        <v>1</v>
      </c>
      <c r="AT44" s="81">
        <v>0</v>
      </c>
      <c r="AU44" s="81">
        <v>0</v>
      </c>
      <c r="AV44" s="81">
        <v>0</v>
      </c>
      <c r="AW44" s="81">
        <v>1</v>
      </c>
      <c r="AX44" s="82"/>
      <c r="AY44" s="81">
        <v>6480.1</v>
      </c>
      <c r="AZ44" s="81">
        <v>18546.299999999988</v>
      </c>
      <c r="BA44" s="81">
        <v>12</v>
      </c>
      <c r="BB44" s="81">
        <v>0</v>
      </c>
      <c r="BC44" s="81">
        <v>0</v>
      </c>
      <c r="BD44" s="81">
        <v>0</v>
      </c>
      <c r="BE44" s="81">
        <v>12</v>
      </c>
      <c r="BF44" s="82"/>
      <c r="BG44" s="81">
        <v>0</v>
      </c>
      <c r="BH44" s="81">
        <v>0</v>
      </c>
      <c r="BI44" s="81">
        <v>45.972000000000001</v>
      </c>
      <c r="BJ44" s="81">
        <v>0</v>
      </c>
      <c r="BK44" s="81">
        <v>0</v>
      </c>
      <c r="BL44" s="81">
        <v>0</v>
      </c>
      <c r="BM44" s="82"/>
      <c r="BN44" s="81">
        <v>0</v>
      </c>
      <c r="BO44" s="81">
        <v>0</v>
      </c>
      <c r="BP44" s="81">
        <v>4</v>
      </c>
      <c r="BQ44" s="81">
        <v>0</v>
      </c>
      <c r="BR44" s="81">
        <v>0</v>
      </c>
      <c r="BS44" s="81">
        <v>0</v>
      </c>
      <c r="BT44"/>
      <c r="BU44" s="80">
        <v>45.972000000000001</v>
      </c>
      <c r="BV44" s="80">
        <v>0</v>
      </c>
      <c r="BW44" s="80">
        <v>0</v>
      </c>
      <c r="BX44" s="80">
        <v>0</v>
      </c>
      <c r="BY44" s="80">
        <v>0</v>
      </c>
      <c r="BZ44" s="80">
        <v>0</v>
      </c>
      <c r="CA44" s="80">
        <v>0</v>
      </c>
      <c r="CB44" s="80">
        <v>0</v>
      </c>
      <c r="CC44" s="80">
        <v>0</v>
      </c>
    </row>
    <row r="45" spans="1:81">
      <c r="A45" s="80" t="s">
        <v>1722</v>
      </c>
      <c r="B45" s="80">
        <v>357</v>
      </c>
      <c r="C45" s="80">
        <v>18</v>
      </c>
      <c r="D45" s="80">
        <v>21</v>
      </c>
      <c r="E45" s="80">
        <v>2021</v>
      </c>
      <c r="F45" s="80" t="s">
        <v>75</v>
      </c>
      <c r="G45" s="174" t="s">
        <v>1704</v>
      </c>
      <c r="H45" s="80" t="s">
        <v>1705</v>
      </c>
      <c r="I45" s="177"/>
      <c r="J45" s="81">
        <v>64.073338552908979</v>
      </c>
      <c r="K45" s="81">
        <v>1.8256039097068411</v>
      </c>
      <c r="L45" s="81">
        <v>5.3858768207382672</v>
      </c>
      <c r="M45" s="81">
        <v>23.349041303425825</v>
      </c>
      <c r="N45" s="81">
        <v>27.066808607662768</v>
      </c>
      <c r="O45" s="81">
        <v>23.853369675056928</v>
      </c>
      <c r="P45" s="81">
        <v>14.508571782403724</v>
      </c>
      <c r="Q45" s="81">
        <v>1.7039587056682768</v>
      </c>
      <c r="R45" s="81">
        <v>0</v>
      </c>
      <c r="S45" s="81">
        <v>2.533388268806168</v>
      </c>
      <c r="T45" s="82"/>
      <c r="U45" s="81">
        <v>10055108</v>
      </c>
      <c r="V45" s="81">
        <v>871</v>
      </c>
      <c r="W45" s="81">
        <v>121</v>
      </c>
      <c r="X45" s="81">
        <v>6085</v>
      </c>
      <c r="Y45" s="81">
        <v>10886</v>
      </c>
      <c r="Z45" s="81">
        <v>17551</v>
      </c>
      <c r="AA45" s="81">
        <v>3192</v>
      </c>
      <c r="AB45" s="81">
        <v>28556</v>
      </c>
      <c r="AC45" s="81">
        <v>0</v>
      </c>
      <c r="AD45" s="81">
        <v>2.533388268806168</v>
      </c>
      <c r="AE45" s="82"/>
      <c r="AF45" s="81">
        <v>49331216.332864024</v>
      </c>
      <c r="AG45" s="81">
        <v>1383740.7411276998</v>
      </c>
      <c r="AH45" s="81">
        <v>1248996.0861372738</v>
      </c>
      <c r="AI45" s="81">
        <v>37571563.857403591</v>
      </c>
      <c r="AJ45" s="81">
        <v>42129786.322346032</v>
      </c>
      <c r="AK45" s="81">
        <v>0</v>
      </c>
      <c r="AL45" s="81">
        <v>0</v>
      </c>
      <c r="AM45" s="81">
        <v>3748371.5802396201</v>
      </c>
      <c r="AN45" s="81">
        <v>0</v>
      </c>
      <c r="AO45" s="81">
        <v>0</v>
      </c>
      <c r="AP45" s="82"/>
      <c r="AQ45" s="81">
        <v>1565</v>
      </c>
      <c r="AR45" s="81">
        <v>389</v>
      </c>
      <c r="AS45" s="81">
        <v>1</v>
      </c>
      <c r="AT45" s="81">
        <v>0</v>
      </c>
      <c r="AU45" s="81">
        <v>0</v>
      </c>
      <c r="AV45" s="81">
        <v>0</v>
      </c>
      <c r="AW45" s="81"/>
      <c r="AX45" s="82"/>
      <c r="AY45" s="81">
        <v>7021.7000000000007</v>
      </c>
      <c r="AZ45" s="81">
        <v>19921.19999999999</v>
      </c>
      <c r="BA45" s="81">
        <v>12</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1723</v>
      </c>
      <c r="B46" s="80">
        <v>357</v>
      </c>
      <c r="C46" s="80">
        <v>19</v>
      </c>
      <c r="D46" s="80">
        <v>21</v>
      </c>
      <c r="E46" s="80">
        <v>2022</v>
      </c>
      <c r="F46" s="80" t="s">
        <v>568</v>
      </c>
      <c r="G46" s="174" t="s">
        <v>1704</v>
      </c>
      <c r="H46" s="80" t="s">
        <v>1705</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1640</v>
      </c>
      <c r="AR46" s="81">
        <v>392</v>
      </c>
      <c r="AS46" s="81">
        <v>1</v>
      </c>
      <c r="AT46" s="81">
        <v>0</v>
      </c>
      <c r="AU46" s="81">
        <v>0</v>
      </c>
      <c r="AV46" s="81">
        <v>0</v>
      </c>
      <c r="AW46" s="81"/>
      <c r="AX46" s="82"/>
      <c r="AY46" s="81">
        <v>7522.0999999999931</v>
      </c>
      <c r="AZ46" s="81">
        <v>20820.299999999992</v>
      </c>
      <c r="BA46" s="81">
        <v>12</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1724</v>
      </c>
      <c r="B47" s="80">
        <v>120</v>
      </c>
      <c r="C47" s="80">
        <v>1</v>
      </c>
      <c r="D47" s="80">
        <v>8</v>
      </c>
      <c r="E47" s="80">
        <v>1990</v>
      </c>
      <c r="F47" s="80" t="s">
        <v>562</v>
      </c>
      <c r="G47" s="80" t="s">
        <v>1725</v>
      </c>
      <c r="H47" s="80" t="s">
        <v>1726</v>
      </c>
      <c r="I47" s="177"/>
      <c r="J47" s="81">
        <v>29.027952665213064</v>
      </c>
      <c r="K47" s="81">
        <v>2.1215789592198036</v>
      </c>
      <c r="L47" s="81">
        <v>0.85816454602962688</v>
      </c>
      <c r="M47" s="81">
        <v>9.6555343891342869</v>
      </c>
      <c r="N47" s="81">
        <v>16.558773266975042</v>
      </c>
      <c r="O47" s="81">
        <v>18.596602324657677</v>
      </c>
      <c r="P47" s="81">
        <v>16.173066661627082</v>
      </c>
      <c r="Q47" s="81">
        <v>1.4900899962260965</v>
      </c>
      <c r="R47" s="81">
        <v>0</v>
      </c>
      <c r="S47" s="81">
        <v>1.7262352874915365</v>
      </c>
      <c r="T47" s="82"/>
      <c r="U47" s="81">
        <v>4799618</v>
      </c>
      <c r="V47" s="81">
        <v>762</v>
      </c>
      <c r="W47" s="81">
        <v>9</v>
      </c>
      <c r="X47" s="81">
        <v>3309</v>
      </c>
      <c r="Y47" s="81">
        <v>6442</v>
      </c>
      <c r="Z47" s="81">
        <v>7649</v>
      </c>
      <c r="AA47" s="81">
        <v>3927</v>
      </c>
      <c r="AB47" s="81">
        <v>24194</v>
      </c>
      <c r="AC47" s="81">
        <v>0</v>
      </c>
      <c r="AD47" s="81">
        <v>1.7262352874915365</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1727</v>
      </c>
      <c r="B48" s="80">
        <v>121</v>
      </c>
      <c r="C48" s="80">
        <v>2</v>
      </c>
      <c r="D48" s="80">
        <v>8</v>
      </c>
      <c r="E48" s="80">
        <v>2005</v>
      </c>
      <c r="F48" s="80" t="s">
        <v>565</v>
      </c>
      <c r="G48" s="80" t="s">
        <v>1725</v>
      </c>
      <c r="H48" s="80" t="s">
        <v>1726</v>
      </c>
      <c r="I48" s="177"/>
      <c r="J48" s="81">
        <v>25.137836209010473</v>
      </c>
      <c r="K48" s="81">
        <v>1.8102668759542306</v>
      </c>
      <c r="L48" s="81">
        <v>0.59836153672728143</v>
      </c>
      <c r="M48" s="81">
        <v>24.374934184733739</v>
      </c>
      <c r="N48" s="81">
        <v>31.141630224533309</v>
      </c>
      <c r="O48" s="81">
        <v>32.565347574781761</v>
      </c>
      <c r="P48" s="81">
        <v>20.542090430319792</v>
      </c>
      <c r="Q48" s="81">
        <v>1.8275961005612948</v>
      </c>
      <c r="R48" s="81">
        <v>0</v>
      </c>
      <c r="S48" s="81">
        <v>6.3910478015054437</v>
      </c>
      <c r="T48" s="82"/>
      <c r="U48" s="81">
        <v>3808758</v>
      </c>
      <c r="V48" s="81">
        <v>767</v>
      </c>
      <c r="W48" s="81">
        <v>8</v>
      </c>
      <c r="X48" s="81">
        <v>4512</v>
      </c>
      <c r="Y48" s="81">
        <v>10449</v>
      </c>
      <c r="Z48" s="81">
        <v>15500</v>
      </c>
      <c r="AA48" s="81">
        <v>4085</v>
      </c>
      <c r="AB48" s="81">
        <v>31021</v>
      </c>
      <c r="AC48" s="81">
        <v>0</v>
      </c>
      <c r="AD48" s="81">
        <v>6.3910478015054437</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1728</v>
      </c>
      <c r="B49" s="80">
        <v>122</v>
      </c>
      <c r="C49" s="80">
        <v>3</v>
      </c>
      <c r="D49" s="80">
        <v>8</v>
      </c>
      <c r="E49" s="80">
        <v>2006</v>
      </c>
      <c r="F49" s="80" t="s">
        <v>566</v>
      </c>
      <c r="G49" s="80" t="s">
        <v>1725</v>
      </c>
      <c r="H49" s="80" t="s">
        <v>1726</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1729</v>
      </c>
      <c r="B50" s="80">
        <v>123</v>
      </c>
      <c r="C50" s="80">
        <v>4</v>
      </c>
      <c r="D50" s="80">
        <v>8</v>
      </c>
      <c r="E50" s="80">
        <v>2007</v>
      </c>
      <c r="F50" s="80" t="s">
        <v>567</v>
      </c>
      <c r="G50" s="80" t="s">
        <v>1725</v>
      </c>
      <c r="H50" s="80" t="s">
        <v>1726</v>
      </c>
      <c r="I50" s="177"/>
      <c r="J50" s="81">
        <v>21.04545046444419</v>
      </c>
      <c r="K50" s="81">
        <v>1.8820783599259043</v>
      </c>
      <c r="L50" s="81">
        <v>1.730198374307137</v>
      </c>
      <c r="M50" s="81">
        <v>24.64659607751214</v>
      </c>
      <c r="N50" s="81">
        <v>34.158754408071175</v>
      </c>
      <c r="O50" s="81">
        <v>31.762887984620924</v>
      </c>
      <c r="P50" s="81">
        <v>20.574094182452384</v>
      </c>
      <c r="Q50" s="81">
        <v>1.9424601291039278</v>
      </c>
      <c r="R50" s="81">
        <v>0</v>
      </c>
      <c r="S50" s="81">
        <v>5.6126442940325996</v>
      </c>
      <c r="T50" s="82"/>
      <c r="U50" s="81">
        <v>3269292</v>
      </c>
      <c r="V50" s="81">
        <v>818</v>
      </c>
      <c r="W50" s="81">
        <v>22</v>
      </c>
      <c r="X50" s="81">
        <v>5750</v>
      </c>
      <c r="Y50" s="81">
        <v>10837</v>
      </c>
      <c r="Z50" s="81">
        <v>15716</v>
      </c>
      <c r="AA50" s="81">
        <v>4029</v>
      </c>
      <c r="AB50" s="81">
        <v>31227</v>
      </c>
      <c r="AC50" s="81">
        <v>0</v>
      </c>
      <c r="AD50" s="81">
        <v>5.6126442940325996</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1730</v>
      </c>
      <c r="B51" s="80">
        <v>124</v>
      </c>
      <c r="C51" s="80">
        <v>5</v>
      </c>
      <c r="D51" s="80">
        <v>8</v>
      </c>
      <c r="E51" s="80">
        <v>2008</v>
      </c>
      <c r="F51" s="80" t="s">
        <v>84</v>
      </c>
      <c r="G51" s="80" t="s">
        <v>1725</v>
      </c>
      <c r="H51" s="80" t="s">
        <v>1726</v>
      </c>
      <c r="I51" s="177"/>
      <c r="J51" s="81">
        <v>19.88720130511372</v>
      </c>
      <c r="K51" s="81">
        <v>1.5017446282364442</v>
      </c>
      <c r="L51" s="81">
        <v>1.5654665170662869</v>
      </c>
      <c r="M51" s="81">
        <v>26.003417619713431</v>
      </c>
      <c r="N51" s="81">
        <v>34.731835187565906</v>
      </c>
      <c r="O51" s="81">
        <v>31.025606984077605</v>
      </c>
      <c r="P51" s="81">
        <v>19.953867186584162</v>
      </c>
      <c r="Q51" s="81">
        <v>1.9111797180087868</v>
      </c>
      <c r="R51" s="81">
        <v>0</v>
      </c>
      <c r="S51" s="81">
        <v>5.4058990288826232</v>
      </c>
      <c r="T51" s="82"/>
      <c r="U51" s="81">
        <v>3390559</v>
      </c>
      <c r="V51" s="81">
        <v>818</v>
      </c>
      <c r="W51" s="81">
        <v>22</v>
      </c>
      <c r="X51" s="81">
        <v>5750</v>
      </c>
      <c r="Y51" s="81">
        <v>10976</v>
      </c>
      <c r="Z51" s="81">
        <v>15890</v>
      </c>
      <c r="AA51" s="81">
        <v>3912</v>
      </c>
      <c r="AB51" s="81">
        <v>31229</v>
      </c>
      <c r="AC51" s="81">
        <v>0</v>
      </c>
      <c r="AD51" s="81">
        <v>5.4058990288826232</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1731</v>
      </c>
      <c r="B52" s="80">
        <v>125</v>
      </c>
      <c r="C52" s="80">
        <v>6</v>
      </c>
      <c r="D52" s="80">
        <v>8</v>
      </c>
      <c r="E52" s="80">
        <v>2009</v>
      </c>
      <c r="F52" s="80" t="s">
        <v>85</v>
      </c>
      <c r="G52" s="80" t="s">
        <v>1725</v>
      </c>
      <c r="H52" s="80" t="s">
        <v>1726</v>
      </c>
      <c r="I52" s="177"/>
      <c r="J52" s="81">
        <v>20.240830615797822</v>
      </c>
      <c r="K52" s="81">
        <v>1.4134807866565036</v>
      </c>
      <c r="L52" s="81">
        <v>6.5142735360002021E-2</v>
      </c>
      <c r="M52" s="81">
        <v>22.132245169670004</v>
      </c>
      <c r="N52" s="81">
        <v>32.624211094929706</v>
      </c>
      <c r="O52" s="81">
        <v>31.62656290810482</v>
      </c>
      <c r="P52" s="81">
        <v>19.401824110069889</v>
      </c>
      <c r="Q52" s="81">
        <v>1.8174469354801792</v>
      </c>
      <c r="R52" s="81">
        <v>0</v>
      </c>
      <c r="S52" s="81">
        <v>6.117846896920029</v>
      </c>
      <c r="T52" s="82"/>
      <c r="U52" s="81">
        <v>3080674</v>
      </c>
      <c r="V52" s="81">
        <v>898</v>
      </c>
      <c r="W52" s="81">
        <v>1</v>
      </c>
      <c r="X52" s="81">
        <v>5773</v>
      </c>
      <c r="Y52" s="81">
        <v>11097</v>
      </c>
      <c r="Z52" s="81">
        <v>15988</v>
      </c>
      <c r="AA52" s="81">
        <v>3905</v>
      </c>
      <c r="AB52" s="81">
        <v>31175</v>
      </c>
      <c r="AC52" s="81">
        <v>0</v>
      </c>
      <c r="AD52" s="81">
        <v>6.117846896920029</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3.92</v>
      </c>
      <c r="BJ52" s="81">
        <v>0</v>
      </c>
      <c r="BK52" s="81">
        <v>0</v>
      </c>
      <c r="BL52" s="81">
        <v>0</v>
      </c>
      <c r="BM52" s="82"/>
      <c r="BN52" s="81">
        <v>0</v>
      </c>
      <c r="BO52" s="81">
        <v>0</v>
      </c>
      <c r="BP52" s="81">
        <v>1</v>
      </c>
      <c r="BQ52" s="81">
        <v>0</v>
      </c>
      <c r="BR52" s="81">
        <v>0</v>
      </c>
      <c r="BS52" s="81">
        <v>0</v>
      </c>
      <c r="BT52"/>
      <c r="BU52" s="80"/>
      <c r="BV52" s="80"/>
      <c r="BW52" s="80"/>
      <c r="BX52" s="80"/>
      <c r="BY52" s="80"/>
      <c r="BZ52" s="80"/>
      <c r="CA52" s="80"/>
      <c r="CB52" s="80"/>
      <c r="CC52" s="80"/>
    </row>
    <row r="53" spans="1:81">
      <c r="A53" s="80" t="s">
        <v>1732</v>
      </c>
      <c r="B53" s="80">
        <v>126</v>
      </c>
      <c r="C53" s="80">
        <v>7</v>
      </c>
      <c r="D53" s="80">
        <v>8</v>
      </c>
      <c r="E53" s="80">
        <v>2010</v>
      </c>
      <c r="F53" s="80" t="s">
        <v>86</v>
      </c>
      <c r="G53" s="80" t="s">
        <v>1725</v>
      </c>
      <c r="H53" s="80" t="s">
        <v>1726</v>
      </c>
      <c r="I53" s="177"/>
      <c r="J53" s="81">
        <v>18.055161330571522</v>
      </c>
      <c r="K53" s="81">
        <v>1.4811647904131824</v>
      </c>
      <c r="L53" s="81">
        <v>7.2700509887193607E-2</v>
      </c>
      <c r="M53" s="81">
        <v>22.553701840001583</v>
      </c>
      <c r="N53" s="81">
        <v>36.168365176942402</v>
      </c>
      <c r="O53" s="81">
        <v>31.527536218479963</v>
      </c>
      <c r="P53" s="81">
        <v>19.934439818723366</v>
      </c>
      <c r="Q53" s="81">
        <v>1.8874788302879437</v>
      </c>
      <c r="R53" s="81">
        <v>0</v>
      </c>
      <c r="S53" s="81">
        <v>6.4518204897425129</v>
      </c>
      <c r="T53" s="82"/>
      <c r="U53" s="81">
        <v>2966462</v>
      </c>
      <c r="V53" s="81">
        <v>898</v>
      </c>
      <c r="W53" s="81">
        <v>1</v>
      </c>
      <c r="X53" s="81">
        <v>5773</v>
      </c>
      <c r="Y53" s="81">
        <v>11238</v>
      </c>
      <c r="Z53" s="81">
        <v>16012</v>
      </c>
      <c r="AA53" s="81">
        <v>3912</v>
      </c>
      <c r="AB53" s="81">
        <v>31023</v>
      </c>
      <c r="AC53" s="81">
        <v>0</v>
      </c>
      <c r="AD53" s="81">
        <v>6.4518204897425129</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0</v>
      </c>
      <c r="BL53" s="81">
        <v>0</v>
      </c>
      <c r="BM53" s="82"/>
      <c r="BN53" s="81">
        <v>0</v>
      </c>
      <c r="BO53" s="81">
        <v>0</v>
      </c>
      <c r="BP53" s="81">
        <v>0</v>
      </c>
      <c r="BQ53" s="81">
        <v>0</v>
      </c>
      <c r="BR53" s="81">
        <v>0</v>
      </c>
      <c r="BS53" s="81">
        <v>0</v>
      </c>
      <c r="BT53"/>
      <c r="BU53" s="80">
        <v>0</v>
      </c>
      <c r="BV53" s="80">
        <v>0</v>
      </c>
      <c r="BW53" s="80">
        <v>0</v>
      </c>
      <c r="BX53" s="80">
        <v>0</v>
      </c>
      <c r="BY53" s="80">
        <v>0</v>
      </c>
      <c r="BZ53" s="80">
        <v>0</v>
      </c>
      <c r="CA53" s="80">
        <v>0</v>
      </c>
      <c r="CB53" s="80">
        <v>0</v>
      </c>
      <c r="CC53" s="80">
        <v>0</v>
      </c>
    </row>
    <row r="54" spans="1:81">
      <c r="A54" s="80" t="s">
        <v>1733</v>
      </c>
      <c r="B54" s="80">
        <v>127</v>
      </c>
      <c r="C54" s="80">
        <v>8</v>
      </c>
      <c r="D54" s="80">
        <v>8</v>
      </c>
      <c r="E54" s="80">
        <v>2011</v>
      </c>
      <c r="F54" s="80" t="s">
        <v>87</v>
      </c>
      <c r="G54" s="80" t="s">
        <v>1725</v>
      </c>
      <c r="H54" s="80" t="s">
        <v>1726</v>
      </c>
      <c r="I54" s="177"/>
      <c r="J54" s="81">
        <v>19.12006329257693</v>
      </c>
      <c r="K54" s="81">
        <v>2.154028163784294</v>
      </c>
      <c r="L54" s="81">
        <v>4.1202462817600892E-2</v>
      </c>
      <c r="M54" s="81">
        <v>28.618164749523764</v>
      </c>
      <c r="N54" s="81">
        <v>39.040404166105219</v>
      </c>
      <c r="O54" s="81">
        <v>31.200192887689518</v>
      </c>
      <c r="P54" s="81">
        <v>19.511767857349696</v>
      </c>
      <c r="Q54" s="81">
        <v>2.1652115764855324</v>
      </c>
      <c r="R54" s="81">
        <v>0</v>
      </c>
      <c r="S54" s="81">
        <v>7.7363879348781213</v>
      </c>
      <c r="T54" s="82"/>
      <c r="U54" s="81">
        <v>2728852</v>
      </c>
      <c r="V54" s="81">
        <v>898</v>
      </c>
      <c r="W54" s="81">
        <v>1</v>
      </c>
      <c r="X54" s="81">
        <v>5773</v>
      </c>
      <c r="Y54" s="81">
        <v>11349</v>
      </c>
      <c r="Z54" s="81">
        <v>16190</v>
      </c>
      <c r="AA54" s="81">
        <v>3943</v>
      </c>
      <c r="AB54" s="81">
        <v>30853</v>
      </c>
      <c r="AC54" s="81">
        <v>0</v>
      </c>
      <c r="AD54" s="81">
        <v>7.7363879348781213</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0</v>
      </c>
      <c r="BL54" s="81">
        <v>0</v>
      </c>
      <c r="BM54" s="82"/>
      <c r="BN54" s="81">
        <v>0</v>
      </c>
      <c r="BO54" s="81">
        <v>0</v>
      </c>
      <c r="BP54" s="81">
        <v>0</v>
      </c>
      <c r="BQ54" s="81">
        <v>0</v>
      </c>
      <c r="BR54" s="81">
        <v>0</v>
      </c>
      <c r="BS54" s="81">
        <v>0</v>
      </c>
      <c r="BT54"/>
      <c r="BU54" s="80">
        <v>0</v>
      </c>
      <c r="BV54" s="80">
        <v>0</v>
      </c>
      <c r="BW54" s="80">
        <v>0</v>
      </c>
      <c r="BX54" s="80">
        <v>0</v>
      </c>
      <c r="BY54" s="80">
        <v>0</v>
      </c>
      <c r="BZ54" s="80">
        <v>0</v>
      </c>
      <c r="CA54" s="80">
        <v>0</v>
      </c>
      <c r="CB54" s="80">
        <v>0</v>
      </c>
      <c r="CC54" s="80">
        <v>0</v>
      </c>
    </row>
    <row r="55" spans="1:81">
      <c r="A55" s="80" t="s">
        <v>1734</v>
      </c>
      <c r="B55" s="80">
        <v>128</v>
      </c>
      <c r="C55" s="80">
        <v>9</v>
      </c>
      <c r="D55" s="80">
        <v>8</v>
      </c>
      <c r="E55" s="80">
        <v>2012</v>
      </c>
      <c r="F55" s="80" t="s">
        <v>88</v>
      </c>
      <c r="G55" s="80" t="s">
        <v>1725</v>
      </c>
      <c r="H55" s="80" t="s">
        <v>1726</v>
      </c>
      <c r="I55" s="177"/>
      <c r="J55" s="81">
        <v>22.448104463729194</v>
      </c>
      <c r="K55" s="81">
        <v>2.1004669310068449</v>
      </c>
      <c r="L55" s="81">
        <v>4.0903048172446527E-2</v>
      </c>
      <c r="M55" s="81">
        <v>29.584464581754862</v>
      </c>
      <c r="N55" s="81">
        <v>41.569947630323831</v>
      </c>
      <c r="O55" s="81">
        <v>31.266322460163625</v>
      </c>
      <c r="P55" s="81">
        <v>19.86663650155517</v>
      </c>
      <c r="Q55" s="81">
        <v>2.3593891078798976</v>
      </c>
      <c r="R55" s="81">
        <v>0</v>
      </c>
      <c r="S55" s="81">
        <v>8.6105055532120556</v>
      </c>
      <c r="T55" s="82"/>
      <c r="U55" s="81">
        <v>3063704</v>
      </c>
      <c r="V55" s="81">
        <v>898</v>
      </c>
      <c r="W55" s="81">
        <v>1</v>
      </c>
      <c r="X55" s="81">
        <v>5773</v>
      </c>
      <c r="Y55" s="81">
        <v>11480</v>
      </c>
      <c r="Z55" s="81">
        <v>16353</v>
      </c>
      <c r="AA55" s="81">
        <v>3992</v>
      </c>
      <c r="AB55" s="81">
        <v>30944</v>
      </c>
      <c r="AC55" s="81">
        <v>0</v>
      </c>
      <c r="AD55" s="81">
        <v>8.6105055532120556</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4.5380000000000003</v>
      </c>
      <c r="BJ55" s="81">
        <v>0</v>
      </c>
      <c r="BK55" s="81">
        <v>0</v>
      </c>
      <c r="BL55" s="81">
        <v>0</v>
      </c>
      <c r="BM55" s="82"/>
      <c r="BN55" s="81">
        <v>0</v>
      </c>
      <c r="BO55" s="81">
        <v>0</v>
      </c>
      <c r="BP55" s="81">
        <v>1</v>
      </c>
      <c r="BQ55" s="81">
        <v>0</v>
      </c>
      <c r="BR55" s="81">
        <v>0</v>
      </c>
      <c r="BS55" s="81">
        <v>0</v>
      </c>
      <c r="BT55"/>
      <c r="BU55" s="80">
        <v>4.5380000000000003</v>
      </c>
      <c r="BV55" s="80">
        <v>0</v>
      </c>
      <c r="BW55" s="80">
        <v>0</v>
      </c>
      <c r="BX55" s="80">
        <v>0</v>
      </c>
      <c r="BY55" s="80">
        <v>0</v>
      </c>
      <c r="BZ55" s="80">
        <v>0</v>
      </c>
      <c r="CA55" s="80">
        <v>0</v>
      </c>
      <c r="CB55" s="80">
        <v>0</v>
      </c>
      <c r="CC55" s="80">
        <v>0</v>
      </c>
    </row>
    <row r="56" spans="1:81">
      <c r="A56" s="80" t="s">
        <v>1735</v>
      </c>
      <c r="B56" s="80">
        <v>129</v>
      </c>
      <c r="C56" s="80">
        <v>10</v>
      </c>
      <c r="D56" s="80">
        <v>8</v>
      </c>
      <c r="E56" s="80">
        <v>2013</v>
      </c>
      <c r="F56" s="80" t="s">
        <v>89</v>
      </c>
      <c r="G56" s="80" t="s">
        <v>1725</v>
      </c>
      <c r="H56" s="80" t="s">
        <v>1726</v>
      </c>
      <c r="I56" s="177"/>
      <c r="J56" s="81">
        <v>24.124573005784139</v>
      </c>
      <c r="K56" s="81">
        <v>1.8106937635927309</v>
      </c>
      <c r="L56" s="81">
        <v>4.2184243571623724E-2</v>
      </c>
      <c r="M56" s="81">
        <v>28.502237263827649</v>
      </c>
      <c r="N56" s="81">
        <v>41.793441467889181</v>
      </c>
      <c r="O56" s="81">
        <v>30.420508640012976</v>
      </c>
      <c r="P56" s="81">
        <v>19.861566032046717</v>
      </c>
      <c r="Q56" s="81">
        <v>2.3850468403298164</v>
      </c>
      <c r="R56" s="81">
        <v>0</v>
      </c>
      <c r="S56" s="81">
        <v>9.6669940360757174</v>
      </c>
      <c r="T56" s="82"/>
      <c r="U56" s="81">
        <v>3046792</v>
      </c>
      <c r="V56" s="81">
        <v>898</v>
      </c>
      <c r="W56" s="81">
        <v>1</v>
      </c>
      <c r="X56" s="81">
        <v>5773</v>
      </c>
      <c r="Y56" s="81">
        <v>11557</v>
      </c>
      <c r="Z56" s="81">
        <v>16621</v>
      </c>
      <c r="AA56" s="81">
        <v>3976</v>
      </c>
      <c r="AB56" s="81">
        <v>30832</v>
      </c>
      <c r="AC56" s="81">
        <v>0</v>
      </c>
      <c r="AD56" s="81">
        <v>9.6669940360757174</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v>
      </c>
      <c r="BK56" s="81">
        <v>0</v>
      </c>
      <c r="BL56" s="81">
        <v>0</v>
      </c>
      <c r="BM56" s="82"/>
      <c r="BN56" s="81">
        <v>0</v>
      </c>
      <c r="BO56" s="81">
        <v>0</v>
      </c>
      <c r="BP56" s="81">
        <v>0</v>
      </c>
      <c r="BQ56" s="81">
        <v>0</v>
      </c>
      <c r="BR56" s="81">
        <v>0</v>
      </c>
      <c r="BS56" s="81">
        <v>0</v>
      </c>
      <c r="BT56"/>
      <c r="BU56" s="80">
        <v>0</v>
      </c>
      <c r="BV56" s="80">
        <v>0</v>
      </c>
      <c r="BW56" s="80">
        <v>0</v>
      </c>
      <c r="BX56" s="80">
        <v>0</v>
      </c>
      <c r="BY56" s="80">
        <v>0</v>
      </c>
      <c r="BZ56" s="80">
        <v>0</v>
      </c>
      <c r="CA56" s="80">
        <v>0</v>
      </c>
      <c r="CB56" s="80">
        <v>0</v>
      </c>
      <c r="CC56" s="80">
        <v>0</v>
      </c>
    </row>
    <row r="57" spans="1:81">
      <c r="A57" s="80" t="s">
        <v>1736</v>
      </c>
      <c r="B57" s="80">
        <v>130</v>
      </c>
      <c r="C57" s="80">
        <v>11</v>
      </c>
      <c r="D57" s="80">
        <v>8</v>
      </c>
      <c r="E57" s="80">
        <v>2014</v>
      </c>
      <c r="F57" s="80" t="s">
        <v>90</v>
      </c>
      <c r="G57" s="80" t="s">
        <v>1725</v>
      </c>
      <c r="H57" s="80" t="s">
        <v>1726</v>
      </c>
      <c r="I57" s="177"/>
      <c r="J57" s="81">
        <v>22.941511347132124</v>
      </c>
      <c r="K57" s="81">
        <v>1.6687661187304255</v>
      </c>
      <c r="L57" s="81">
        <v>1.4367387566118779</v>
      </c>
      <c r="M57" s="81">
        <v>26.229265250877265</v>
      </c>
      <c r="N57" s="81">
        <v>36.473980151964035</v>
      </c>
      <c r="O57" s="81">
        <v>29.112964638245415</v>
      </c>
      <c r="P57" s="81">
        <v>20.120529417628699</v>
      </c>
      <c r="Q57" s="81">
        <v>2.2703835540883865</v>
      </c>
      <c r="R57" s="81">
        <v>0</v>
      </c>
      <c r="S57" s="81">
        <v>10.891255480490686</v>
      </c>
      <c r="T57" s="82"/>
      <c r="U57" s="81">
        <v>3219701</v>
      </c>
      <c r="V57" s="81">
        <v>728</v>
      </c>
      <c r="W57" s="81">
        <v>32</v>
      </c>
      <c r="X57" s="81">
        <v>5819</v>
      </c>
      <c r="Y57" s="81">
        <v>11609</v>
      </c>
      <c r="Z57" s="81">
        <v>16753</v>
      </c>
      <c r="AA57" s="81">
        <v>4007</v>
      </c>
      <c r="AB57" s="81">
        <v>30590</v>
      </c>
      <c r="AC57" s="81">
        <v>0</v>
      </c>
      <c r="AD57" s="81">
        <v>10.891255480490686</v>
      </c>
      <c r="AE57" s="82"/>
      <c r="AF57" s="81">
        <v>25514065.434312813</v>
      </c>
      <c r="AG57" s="81">
        <v>1487515.2622206497</v>
      </c>
      <c r="AH57" s="81">
        <v>365088.82294154749</v>
      </c>
      <c r="AI57" s="81">
        <v>37595306.477953225</v>
      </c>
      <c r="AJ57" s="81">
        <v>51649981.964865617</v>
      </c>
      <c r="AK57" s="81">
        <v>0</v>
      </c>
      <c r="AL57" s="81">
        <v>0</v>
      </c>
      <c r="AM57" s="81">
        <v>4199549.8870541435</v>
      </c>
      <c r="AN57" s="81">
        <v>0</v>
      </c>
      <c r="AO57" s="81">
        <v>0</v>
      </c>
      <c r="AP57" s="82"/>
      <c r="AQ57" s="81">
        <v>233</v>
      </c>
      <c r="AR57" s="81">
        <v>43</v>
      </c>
      <c r="AS57" s="81">
        <v>0</v>
      </c>
      <c r="AT57" s="81">
        <v>0</v>
      </c>
      <c r="AU57" s="81">
        <v>0</v>
      </c>
      <c r="AV57" s="81">
        <v>0</v>
      </c>
      <c r="AW57" s="81" t="s">
        <v>564</v>
      </c>
      <c r="AX57" s="82"/>
      <c r="AY57" s="81">
        <v>966.1</v>
      </c>
      <c r="AZ57" s="81">
        <v>1552.7</v>
      </c>
      <c r="BA57" s="81">
        <v>0</v>
      </c>
      <c r="BB57" s="81">
        <v>0</v>
      </c>
      <c r="BC57" s="81">
        <v>0</v>
      </c>
      <c r="BD57" s="81">
        <v>0</v>
      </c>
      <c r="BE57" s="81" t="s">
        <v>564</v>
      </c>
      <c r="BF57" s="82"/>
      <c r="BG57" s="81">
        <v>0</v>
      </c>
      <c r="BH57" s="81">
        <v>0</v>
      </c>
      <c r="BI57" s="81">
        <v>4.7039999999999997</v>
      </c>
      <c r="BJ57" s="81">
        <v>0</v>
      </c>
      <c r="BK57" s="81">
        <v>0</v>
      </c>
      <c r="BL57" s="81">
        <v>0</v>
      </c>
      <c r="BM57" s="82"/>
      <c r="BN57" s="81">
        <v>0</v>
      </c>
      <c r="BO57" s="81">
        <v>0</v>
      </c>
      <c r="BP57" s="81">
        <v>1</v>
      </c>
      <c r="BQ57" s="81">
        <v>0</v>
      </c>
      <c r="BR57" s="81">
        <v>0</v>
      </c>
      <c r="BS57" s="81">
        <v>0</v>
      </c>
      <c r="BT57"/>
      <c r="BU57" s="80">
        <v>4.7039999999999997</v>
      </c>
      <c r="BV57" s="80">
        <v>0</v>
      </c>
      <c r="BW57" s="80">
        <v>0</v>
      </c>
      <c r="BX57" s="80">
        <v>0</v>
      </c>
      <c r="BY57" s="80">
        <v>0</v>
      </c>
      <c r="BZ57" s="80">
        <v>0</v>
      </c>
      <c r="CA57" s="80">
        <v>0</v>
      </c>
      <c r="CB57" s="80">
        <v>0</v>
      </c>
      <c r="CC57" s="80">
        <v>0</v>
      </c>
    </row>
    <row r="58" spans="1:81">
      <c r="A58" s="80" t="s">
        <v>1737</v>
      </c>
      <c r="B58" s="80">
        <v>131</v>
      </c>
      <c r="C58" s="80">
        <v>12</v>
      </c>
      <c r="D58" s="80">
        <v>8</v>
      </c>
      <c r="E58" s="80">
        <v>2015</v>
      </c>
      <c r="F58" s="80" t="s">
        <v>91</v>
      </c>
      <c r="G58" s="80" t="s">
        <v>1725</v>
      </c>
      <c r="H58" s="80" t="s">
        <v>1726</v>
      </c>
      <c r="I58" s="177"/>
      <c r="J58" s="81">
        <v>14.845042955168864</v>
      </c>
      <c r="K58" s="81">
        <v>1.5938853016775496</v>
      </c>
      <c r="L58" s="81">
        <v>1.5840571116557711</v>
      </c>
      <c r="M58" s="81">
        <v>27.485927265589979</v>
      </c>
      <c r="N58" s="81">
        <v>36.345659851234871</v>
      </c>
      <c r="O58" s="81">
        <v>28.964234385261243</v>
      </c>
      <c r="P58" s="81">
        <v>20.166512363110673</v>
      </c>
      <c r="Q58" s="81">
        <v>2.2030479234570768</v>
      </c>
      <c r="R58" s="81">
        <v>0</v>
      </c>
      <c r="S58" s="81">
        <v>9.9934275571089444</v>
      </c>
      <c r="T58" s="82"/>
      <c r="U58" s="81">
        <v>2237338</v>
      </c>
      <c r="V58" s="81">
        <v>728</v>
      </c>
      <c r="W58" s="81">
        <v>32</v>
      </c>
      <c r="X58" s="81">
        <v>5819</v>
      </c>
      <c r="Y58" s="81">
        <v>11679</v>
      </c>
      <c r="Z58" s="81">
        <v>16828</v>
      </c>
      <c r="AA58" s="81">
        <v>4013</v>
      </c>
      <c r="AB58" s="81">
        <v>30321</v>
      </c>
      <c r="AC58" s="81">
        <v>0</v>
      </c>
      <c r="AD58" s="81">
        <v>9.9934275571089444</v>
      </c>
      <c r="AE58" s="82"/>
      <c r="AF58" s="81">
        <v>16943071.724229317</v>
      </c>
      <c r="AG58" s="81">
        <v>1316319.9657994739</v>
      </c>
      <c r="AH58" s="81">
        <v>333647.68568746146</v>
      </c>
      <c r="AI58" s="81">
        <v>41148820.669458628</v>
      </c>
      <c r="AJ58" s="81">
        <v>53946086.54233662</v>
      </c>
      <c r="AK58" s="81">
        <v>0</v>
      </c>
      <c r="AL58" s="81">
        <v>0</v>
      </c>
      <c r="AM58" s="81">
        <v>4155365.8581887754</v>
      </c>
      <c r="AN58" s="81">
        <v>0</v>
      </c>
      <c r="AO58" s="81">
        <v>0</v>
      </c>
      <c r="AP58" s="82"/>
      <c r="AQ58" s="81">
        <v>283</v>
      </c>
      <c r="AR58" s="81">
        <v>56</v>
      </c>
      <c r="AS58" s="81">
        <v>0</v>
      </c>
      <c r="AT58" s="81">
        <v>0</v>
      </c>
      <c r="AU58" s="81">
        <v>0</v>
      </c>
      <c r="AV58" s="81">
        <v>0</v>
      </c>
      <c r="AW58" s="81" t="s">
        <v>564</v>
      </c>
      <c r="AX58" s="82"/>
      <c r="AY58" s="81">
        <v>1181.5</v>
      </c>
      <c r="AZ58" s="81">
        <v>1806.5</v>
      </c>
      <c r="BA58" s="81">
        <v>0</v>
      </c>
      <c r="BB58" s="81">
        <v>0</v>
      </c>
      <c r="BC58" s="81">
        <v>0</v>
      </c>
      <c r="BD58" s="81">
        <v>0</v>
      </c>
      <c r="BE58" s="81" t="s">
        <v>564</v>
      </c>
      <c r="BF58" s="82"/>
      <c r="BG58" s="81">
        <v>0</v>
      </c>
      <c r="BH58" s="81">
        <v>0</v>
      </c>
      <c r="BI58" s="81">
        <v>4.4450000000000003</v>
      </c>
      <c r="BJ58" s="81">
        <v>0</v>
      </c>
      <c r="BK58" s="81">
        <v>0</v>
      </c>
      <c r="BL58" s="81">
        <v>0</v>
      </c>
      <c r="BM58" s="82"/>
      <c r="BN58" s="81">
        <v>0</v>
      </c>
      <c r="BO58" s="81">
        <v>0</v>
      </c>
      <c r="BP58" s="81">
        <v>1</v>
      </c>
      <c r="BQ58" s="81">
        <v>0</v>
      </c>
      <c r="BR58" s="81">
        <v>0</v>
      </c>
      <c r="BS58" s="81">
        <v>0</v>
      </c>
      <c r="BT58"/>
      <c r="BU58" s="80">
        <v>4.4450000000000003</v>
      </c>
      <c r="BV58" s="80">
        <v>0</v>
      </c>
      <c r="BW58" s="80">
        <v>0</v>
      </c>
      <c r="BX58" s="80">
        <v>0</v>
      </c>
      <c r="BY58" s="80">
        <v>0</v>
      </c>
      <c r="BZ58" s="80">
        <v>0</v>
      </c>
      <c r="CA58" s="80">
        <v>0</v>
      </c>
      <c r="CB58" s="80">
        <v>0</v>
      </c>
      <c r="CC58" s="80">
        <v>0</v>
      </c>
    </row>
    <row r="59" spans="1:81">
      <c r="A59" s="80" t="s">
        <v>1738</v>
      </c>
      <c r="B59" s="80">
        <v>132</v>
      </c>
      <c r="C59" s="80">
        <v>13</v>
      </c>
      <c r="D59" s="80">
        <v>8</v>
      </c>
      <c r="E59" s="80">
        <v>2016</v>
      </c>
      <c r="F59" s="80" t="s">
        <v>92</v>
      </c>
      <c r="G59" s="80" t="s">
        <v>1725</v>
      </c>
      <c r="H59" s="80" t="s">
        <v>1726</v>
      </c>
      <c r="I59" s="177"/>
      <c r="J59" s="81">
        <v>18.454953790203099</v>
      </c>
      <c r="K59" s="81">
        <v>1.591957134689008</v>
      </c>
      <c r="L59" s="81">
        <v>1.8559930447973756</v>
      </c>
      <c r="M59" s="81">
        <v>24.054712724620131</v>
      </c>
      <c r="N59" s="81">
        <v>32.190874559530293</v>
      </c>
      <c r="O59" s="81">
        <v>28.785938499929212</v>
      </c>
      <c r="P59" s="81">
        <v>20.061662865736707</v>
      </c>
      <c r="Q59" s="81">
        <v>2.1261653023800156</v>
      </c>
      <c r="R59" s="81">
        <v>0</v>
      </c>
      <c r="S59" s="81">
        <v>6.157265325749302</v>
      </c>
      <c r="T59" s="82"/>
      <c r="U59" s="81">
        <v>2907860</v>
      </c>
      <c r="V59" s="81">
        <v>728</v>
      </c>
      <c r="W59" s="81">
        <v>32</v>
      </c>
      <c r="X59" s="81">
        <v>5819</v>
      </c>
      <c r="Y59" s="81">
        <v>11760</v>
      </c>
      <c r="Z59" s="81">
        <v>16930</v>
      </c>
      <c r="AA59" s="81">
        <v>4129</v>
      </c>
      <c r="AB59" s="81">
        <v>30102</v>
      </c>
      <c r="AC59" s="81">
        <v>0</v>
      </c>
      <c r="AD59" s="81">
        <v>6.157265325749302</v>
      </c>
      <c r="AE59" s="82"/>
      <c r="AF59" s="81">
        <v>21463154.90101013</v>
      </c>
      <c r="AG59" s="81">
        <v>1265422.689201809</v>
      </c>
      <c r="AH59" s="81">
        <v>290504.19946182967</v>
      </c>
      <c r="AI59" s="81">
        <v>38434821.292422131</v>
      </c>
      <c r="AJ59" s="81">
        <v>46268734.977483623</v>
      </c>
      <c r="AK59" s="81">
        <v>0</v>
      </c>
      <c r="AL59" s="81">
        <v>0</v>
      </c>
      <c r="AM59" s="81">
        <v>4128557.8212297019</v>
      </c>
      <c r="AN59" s="81">
        <v>0</v>
      </c>
      <c r="AO59" s="81">
        <v>0</v>
      </c>
      <c r="AP59" s="82"/>
      <c r="AQ59" s="81">
        <v>321</v>
      </c>
      <c r="AR59" s="81">
        <v>66</v>
      </c>
      <c r="AS59" s="81">
        <v>0</v>
      </c>
      <c r="AT59" s="81">
        <v>0</v>
      </c>
      <c r="AU59" s="81">
        <v>0</v>
      </c>
      <c r="AV59" s="81">
        <v>0</v>
      </c>
      <c r="AW59" s="81" t="s">
        <v>564</v>
      </c>
      <c r="AX59" s="82"/>
      <c r="AY59" s="81">
        <v>1324.9</v>
      </c>
      <c r="AZ59" s="81">
        <v>2042.5</v>
      </c>
      <c r="BA59" s="81">
        <v>0</v>
      </c>
      <c r="BB59" s="81">
        <v>0</v>
      </c>
      <c r="BC59" s="81">
        <v>0</v>
      </c>
      <c r="BD59" s="81">
        <v>0</v>
      </c>
      <c r="BE59" s="81" t="s">
        <v>564</v>
      </c>
      <c r="BF59" s="82"/>
      <c r="BG59" s="81">
        <v>0</v>
      </c>
      <c r="BH59" s="81">
        <v>0</v>
      </c>
      <c r="BI59" s="81">
        <v>4.6040000000000001</v>
      </c>
      <c r="BJ59" s="81">
        <v>0</v>
      </c>
      <c r="BK59" s="81">
        <v>0</v>
      </c>
      <c r="BL59" s="81">
        <v>0</v>
      </c>
      <c r="BM59" s="82"/>
      <c r="BN59" s="81">
        <v>0</v>
      </c>
      <c r="BO59" s="81">
        <v>0</v>
      </c>
      <c r="BP59" s="81">
        <v>1</v>
      </c>
      <c r="BQ59" s="81">
        <v>0</v>
      </c>
      <c r="BR59" s="81">
        <v>0</v>
      </c>
      <c r="BS59" s="81">
        <v>0</v>
      </c>
      <c r="BT59"/>
      <c r="BU59" s="80">
        <v>4.6040000000000001</v>
      </c>
      <c r="BV59" s="80">
        <v>0</v>
      </c>
      <c r="BW59" s="80">
        <v>0</v>
      </c>
      <c r="BX59" s="80">
        <v>0</v>
      </c>
      <c r="BY59" s="80">
        <v>0</v>
      </c>
      <c r="BZ59" s="80">
        <v>0</v>
      </c>
      <c r="CA59" s="80">
        <v>0</v>
      </c>
      <c r="CB59" s="80">
        <v>0</v>
      </c>
      <c r="CC59" s="80">
        <v>0</v>
      </c>
    </row>
    <row r="60" spans="1:81">
      <c r="A60" s="80" t="s">
        <v>1739</v>
      </c>
      <c r="B60" s="80">
        <v>133</v>
      </c>
      <c r="C60" s="80">
        <v>14</v>
      </c>
      <c r="D60" s="80">
        <v>8</v>
      </c>
      <c r="E60" s="80">
        <v>2017</v>
      </c>
      <c r="F60" s="80" t="s">
        <v>71</v>
      </c>
      <c r="G60" s="80" t="s">
        <v>1725</v>
      </c>
      <c r="H60" s="80" t="s">
        <v>1726</v>
      </c>
      <c r="I60" s="177"/>
      <c r="J60" s="81">
        <v>16.736287956649754</v>
      </c>
      <c r="K60" s="81">
        <v>1.6582731866341227</v>
      </c>
      <c r="L60" s="81">
        <v>1.6237405441525798</v>
      </c>
      <c r="M60" s="81">
        <v>23.201825961411519</v>
      </c>
      <c r="N60" s="81">
        <v>35.125372481850341</v>
      </c>
      <c r="O60" s="81">
        <v>28.461732161424148</v>
      </c>
      <c r="P60" s="81">
        <v>19.775257254278539</v>
      </c>
      <c r="Q60" s="81">
        <v>2.0414383928294257</v>
      </c>
      <c r="R60" s="81">
        <v>0</v>
      </c>
      <c r="S60" s="81">
        <v>5.7025782984064488</v>
      </c>
      <c r="T60" s="82"/>
      <c r="U60" s="81">
        <v>2866431</v>
      </c>
      <c r="V60" s="81">
        <v>728</v>
      </c>
      <c r="W60" s="81">
        <v>32</v>
      </c>
      <c r="X60" s="81">
        <v>5819</v>
      </c>
      <c r="Y60" s="81">
        <v>11859</v>
      </c>
      <c r="Z60" s="81">
        <v>17017</v>
      </c>
      <c r="AA60" s="81">
        <v>4096</v>
      </c>
      <c r="AB60" s="81">
        <v>29889</v>
      </c>
      <c r="AC60" s="81">
        <v>0</v>
      </c>
      <c r="AD60" s="81">
        <v>5.7025782984064488</v>
      </c>
      <c r="AE60" s="82"/>
      <c r="AF60" s="81">
        <v>19940470.237971939</v>
      </c>
      <c r="AG60" s="81">
        <v>1313013.6335837319</v>
      </c>
      <c r="AH60" s="81">
        <v>347222.22847656219</v>
      </c>
      <c r="AI60" s="81">
        <v>38524583.408256337</v>
      </c>
      <c r="AJ60" s="81">
        <v>51565278.161578923</v>
      </c>
      <c r="AK60" s="81">
        <v>0</v>
      </c>
      <c r="AL60" s="81">
        <v>0</v>
      </c>
      <c r="AM60" s="81">
        <v>4105758.741341399</v>
      </c>
      <c r="AN60" s="81">
        <v>0</v>
      </c>
      <c r="AO60" s="81">
        <v>0</v>
      </c>
      <c r="AP60" s="82"/>
      <c r="AQ60" s="81">
        <v>373</v>
      </c>
      <c r="AR60" s="81">
        <v>74</v>
      </c>
      <c r="AS60" s="81">
        <v>0</v>
      </c>
      <c r="AT60" s="81">
        <v>0</v>
      </c>
      <c r="AU60" s="81">
        <v>0</v>
      </c>
      <c r="AV60" s="81">
        <v>0</v>
      </c>
      <c r="AW60" s="81" t="s">
        <v>564</v>
      </c>
      <c r="AX60" s="82"/>
      <c r="AY60" s="81">
        <v>1560.5</v>
      </c>
      <c r="AZ60" s="81">
        <v>2260.6999999999998</v>
      </c>
      <c r="BA60" s="81">
        <v>0</v>
      </c>
      <c r="BB60" s="81">
        <v>0</v>
      </c>
      <c r="BC60" s="81">
        <v>0</v>
      </c>
      <c r="BD60" s="81">
        <v>0</v>
      </c>
      <c r="BE60" s="81" t="s">
        <v>564</v>
      </c>
      <c r="BF60" s="82"/>
      <c r="BG60" s="81">
        <v>0</v>
      </c>
      <c r="BH60" s="81">
        <v>0</v>
      </c>
      <c r="BI60" s="81">
        <v>4.2919999999999998</v>
      </c>
      <c r="BJ60" s="81">
        <v>0</v>
      </c>
      <c r="BK60" s="81">
        <v>0</v>
      </c>
      <c r="BL60" s="81">
        <v>0</v>
      </c>
      <c r="BM60" s="82"/>
      <c r="BN60" s="81">
        <v>0</v>
      </c>
      <c r="BO60" s="81">
        <v>0</v>
      </c>
      <c r="BP60" s="81">
        <v>1</v>
      </c>
      <c r="BQ60" s="81">
        <v>0</v>
      </c>
      <c r="BR60" s="81">
        <v>0</v>
      </c>
      <c r="BS60" s="81">
        <v>0</v>
      </c>
      <c r="BT60"/>
      <c r="BU60" s="80">
        <v>4.2919999999999998</v>
      </c>
      <c r="BV60" s="80">
        <v>0</v>
      </c>
      <c r="BW60" s="80">
        <v>0</v>
      </c>
      <c r="BX60" s="80">
        <v>0</v>
      </c>
      <c r="BY60" s="80">
        <v>0</v>
      </c>
      <c r="BZ60" s="80">
        <v>0</v>
      </c>
      <c r="CA60" s="80">
        <v>0</v>
      </c>
      <c r="CB60" s="80">
        <v>0</v>
      </c>
      <c r="CC60" s="80">
        <v>0</v>
      </c>
    </row>
    <row r="61" spans="1:81">
      <c r="A61" s="80" t="s">
        <v>1740</v>
      </c>
      <c r="B61" s="80">
        <v>134</v>
      </c>
      <c r="C61" s="80">
        <v>15</v>
      </c>
      <c r="D61" s="80">
        <v>8</v>
      </c>
      <c r="E61" s="80">
        <v>2018</v>
      </c>
      <c r="F61" s="80" t="s">
        <v>93</v>
      </c>
      <c r="G61" s="80" t="s">
        <v>1725</v>
      </c>
      <c r="H61" s="80" t="s">
        <v>1726</v>
      </c>
      <c r="I61" s="177"/>
      <c r="J61" s="81">
        <v>17.174910698166947</v>
      </c>
      <c r="K61" s="81">
        <v>1.5591978979923757</v>
      </c>
      <c r="L61" s="81">
        <v>1.5211477911708449</v>
      </c>
      <c r="M61" s="81">
        <v>22.939035340294641</v>
      </c>
      <c r="N61" s="81">
        <v>33.353737762158985</v>
      </c>
      <c r="O61" s="81">
        <v>28.012336751409535</v>
      </c>
      <c r="P61" s="81">
        <v>19.764825171343432</v>
      </c>
      <c r="Q61" s="81">
        <v>1.8719154397001183</v>
      </c>
      <c r="R61" s="81">
        <v>0</v>
      </c>
      <c r="S61" s="81">
        <v>5.9275433383025673</v>
      </c>
      <c r="T61" s="82"/>
      <c r="U61" s="81">
        <v>3129715</v>
      </c>
      <c r="V61" s="81">
        <v>728</v>
      </c>
      <c r="W61" s="81">
        <v>32</v>
      </c>
      <c r="X61" s="81">
        <v>5819</v>
      </c>
      <c r="Y61" s="81">
        <v>11951</v>
      </c>
      <c r="Z61" s="81">
        <v>17069</v>
      </c>
      <c r="AA61" s="81">
        <v>4135</v>
      </c>
      <c r="AB61" s="81">
        <v>29535</v>
      </c>
      <c r="AC61" s="81">
        <v>0</v>
      </c>
      <c r="AD61" s="81">
        <v>5.9275433383025673</v>
      </c>
      <c r="AE61" s="82"/>
      <c r="AF61" s="81">
        <v>20832434.461649042</v>
      </c>
      <c r="AG61" s="81">
        <v>1185729.6007860049</v>
      </c>
      <c r="AH61" s="81">
        <v>331398.0219528327</v>
      </c>
      <c r="AI61" s="81">
        <v>37541316.065138057</v>
      </c>
      <c r="AJ61" s="81">
        <v>51428187.213953651</v>
      </c>
      <c r="AK61" s="81">
        <v>0</v>
      </c>
      <c r="AL61" s="81">
        <v>0</v>
      </c>
      <c r="AM61" s="81">
        <v>4065525.5548685491</v>
      </c>
      <c r="AN61" s="81">
        <v>0</v>
      </c>
      <c r="AO61" s="81">
        <v>0</v>
      </c>
      <c r="AP61" s="82"/>
      <c r="AQ61" s="81">
        <v>421</v>
      </c>
      <c r="AR61" s="81">
        <v>77</v>
      </c>
      <c r="AS61" s="81">
        <v>0</v>
      </c>
      <c r="AT61" s="81">
        <v>0</v>
      </c>
      <c r="AU61" s="81">
        <v>0</v>
      </c>
      <c r="AV61" s="81">
        <v>0</v>
      </c>
      <c r="AW61" s="81" t="s">
        <v>564</v>
      </c>
      <c r="AX61" s="82"/>
      <c r="AY61" s="81">
        <v>1781.8</v>
      </c>
      <c r="AZ61" s="81">
        <v>2332</v>
      </c>
      <c r="BA61" s="81">
        <v>0</v>
      </c>
      <c r="BB61" s="81">
        <v>0</v>
      </c>
      <c r="BC61" s="81">
        <v>0</v>
      </c>
      <c r="BD61" s="81">
        <v>0</v>
      </c>
      <c r="BE61" s="81" t="s">
        <v>564</v>
      </c>
      <c r="BF61" s="82"/>
      <c r="BG61" s="81">
        <v>0</v>
      </c>
      <c r="BH61" s="81">
        <v>0</v>
      </c>
      <c r="BI61" s="81">
        <v>4.0369999999999999</v>
      </c>
      <c r="BJ61" s="81">
        <v>0</v>
      </c>
      <c r="BK61" s="81">
        <v>0</v>
      </c>
      <c r="BL61" s="81">
        <v>0</v>
      </c>
      <c r="BM61" s="82"/>
      <c r="BN61" s="81">
        <v>0</v>
      </c>
      <c r="BO61" s="81">
        <v>0</v>
      </c>
      <c r="BP61" s="81">
        <v>1</v>
      </c>
      <c r="BQ61" s="81">
        <v>0</v>
      </c>
      <c r="BR61" s="81">
        <v>0</v>
      </c>
      <c r="BS61" s="81">
        <v>0</v>
      </c>
      <c r="BT61"/>
      <c r="BU61" s="80">
        <v>4.0369999999999999</v>
      </c>
      <c r="BV61" s="80">
        <v>0</v>
      </c>
      <c r="BW61" s="80">
        <v>0</v>
      </c>
      <c r="BX61" s="80">
        <v>0</v>
      </c>
      <c r="BY61" s="80">
        <v>0</v>
      </c>
      <c r="BZ61" s="80">
        <v>0</v>
      </c>
      <c r="CA61" s="80">
        <v>0</v>
      </c>
      <c r="CB61" s="80">
        <v>0</v>
      </c>
      <c r="CC61" s="80">
        <v>0</v>
      </c>
    </row>
    <row r="62" spans="1:81">
      <c r="A62" s="80" t="s">
        <v>1741</v>
      </c>
      <c r="B62" s="80">
        <v>135</v>
      </c>
      <c r="C62" s="80">
        <v>16</v>
      </c>
      <c r="D62" s="80">
        <v>8</v>
      </c>
      <c r="E62" s="80">
        <v>2019</v>
      </c>
      <c r="F62" s="80" t="s">
        <v>73</v>
      </c>
      <c r="G62" s="80" t="s">
        <v>1725</v>
      </c>
      <c r="H62" s="80" t="s">
        <v>1726</v>
      </c>
      <c r="I62" s="177"/>
      <c r="J62" s="81">
        <v>14.683638891492906</v>
      </c>
      <c r="K62" s="81">
        <v>1.3765165113500482</v>
      </c>
      <c r="L62" s="81">
        <v>1.5339529028026437</v>
      </c>
      <c r="M62" s="81">
        <v>21.719894859764391</v>
      </c>
      <c r="N62" s="81">
        <v>29.201674933000241</v>
      </c>
      <c r="O62" s="81">
        <v>27.217468050978855</v>
      </c>
      <c r="P62" s="81">
        <v>19.779023467001718</v>
      </c>
      <c r="Q62" s="81">
        <v>1.7997368580398883</v>
      </c>
      <c r="R62" s="81">
        <v>0</v>
      </c>
      <c r="S62" s="81">
        <v>5.8008772530371173</v>
      </c>
      <c r="T62" s="82"/>
      <c r="U62" s="81">
        <v>2796459</v>
      </c>
      <c r="V62" s="81">
        <v>728</v>
      </c>
      <c r="W62" s="81">
        <v>32</v>
      </c>
      <c r="X62" s="81">
        <v>5819</v>
      </c>
      <c r="Y62" s="81">
        <v>12036</v>
      </c>
      <c r="Z62" s="81">
        <v>17040</v>
      </c>
      <c r="AA62" s="81">
        <v>4107</v>
      </c>
      <c r="AB62" s="81">
        <v>29165</v>
      </c>
      <c r="AC62" s="81">
        <v>0</v>
      </c>
      <c r="AD62" s="81">
        <v>5.8008772530371173</v>
      </c>
      <c r="AE62" s="82"/>
      <c r="AF62" s="81">
        <v>18207281.361121871</v>
      </c>
      <c r="AG62" s="81">
        <v>1107271.1422286211</v>
      </c>
      <c r="AH62" s="81">
        <v>351385.19581106427</v>
      </c>
      <c r="AI62" s="81">
        <v>37028705.745841533</v>
      </c>
      <c r="AJ62" s="81">
        <v>45231449.361244082</v>
      </c>
      <c r="AK62" s="81">
        <v>0</v>
      </c>
      <c r="AL62" s="81">
        <v>0</v>
      </c>
      <c r="AM62" s="81">
        <v>3972053.4459975483</v>
      </c>
      <c r="AN62" s="81">
        <v>0</v>
      </c>
      <c r="AO62" s="81">
        <v>0</v>
      </c>
      <c r="AP62" s="82"/>
      <c r="AQ62" s="81">
        <v>461</v>
      </c>
      <c r="AR62" s="81">
        <v>82</v>
      </c>
      <c r="AS62" s="81">
        <v>0</v>
      </c>
      <c r="AT62" s="81">
        <v>0</v>
      </c>
      <c r="AU62" s="81">
        <v>0</v>
      </c>
      <c r="AV62" s="81">
        <v>0</v>
      </c>
      <c r="AW62" s="81" t="s">
        <v>564</v>
      </c>
      <c r="AX62" s="82"/>
      <c r="AY62" s="81">
        <v>1947.6</v>
      </c>
      <c r="AZ62" s="81">
        <v>2392.6999999999998</v>
      </c>
      <c r="BA62" s="81">
        <v>0</v>
      </c>
      <c r="BB62" s="81">
        <v>0</v>
      </c>
      <c r="BC62" s="81">
        <v>0</v>
      </c>
      <c r="BD62" s="81">
        <v>0</v>
      </c>
      <c r="BE62" s="81" t="s">
        <v>564</v>
      </c>
      <c r="BF62" s="82"/>
      <c r="BG62" s="81">
        <v>0</v>
      </c>
      <c r="BH62" s="81">
        <v>0</v>
      </c>
      <c r="BI62" s="81">
        <v>0</v>
      </c>
      <c r="BJ62" s="81">
        <v>0</v>
      </c>
      <c r="BK62" s="81">
        <v>0</v>
      </c>
      <c r="BL62" s="81">
        <v>0</v>
      </c>
      <c r="BM62" s="82"/>
      <c r="BN62" s="81">
        <v>0</v>
      </c>
      <c r="BO62" s="81">
        <v>0</v>
      </c>
      <c r="BP62" s="81">
        <v>0</v>
      </c>
      <c r="BQ62" s="81">
        <v>0</v>
      </c>
      <c r="BR62" s="81">
        <v>0</v>
      </c>
      <c r="BS62" s="81">
        <v>0</v>
      </c>
      <c r="BT62"/>
      <c r="BU62" s="80">
        <v>0</v>
      </c>
      <c r="BV62" s="80">
        <v>0</v>
      </c>
      <c r="BW62" s="80">
        <v>0</v>
      </c>
      <c r="BX62" s="80">
        <v>0</v>
      </c>
      <c r="BY62" s="80">
        <v>0</v>
      </c>
      <c r="BZ62" s="80">
        <v>0</v>
      </c>
      <c r="CA62" s="80">
        <v>0</v>
      </c>
      <c r="CB62" s="80">
        <v>0</v>
      </c>
      <c r="CC62" s="80">
        <v>0</v>
      </c>
    </row>
    <row r="63" spans="1:81">
      <c r="A63" s="80" t="s">
        <v>1742</v>
      </c>
      <c r="B63" s="80">
        <v>136</v>
      </c>
      <c r="C63" s="80">
        <v>17</v>
      </c>
      <c r="D63" s="80">
        <v>8</v>
      </c>
      <c r="E63" s="80">
        <v>2020</v>
      </c>
      <c r="F63" s="80" t="s">
        <v>218</v>
      </c>
      <c r="G63" s="80" t="s">
        <v>1725</v>
      </c>
      <c r="H63" s="80" t="s">
        <v>1726</v>
      </c>
      <c r="I63" s="177"/>
      <c r="J63" s="81">
        <v>16.960892135715419</v>
      </c>
      <c r="K63" s="81">
        <v>1.4413923975167162</v>
      </c>
      <c r="L63" s="81">
        <v>3.5276875272262456</v>
      </c>
      <c r="M63" s="81">
        <v>18.444901355889069</v>
      </c>
      <c r="N63" s="81">
        <v>30.634542074681764</v>
      </c>
      <c r="O63" s="81">
        <v>23.798772573686247</v>
      </c>
      <c r="P63" s="81">
        <v>18.319878050655511</v>
      </c>
      <c r="Q63" s="81">
        <v>1.7003209636322352</v>
      </c>
      <c r="R63" s="81">
        <v>0</v>
      </c>
      <c r="S63" s="81">
        <v>6.3622438583347964</v>
      </c>
      <c r="T63" s="82"/>
      <c r="U63" s="81">
        <v>3036523</v>
      </c>
      <c r="V63" s="81">
        <v>696</v>
      </c>
      <c r="W63" s="81">
        <v>75</v>
      </c>
      <c r="X63" s="81">
        <v>5454</v>
      </c>
      <c r="Y63" s="81">
        <v>12125</v>
      </c>
      <c r="Z63" s="81">
        <v>17006</v>
      </c>
      <c r="AA63" s="81">
        <v>4133</v>
      </c>
      <c r="AB63" s="81">
        <v>28837</v>
      </c>
      <c r="AC63" s="81">
        <v>0</v>
      </c>
      <c r="AD63" s="81">
        <v>6.3622438583347964</v>
      </c>
      <c r="AE63" s="82"/>
      <c r="AF63" s="81">
        <v>21281364.166169051</v>
      </c>
      <c r="AG63" s="81">
        <v>1099322.7431479061</v>
      </c>
      <c r="AH63" s="81">
        <v>831929.11877394468</v>
      </c>
      <c r="AI63" s="81">
        <v>31492517.439783044</v>
      </c>
      <c r="AJ63" s="81">
        <v>49177818.727740571</v>
      </c>
      <c r="AK63" s="81"/>
      <c r="AL63" s="81"/>
      <c r="AM63" s="81">
        <v>3763548.8857523007</v>
      </c>
      <c r="AN63" s="81"/>
      <c r="AO63" s="81"/>
      <c r="AP63" s="82"/>
      <c r="AQ63" s="81">
        <v>494</v>
      </c>
      <c r="AR63" s="81">
        <v>82</v>
      </c>
      <c r="AS63" s="81">
        <v>0</v>
      </c>
      <c r="AT63" s="81">
        <v>0</v>
      </c>
      <c r="AU63" s="81">
        <v>0</v>
      </c>
      <c r="AV63" s="81">
        <v>0</v>
      </c>
      <c r="AW63" s="81">
        <v>0</v>
      </c>
      <c r="AX63" s="82"/>
      <c r="AY63" s="81">
        <v>2097.3000000000011</v>
      </c>
      <c r="AZ63" s="81">
        <v>2389.8000000000002</v>
      </c>
      <c r="BA63" s="81">
        <v>0</v>
      </c>
      <c r="BB63" s="81">
        <v>0</v>
      </c>
      <c r="BC63" s="81">
        <v>0</v>
      </c>
      <c r="BD63" s="81">
        <v>0</v>
      </c>
      <c r="BE63" s="81">
        <v>0</v>
      </c>
      <c r="BF63" s="82"/>
      <c r="BG63" s="81">
        <v>0</v>
      </c>
      <c r="BH63" s="81">
        <v>0</v>
      </c>
      <c r="BI63" s="81">
        <v>3.5179999999999998</v>
      </c>
      <c r="BJ63" s="81">
        <v>0</v>
      </c>
      <c r="BK63" s="81">
        <v>0</v>
      </c>
      <c r="BL63" s="81">
        <v>0</v>
      </c>
      <c r="BM63" s="82"/>
      <c r="BN63" s="81">
        <v>0</v>
      </c>
      <c r="BO63" s="81">
        <v>0</v>
      </c>
      <c r="BP63" s="81">
        <v>1</v>
      </c>
      <c r="BQ63" s="81">
        <v>0</v>
      </c>
      <c r="BR63" s="81">
        <v>0</v>
      </c>
      <c r="BS63" s="81">
        <v>0</v>
      </c>
      <c r="BT63"/>
      <c r="BU63" s="80">
        <v>3.5179999999999998</v>
      </c>
      <c r="BV63" s="80">
        <v>0</v>
      </c>
      <c r="BW63" s="80">
        <v>0</v>
      </c>
      <c r="BX63" s="80">
        <v>0</v>
      </c>
      <c r="BY63" s="80">
        <v>0</v>
      </c>
      <c r="BZ63" s="80">
        <v>0</v>
      </c>
      <c r="CA63" s="80">
        <v>0</v>
      </c>
      <c r="CB63" s="80">
        <v>0</v>
      </c>
      <c r="CC63" s="80">
        <v>0</v>
      </c>
    </row>
    <row r="64" spans="1:81">
      <c r="A64" s="80" t="s">
        <v>1743</v>
      </c>
      <c r="B64" s="80">
        <v>136</v>
      </c>
      <c r="C64" s="80">
        <v>18</v>
      </c>
      <c r="D64" s="80">
        <v>8</v>
      </c>
      <c r="E64" s="80">
        <v>2021</v>
      </c>
      <c r="F64" s="80" t="s">
        <v>75</v>
      </c>
      <c r="G64" s="174" t="s">
        <v>1725</v>
      </c>
      <c r="H64" s="80" t="s">
        <v>1726</v>
      </c>
      <c r="I64" s="177"/>
      <c r="J64" s="81">
        <v>15.614274870320319</v>
      </c>
      <c r="K64" s="81">
        <v>1.6049054331431529</v>
      </c>
      <c r="L64" s="81">
        <v>3.2434940530171961</v>
      </c>
      <c r="M64" s="81">
        <v>20.796027958204281</v>
      </c>
      <c r="N64" s="81">
        <v>28.753730454287439</v>
      </c>
      <c r="O64" s="81">
        <v>23.145284346545466</v>
      </c>
      <c r="P64" s="81">
        <v>19.072044861831461</v>
      </c>
      <c r="Q64" s="81">
        <v>1.7036006810067692</v>
      </c>
      <c r="R64" s="81">
        <v>0</v>
      </c>
      <c r="S64" s="81">
        <v>5.8895165236093074</v>
      </c>
      <c r="T64" s="82"/>
      <c r="U64" s="81">
        <v>3229447</v>
      </c>
      <c r="V64" s="81">
        <v>696</v>
      </c>
      <c r="W64" s="81">
        <v>75</v>
      </c>
      <c r="X64" s="81">
        <v>5454</v>
      </c>
      <c r="Y64" s="81">
        <v>12176</v>
      </c>
      <c r="Z64" s="81">
        <v>17030</v>
      </c>
      <c r="AA64" s="81">
        <v>4196</v>
      </c>
      <c r="AB64" s="81">
        <v>28550</v>
      </c>
      <c r="AC64" s="81">
        <v>0</v>
      </c>
      <c r="AD64" s="81">
        <v>5.8895165236093074</v>
      </c>
      <c r="AE64" s="82"/>
      <c r="AF64" s="81">
        <v>19733023.310216088</v>
      </c>
      <c r="AG64" s="81">
        <v>1237410.4160818185</v>
      </c>
      <c r="AH64" s="81">
        <v>732574.22380719276</v>
      </c>
      <c r="AI64" s="81">
        <v>35083064.389654763</v>
      </c>
      <c r="AJ64" s="81">
        <v>43009939.379997827</v>
      </c>
      <c r="AK64" s="81">
        <v>0</v>
      </c>
      <c r="AL64" s="81">
        <v>0</v>
      </c>
      <c r="AM64" s="81">
        <v>3747583.9969127732</v>
      </c>
      <c r="AN64" s="81">
        <v>0</v>
      </c>
      <c r="AO64" s="81">
        <v>0</v>
      </c>
      <c r="AP64" s="82"/>
      <c r="AQ64" s="81">
        <v>522</v>
      </c>
      <c r="AR64" s="81">
        <v>84</v>
      </c>
      <c r="AS64" s="81">
        <v>0</v>
      </c>
      <c r="AT64" s="81">
        <v>0</v>
      </c>
      <c r="AU64" s="81">
        <v>0</v>
      </c>
      <c r="AV64" s="81">
        <v>0</v>
      </c>
      <c r="AW64" s="81"/>
      <c r="AX64" s="82"/>
      <c r="AY64" s="81">
        <v>2252.1000000000008</v>
      </c>
      <c r="AZ64" s="81">
        <v>2459.1</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1744</v>
      </c>
      <c r="B65" s="80">
        <v>136</v>
      </c>
      <c r="C65" s="80">
        <v>19</v>
      </c>
      <c r="D65" s="80">
        <v>8</v>
      </c>
      <c r="E65" s="80">
        <v>2022</v>
      </c>
      <c r="F65" s="80" t="s">
        <v>568</v>
      </c>
      <c r="G65" s="174" t="s">
        <v>1725</v>
      </c>
      <c r="H65" s="80" t="s">
        <v>1726</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578</v>
      </c>
      <c r="AR65" s="81">
        <v>85</v>
      </c>
      <c r="AS65" s="81">
        <v>0</v>
      </c>
      <c r="AT65" s="81">
        <v>0</v>
      </c>
      <c r="AU65" s="81">
        <v>0</v>
      </c>
      <c r="AV65" s="81">
        <v>0</v>
      </c>
      <c r="AW65" s="81"/>
      <c r="AX65" s="82"/>
      <c r="AY65" s="81">
        <v>2539.5000000000014</v>
      </c>
      <c r="AZ65" s="81">
        <v>3759.1000000000004</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1745</v>
      </c>
      <c r="B66" s="80">
        <v>35</v>
      </c>
      <c r="C66" s="80">
        <v>1</v>
      </c>
      <c r="D66" s="80">
        <v>3</v>
      </c>
      <c r="E66" s="80">
        <v>1990</v>
      </c>
      <c r="F66" s="80" t="s">
        <v>562</v>
      </c>
      <c r="G66" s="80" t="s">
        <v>1746</v>
      </c>
      <c r="H66" s="80" t="s">
        <v>1747</v>
      </c>
      <c r="I66" s="177"/>
      <c r="J66" s="81">
        <v>53.249352340032949</v>
      </c>
      <c r="K66" s="81">
        <v>5.9563809090229745</v>
      </c>
      <c r="L66" s="81">
        <v>9.9195272346095678</v>
      </c>
      <c r="M66" s="81">
        <v>20.903742835069274</v>
      </c>
      <c r="N66" s="81">
        <v>29.252508118652898</v>
      </c>
      <c r="O66" s="81">
        <v>25.625335142095949</v>
      </c>
      <c r="P66" s="81">
        <v>36.217455620664268</v>
      </c>
      <c r="Q66" s="81">
        <v>1.8332652239260141</v>
      </c>
      <c r="R66" s="81">
        <v>0</v>
      </c>
      <c r="S66" s="81">
        <v>1.5856617319095954</v>
      </c>
      <c r="T66" s="82"/>
      <c r="U66" s="81">
        <v>13819256</v>
      </c>
      <c r="V66" s="81">
        <v>1752</v>
      </c>
      <c r="W66" s="81">
        <v>134</v>
      </c>
      <c r="X66" s="81">
        <v>7675</v>
      </c>
      <c r="Y66" s="81">
        <v>8597</v>
      </c>
      <c r="Z66" s="81">
        <v>10540</v>
      </c>
      <c r="AA66" s="81">
        <v>8794</v>
      </c>
      <c r="AB66" s="81">
        <v>29766</v>
      </c>
      <c r="AC66" s="81">
        <v>0</v>
      </c>
      <c r="AD66" s="81">
        <v>1.5856617319095954</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1748</v>
      </c>
      <c r="B67" s="80">
        <v>36</v>
      </c>
      <c r="C67" s="80">
        <v>2</v>
      </c>
      <c r="D67" s="80">
        <v>3</v>
      </c>
      <c r="E67" s="80">
        <v>2005</v>
      </c>
      <c r="F67" s="80" t="s">
        <v>565</v>
      </c>
      <c r="G67" s="80" t="s">
        <v>1746</v>
      </c>
      <c r="H67" s="80" t="s">
        <v>1747</v>
      </c>
      <c r="I67" s="177"/>
      <c r="J67" s="81">
        <v>121.19728646798561</v>
      </c>
      <c r="K67" s="81">
        <v>3.0172828204182416</v>
      </c>
      <c r="L67" s="81">
        <v>1.9917554714402887</v>
      </c>
      <c r="M67" s="81">
        <v>33.808090348673019</v>
      </c>
      <c r="N67" s="81">
        <v>43.882371537505527</v>
      </c>
      <c r="O67" s="81">
        <v>41.738270640039637</v>
      </c>
      <c r="P67" s="81">
        <v>42.074827571722331</v>
      </c>
      <c r="Q67" s="81">
        <v>1.9027124742505908</v>
      </c>
      <c r="R67" s="81">
        <v>0</v>
      </c>
      <c r="S67" s="81">
        <v>5.6695532060665039</v>
      </c>
      <c r="T67" s="82"/>
      <c r="U67" s="81">
        <v>27665543</v>
      </c>
      <c r="V67" s="81">
        <v>1244</v>
      </c>
      <c r="W67" s="81">
        <v>27</v>
      </c>
      <c r="X67" s="81">
        <v>6808</v>
      </c>
      <c r="Y67" s="81">
        <v>11779</v>
      </c>
      <c r="Z67" s="81">
        <v>19866</v>
      </c>
      <c r="AA67" s="81">
        <v>8367</v>
      </c>
      <c r="AB67" s="81">
        <v>32296</v>
      </c>
      <c r="AC67" s="81">
        <v>0</v>
      </c>
      <c r="AD67" s="81">
        <v>5.6695532060665039</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1749</v>
      </c>
      <c r="B68" s="80">
        <v>37</v>
      </c>
      <c r="C68" s="80">
        <v>3</v>
      </c>
      <c r="D68" s="80">
        <v>3</v>
      </c>
      <c r="E68" s="80">
        <v>2006</v>
      </c>
      <c r="F68" s="80" t="s">
        <v>566</v>
      </c>
      <c r="G68" s="80" t="s">
        <v>1746</v>
      </c>
      <c r="H68" s="80" t="s">
        <v>1747</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1750</v>
      </c>
      <c r="B69" s="80">
        <v>38</v>
      </c>
      <c r="C69" s="80">
        <v>4</v>
      </c>
      <c r="D69" s="80">
        <v>3</v>
      </c>
      <c r="E69" s="80">
        <v>2007</v>
      </c>
      <c r="F69" s="80" t="s">
        <v>567</v>
      </c>
      <c r="G69" s="80" t="s">
        <v>1746</v>
      </c>
      <c r="H69" s="80" t="s">
        <v>1747</v>
      </c>
      <c r="I69" s="177"/>
      <c r="J69" s="81">
        <v>168.23087276851004</v>
      </c>
      <c r="K69" s="81">
        <v>2.8520056108339618</v>
      </c>
      <c r="L69" s="81">
        <v>2.5251124058220866</v>
      </c>
      <c r="M69" s="81">
        <v>32.012068739216701</v>
      </c>
      <c r="N69" s="81">
        <v>46.505214972027737</v>
      </c>
      <c r="O69" s="81">
        <v>41.079947898664095</v>
      </c>
      <c r="P69" s="81">
        <v>42.000974100439528</v>
      </c>
      <c r="Q69" s="81">
        <v>1.9852568296779023</v>
      </c>
      <c r="R69" s="81">
        <v>0</v>
      </c>
      <c r="S69" s="81">
        <v>4.398286044781119</v>
      </c>
      <c r="T69" s="82"/>
      <c r="U69" s="81">
        <v>33905469</v>
      </c>
      <c r="V69" s="81">
        <v>1022</v>
      </c>
      <c r="W69" s="81">
        <v>38</v>
      </c>
      <c r="X69" s="81">
        <v>7842</v>
      </c>
      <c r="Y69" s="81">
        <v>11988</v>
      </c>
      <c r="Z69" s="81">
        <v>20326</v>
      </c>
      <c r="AA69" s="81">
        <v>8225</v>
      </c>
      <c r="AB69" s="81">
        <v>31915</v>
      </c>
      <c r="AC69" s="81">
        <v>0</v>
      </c>
      <c r="AD69" s="81">
        <v>4.398286044781119</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1751</v>
      </c>
      <c r="B70" s="80">
        <v>39</v>
      </c>
      <c r="C70" s="80">
        <v>5</v>
      </c>
      <c r="D70" s="80">
        <v>3</v>
      </c>
      <c r="E70" s="80">
        <v>2008</v>
      </c>
      <c r="F70" s="80" t="s">
        <v>84</v>
      </c>
      <c r="G70" s="80" t="s">
        <v>1746</v>
      </c>
      <c r="H70" s="80" t="s">
        <v>1747</v>
      </c>
      <c r="I70" s="177"/>
      <c r="J70" s="81">
        <v>143.42745832231444</v>
      </c>
      <c r="K70" s="81">
        <v>2.1832335100781952</v>
      </c>
      <c r="L70" s="81">
        <v>2.2361660765999294</v>
      </c>
      <c r="M70" s="81">
        <v>38.530789765264139</v>
      </c>
      <c r="N70" s="81">
        <v>45.032325098767778</v>
      </c>
      <c r="O70" s="81">
        <v>39.731911675204231</v>
      </c>
      <c r="P70" s="81">
        <v>41.101293913470137</v>
      </c>
      <c r="Q70" s="81">
        <v>1.9408611731701519</v>
      </c>
      <c r="R70" s="81">
        <v>0</v>
      </c>
      <c r="S70" s="81">
        <v>4.2424775159272912</v>
      </c>
      <c r="T70" s="82"/>
      <c r="U70" s="81">
        <v>31788578</v>
      </c>
      <c r="V70" s="81">
        <v>1022</v>
      </c>
      <c r="W70" s="81">
        <v>38</v>
      </c>
      <c r="X70" s="81">
        <v>7842</v>
      </c>
      <c r="Y70" s="81">
        <v>12041</v>
      </c>
      <c r="Z70" s="81">
        <v>20349</v>
      </c>
      <c r="AA70" s="81">
        <v>8058</v>
      </c>
      <c r="AB70" s="81">
        <v>31714</v>
      </c>
      <c r="AC70" s="81">
        <v>0</v>
      </c>
      <c r="AD70" s="81">
        <v>4.2424775159272912</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1752</v>
      </c>
      <c r="B71" s="80">
        <v>40</v>
      </c>
      <c r="C71" s="80">
        <v>6</v>
      </c>
      <c r="D71" s="80">
        <v>3</v>
      </c>
      <c r="E71" s="80">
        <v>2009</v>
      </c>
      <c r="F71" s="80" t="s">
        <v>85</v>
      </c>
      <c r="G71" s="80" t="s">
        <v>1746</v>
      </c>
      <c r="H71" s="80" t="s">
        <v>1747</v>
      </c>
      <c r="I71" s="177"/>
      <c r="J71" s="81">
        <v>133.59633754269618</v>
      </c>
      <c r="K71" s="81">
        <v>2.6195770494321837</v>
      </c>
      <c r="L71" s="81">
        <v>4.2017373756778866</v>
      </c>
      <c r="M71" s="81">
        <v>44.938325987535421</v>
      </c>
      <c r="N71" s="81">
        <v>40.681828333025422</v>
      </c>
      <c r="O71" s="81">
        <v>40.381827320868886</v>
      </c>
      <c r="P71" s="81">
        <v>39.538979838139866</v>
      </c>
      <c r="Q71" s="81">
        <v>1.8358108740423689</v>
      </c>
      <c r="R71" s="81">
        <v>0</v>
      </c>
      <c r="S71" s="81">
        <v>6.1042746738675993</v>
      </c>
      <c r="T71" s="82"/>
      <c r="U71" s="81">
        <v>22154586</v>
      </c>
      <c r="V71" s="81">
        <v>1218</v>
      </c>
      <c r="W71" s="81">
        <v>122</v>
      </c>
      <c r="X71" s="81">
        <v>9511</v>
      </c>
      <c r="Y71" s="81">
        <v>12077</v>
      </c>
      <c r="Z71" s="81">
        <v>20414</v>
      </c>
      <c r="AA71" s="81">
        <v>7958</v>
      </c>
      <c r="AB71" s="81">
        <v>31490</v>
      </c>
      <c r="AC71" s="81">
        <v>0</v>
      </c>
      <c r="AD71" s="81">
        <v>6.1042746738675993</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63.230000000000004</v>
      </c>
      <c r="BJ71" s="81">
        <v>0</v>
      </c>
      <c r="BK71" s="81">
        <v>5.41</v>
      </c>
      <c r="BL71" s="81">
        <v>0</v>
      </c>
      <c r="BM71" s="82"/>
      <c r="BN71" s="81">
        <v>0</v>
      </c>
      <c r="BO71" s="81">
        <v>0</v>
      </c>
      <c r="BP71" s="81">
        <v>6</v>
      </c>
      <c r="BQ71" s="81">
        <v>0</v>
      </c>
      <c r="BR71" s="81">
        <v>1</v>
      </c>
      <c r="BS71" s="81">
        <v>0</v>
      </c>
      <c r="BT71"/>
      <c r="BU71" s="80"/>
      <c r="BV71" s="80"/>
      <c r="BW71" s="80"/>
      <c r="BX71" s="80"/>
      <c r="BY71" s="80"/>
      <c r="BZ71" s="80"/>
      <c r="CA71" s="80"/>
      <c r="CB71" s="80"/>
      <c r="CC71" s="80"/>
    </row>
    <row r="72" spans="1:81">
      <c r="A72" s="80" t="s">
        <v>1753</v>
      </c>
      <c r="B72" s="80">
        <v>41</v>
      </c>
      <c r="C72" s="80">
        <v>7</v>
      </c>
      <c r="D72" s="80">
        <v>3</v>
      </c>
      <c r="E72" s="80">
        <v>2010</v>
      </c>
      <c r="F72" s="80" t="s">
        <v>86</v>
      </c>
      <c r="G72" s="80" t="s">
        <v>1746</v>
      </c>
      <c r="H72" s="80" t="s">
        <v>1747</v>
      </c>
      <c r="I72" s="177"/>
      <c r="J72" s="81">
        <v>166.83662984118627</v>
      </c>
      <c r="K72" s="81">
        <v>2.7488207620873175</v>
      </c>
      <c r="L72" s="81">
        <v>3.9578477741942413</v>
      </c>
      <c r="M72" s="81">
        <v>46.532909244851382</v>
      </c>
      <c r="N72" s="81">
        <v>40.004233893569427</v>
      </c>
      <c r="O72" s="81">
        <v>40.634134707767366</v>
      </c>
      <c r="P72" s="81">
        <v>40.347876913254503</v>
      </c>
      <c r="Q72" s="81">
        <v>1.91242375245595</v>
      </c>
      <c r="R72" s="81">
        <v>0</v>
      </c>
      <c r="S72" s="81">
        <v>4.762290268981733</v>
      </c>
      <c r="T72" s="82"/>
      <c r="U72" s="81">
        <v>32708516</v>
      </c>
      <c r="V72" s="81">
        <v>1218</v>
      </c>
      <c r="W72" s="81">
        <v>122</v>
      </c>
      <c r="X72" s="81">
        <v>9511</v>
      </c>
      <c r="Y72" s="81">
        <v>12204</v>
      </c>
      <c r="Z72" s="81">
        <v>20637</v>
      </c>
      <c r="AA72" s="81">
        <v>7918</v>
      </c>
      <c r="AB72" s="81">
        <v>31433</v>
      </c>
      <c r="AC72" s="81">
        <v>0</v>
      </c>
      <c r="AD72" s="81">
        <v>4.762290268981733</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61.734000000000002</v>
      </c>
      <c r="BJ72" s="81">
        <v>0</v>
      </c>
      <c r="BK72" s="81">
        <v>5.3310000000000004</v>
      </c>
      <c r="BL72" s="81">
        <v>0</v>
      </c>
      <c r="BM72" s="82"/>
      <c r="BN72" s="81">
        <v>0</v>
      </c>
      <c r="BO72" s="81">
        <v>0</v>
      </c>
      <c r="BP72" s="81">
        <v>6</v>
      </c>
      <c r="BQ72" s="81">
        <v>0</v>
      </c>
      <c r="BR72" s="81">
        <v>1</v>
      </c>
      <c r="BS72" s="81">
        <v>0</v>
      </c>
      <c r="BT72"/>
      <c r="BU72" s="80">
        <v>67.064999999999998</v>
      </c>
      <c r="BV72" s="80">
        <v>0</v>
      </c>
      <c r="BW72" s="80">
        <v>0</v>
      </c>
      <c r="BX72" s="80">
        <v>0</v>
      </c>
      <c r="BY72" s="80">
        <v>0</v>
      </c>
      <c r="BZ72" s="80">
        <v>0</v>
      </c>
      <c r="CA72" s="80">
        <v>0</v>
      </c>
      <c r="CB72" s="80">
        <v>0</v>
      </c>
      <c r="CC72" s="80">
        <v>0</v>
      </c>
    </row>
    <row r="73" spans="1:81">
      <c r="A73" s="80" t="s">
        <v>1754</v>
      </c>
      <c r="B73" s="80">
        <v>42</v>
      </c>
      <c r="C73" s="80">
        <v>8</v>
      </c>
      <c r="D73" s="80">
        <v>3</v>
      </c>
      <c r="E73" s="80">
        <v>2011</v>
      </c>
      <c r="F73" s="80" t="s">
        <v>87</v>
      </c>
      <c r="G73" s="80" t="s">
        <v>1746</v>
      </c>
      <c r="H73" s="80" t="s">
        <v>1747</v>
      </c>
      <c r="I73" s="177"/>
      <c r="J73" s="81">
        <v>144.15479744810108</v>
      </c>
      <c r="K73" s="81">
        <v>3.1737086186710139</v>
      </c>
      <c r="L73" s="81">
        <v>4.1492749047436579</v>
      </c>
      <c r="M73" s="81">
        <v>52.960887796647022</v>
      </c>
      <c r="N73" s="81">
        <v>46.060414301198449</v>
      </c>
      <c r="O73" s="81">
        <v>39.906954559498111</v>
      </c>
      <c r="P73" s="81">
        <v>38.825597415360313</v>
      </c>
      <c r="Q73" s="81">
        <v>2.1864054278484026</v>
      </c>
      <c r="R73" s="81">
        <v>0</v>
      </c>
      <c r="S73" s="81">
        <v>3.3096068526131699</v>
      </c>
      <c r="T73" s="82"/>
      <c r="U73" s="81">
        <v>30610611</v>
      </c>
      <c r="V73" s="81">
        <v>1218</v>
      </c>
      <c r="W73" s="81">
        <v>122</v>
      </c>
      <c r="X73" s="81">
        <v>9511</v>
      </c>
      <c r="Y73" s="81">
        <v>12140</v>
      </c>
      <c r="Z73" s="81">
        <v>20708</v>
      </c>
      <c r="AA73" s="81">
        <v>7846</v>
      </c>
      <c r="AB73" s="81">
        <v>31155</v>
      </c>
      <c r="AC73" s="81">
        <v>0</v>
      </c>
      <c r="AD73" s="81">
        <v>3.3096068526131699</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54.466999999999999</v>
      </c>
      <c r="BJ73" s="81">
        <v>0</v>
      </c>
      <c r="BK73" s="81">
        <v>3.9670000000000001</v>
      </c>
      <c r="BL73" s="81">
        <v>0</v>
      </c>
      <c r="BM73" s="82"/>
      <c r="BN73" s="81">
        <v>0</v>
      </c>
      <c r="BO73" s="81">
        <v>0</v>
      </c>
      <c r="BP73" s="81">
        <v>6</v>
      </c>
      <c r="BQ73" s="81">
        <v>0</v>
      </c>
      <c r="BR73" s="81">
        <v>1</v>
      </c>
      <c r="BS73" s="81">
        <v>0</v>
      </c>
      <c r="BT73"/>
      <c r="BU73" s="80">
        <v>58.433999999999997</v>
      </c>
      <c r="BV73" s="80">
        <v>0</v>
      </c>
      <c r="BW73" s="80">
        <v>0</v>
      </c>
      <c r="BX73" s="80">
        <v>0</v>
      </c>
      <c r="BY73" s="80">
        <v>0</v>
      </c>
      <c r="BZ73" s="80">
        <v>0</v>
      </c>
      <c r="CA73" s="80">
        <v>0</v>
      </c>
      <c r="CB73" s="80">
        <v>0</v>
      </c>
      <c r="CC73" s="80">
        <v>0</v>
      </c>
    </row>
    <row r="74" spans="1:81">
      <c r="A74" s="80" t="s">
        <v>1755</v>
      </c>
      <c r="B74" s="80">
        <v>43</v>
      </c>
      <c r="C74" s="80">
        <v>9</v>
      </c>
      <c r="D74" s="80">
        <v>3</v>
      </c>
      <c r="E74" s="80">
        <v>2012</v>
      </c>
      <c r="F74" s="80" t="s">
        <v>88</v>
      </c>
      <c r="G74" s="80" t="s">
        <v>1746</v>
      </c>
      <c r="H74" s="80" t="s">
        <v>1747</v>
      </c>
      <c r="I74" s="177"/>
      <c r="J74" s="81">
        <v>75.054391702067576</v>
      </c>
      <c r="K74" s="81">
        <v>3.0384760261069936</v>
      </c>
      <c r="L74" s="81">
        <v>4.0884590958680889</v>
      </c>
      <c r="M74" s="81">
        <v>52.111022456403475</v>
      </c>
      <c r="N74" s="81">
        <v>53.665551835710595</v>
      </c>
      <c r="O74" s="81">
        <v>40.128268561971147</v>
      </c>
      <c r="P74" s="81">
        <v>39.026594049397708</v>
      </c>
      <c r="Q74" s="81">
        <v>2.3913366271470147</v>
      </c>
      <c r="R74" s="81">
        <v>0</v>
      </c>
      <c r="S74" s="81">
        <v>3.6237218333133985</v>
      </c>
      <c r="T74" s="82"/>
      <c r="U74" s="81">
        <v>12542699</v>
      </c>
      <c r="V74" s="81">
        <v>1218</v>
      </c>
      <c r="W74" s="81">
        <v>122</v>
      </c>
      <c r="X74" s="81">
        <v>9511</v>
      </c>
      <c r="Y74" s="81">
        <v>12383</v>
      </c>
      <c r="Z74" s="81">
        <v>20988</v>
      </c>
      <c r="AA74" s="81">
        <v>7842</v>
      </c>
      <c r="AB74" s="81">
        <v>31363</v>
      </c>
      <c r="AC74" s="81">
        <v>0</v>
      </c>
      <c r="AD74" s="81">
        <v>3.6237218333133985</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62.601999999999997</v>
      </c>
      <c r="BJ74" s="81">
        <v>0</v>
      </c>
      <c r="BK74" s="81">
        <v>4.0129999999999999</v>
      </c>
      <c r="BL74" s="81">
        <v>0</v>
      </c>
      <c r="BM74" s="82"/>
      <c r="BN74" s="81">
        <v>0</v>
      </c>
      <c r="BO74" s="81">
        <v>0</v>
      </c>
      <c r="BP74" s="81">
        <v>6</v>
      </c>
      <c r="BQ74" s="81">
        <v>0</v>
      </c>
      <c r="BR74" s="81">
        <v>1</v>
      </c>
      <c r="BS74" s="81">
        <v>0</v>
      </c>
      <c r="BT74"/>
      <c r="BU74" s="80">
        <v>66.614999999999995</v>
      </c>
      <c r="BV74" s="80">
        <v>0</v>
      </c>
      <c r="BW74" s="80">
        <v>0</v>
      </c>
      <c r="BX74" s="80">
        <v>0</v>
      </c>
      <c r="BY74" s="80">
        <v>0</v>
      </c>
      <c r="BZ74" s="80">
        <v>0</v>
      </c>
      <c r="CA74" s="80">
        <v>0</v>
      </c>
      <c r="CB74" s="80">
        <v>0</v>
      </c>
      <c r="CC74" s="80">
        <v>0</v>
      </c>
    </row>
    <row r="75" spans="1:81">
      <c r="A75" s="80" t="s">
        <v>1756</v>
      </c>
      <c r="B75" s="80">
        <v>44</v>
      </c>
      <c r="C75" s="80">
        <v>10</v>
      </c>
      <c r="D75" s="80">
        <v>3</v>
      </c>
      <c r="E75" s="80">
        <v>2013</v>
      </c>
      <c r="F75" s="80" t="s">
        <v>89</v>
      </c>
      <c r="G75" s="80" t="s">
        <v>1746</v>
      </c>
      <c r="H75" s="80" t="s">
        <v>1747</v>
      </c>
      <c r="I75" s="177"/>
      <c r="J75" s="81">
        <v>86.080754760817399</v>
      </c>
      <c r="K75" s="81">
        <v>2.9752824438192449</v>
      </c>
      <c r="L75" s="81">
        <v>3.3559319379778683</v>
      </c>
      <c r="M75" s="81">
        <v>53.884704751652514</v>
      </c>
      <c r="N75" s="81">
        <v>49.293712564148777</v>
      </c>
      <c r="O75" s="81">
        <v>38.684066579346265</v>
      </c>
      <c r="P75" s="81">
        <v>39.028776511162221</v>
      </c>
      <c r="Q75" s="81">
        <v>2.4149836957789486</v>
      </c>
      <c r="R75" s="81">
        <v>0</v>
      </c>
      <c r="S75" s="81">
        <v>3.346415628940433</v>
      </c>
      <c r="T75" s="82"/>
      <c r="U75" s="81">
        <v>12426217</v>
      </c>
      <c r="V75" s="81">
        <v>1218</v>
      </c>
      <c r="W75" s="81">
        <v>122</v>
      </c>
      <c r="X75" s="81">
        <v>9511</v>
      </c>
      <c r="Y75" s="81">
        <v>12419</v>
      </c>
      <c r="Z75" s="81">
        <v>21136</v>
      </c>
      <c r="AA75" s="81">
        <v>7813</v>
      </c>
      <c r="AB75" s="81">
        <v>31219</v>
      </c>
      <c r="AC75" s="81">
        <v>0</v>
      </c>
      <c r="AD75" s="81">
        <v>3.346415628940433</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67.78</v>
      </c>
      <c r="BJ75" s="81">
        <v>0</v>
      </c>
      <c r="BK75" s="81">
        <v>4.18</v>
      </c>
      <c r="BL75" s="81">
        <v>0</v>
      </c>
      <c r="BM75" s="82"/>
      <c r="BN75" s="81">
        <v>0</v>
      </c>
      <c r="BO75" s="81">
        <v>0</v>
      </c>
      <c r="BP75" s="81">
        <v>6</v>
      </c>
      <c r="BQ75" s="81">
        <v>0</v>
      </c>
      <c r="BR75" s="81">
        <v>1</v>
      </c>
      <c r="BS75" s="81">
        <v>0</v>
      </c>
      <c r="BT75"/>
      <c r="BU75" s="80">
        <v>71.959999999999994</v>
      </c>
      <c r="BV75" s="80">
        <v>0</v>
      </c>
      <c r="BW75" s="80">
        <v>0</v>
      </c>
      <c r="BX75" s="80">
        <v>0</v>
      </c>
      <c r="BY75" s="80">
        <v>0</v>
      </c>
      <c r="BZ75" s="80">
        <v>0</v>
      </c>
      <c r="CA75" s="80">
        <v>0</v>
      </c>
      <c r="CB75" s="80">
        <v>0</v>
      </c>
      <c r="CC75" s="80">
        <v>0</v>
      </c>
    </row>
    <row r="76" spans="1:81">
      <c r="A76" s="80" t="s">
        <v>1757</v>
      </c>
      <c r="B76" s="80">
        <v>45</v>
      </c>
      <c r="C76" s="80">
        <v>11</v>
      </c>
      <c r="D76" s="80">
        <v>3</v>
      </c>
      <c r="E76" s="80">
        <v>2014</v>
      </c>
      <c r="F76" s="80" t="s">
        <v>90</v>
      </c>
      <c r="G76" s="80" t="s">
        <v>1746</v>
      </c>
      <c r="H76" s="80" t="s">
        <v>1747</v>
      </c>
      <c r="I76" s="177"/>
      <c r="J76" s="81">
        <v>86.545080647797676</v>
      </c>
      <c r="K76" s="81">
        <v>2.5300177743555019</v>
      </c>
      <c r="L76" s="81">
        <v>2.1754954861458389</v>
      </c>
      <c r="M76" s="81">
        <v>52.185489226722751</v>
      </c>
      <c r="N76" s="81">
        <v>41.850736556666241</v>
      </c>
      <c r="O76" s="81">
        <v>37.104997370967354</v>
      </c>
      <c r="P76" s="81">
        <v>39.482835740158343</v>
      </c>
      <c r="Q76" s="81">
        <v>2.2824071610109855</v>
      </c>
      <c r="R76" s="81">
        <v>0</v>
      </c>
      <c r="S76" s="81">
        <v>4.0857008360302851</v>
      </c>
      <c r="T76" s="82"/>
      <c r="U76" s="81">
        <v>15503988</v>
      </c>
      <c r="V76" s="81">
        <v>955</v>
      </c>
      <c r="W76" s="81">
        <v>76</v>
      </c>
      <c r="X76" s="81">
        <v>9572</v>
      </c>
      <c r="Y76" s="81">
        <v>12403</v>
      </c>
      <c r="Z76" s="81">
        <v>21352</v>
      </c>
      <c r="AA76" s="81">
        <v>7863</v>
      </c>
      <c r="AB76" s="81">
        <v>30752</v>
      </c>
      <c r="AC76" s="81">
        <v>0</v>
      </c>
      <c r="AD76" s="81">
        <v>4.0857008360302851</v>
      </c>
      <c r="AE76" s="82"/>
      <c r="AF76" s="81">
        <v>123295385.89320578</v>
      </c>
      <c r="AG76" s="81">
        <v>2052212.4462518117</v>
      </c>
      <c r="AH76" s="81">
        <v>568788.00884144125</v>
      </c>
      <c r="AI76" s="81">
        <v>64532058.862068683</v>
      </c>
      <c r="AJ76" s="81">
        <v>55553217.834193148</v>
      </c>
      <c r="AK76" s="81">
        <v>0</v>
      </c>
      <c r="AL76" s="81">
        <v>0</v>
      </c>
      <c r="AM76" s="81">
        <v>4221790.0662533185</v>
      </c>
      <c r="AN76" s="81">
        <v>0</v>
      </c>
      <c r="AO76" s="81">
        <v>0</v>
      </c>
      <c r="AP76" s="82"/>
      <c r="AQ76" s="81">
        <v>889</v>
      </c>
      <c r="AR76" s="81">
        <v>182</v>
      </c>
      <c r="AS76" s="81">
        <v>0</v>
      </c>
      <c r="AT76" s="81">
        <v>0</v>
      </c>
      <c r="AU76" s="81">
        <v>0</v>
      </c>
      <c r="AV76" s="81">
        <v>0</v>
      </c>
      <c r="AW76" s="81" t="s">
        <v>564</v>
      </c>
      <c r="AX76" s="82"/>
      <c r="AY76" s="81">
        <v>3661.1</v>
      </c>
      <c r="AZ76" s="81">
        <v>11614.7</v>
      </c>
      <c r="BA76" s="81">
        <v>0</v>
      </c>
      <c r="BB76" s="81">
        <v>0</v>
      </c>
      <c r="BC76" s="81">
        <v>0</v>
      </c>
      <c r="BD76" s="81">
        <v>0</v>
      </c>
      <c r="BE76" s="81" t="s">
        <v>564</v>
      </c>
      <c r="BF76" s="82"/>
      <c r="BG76" s="81">
        <v>0</v>
      </c>
      <c r="BH76" s="81">
        <v>0</v>
      </c>
      <c r="BI76" s="81">
        <v>58.37</v>
      </c>
      <c r="BJ76" s="81">
        <v>0</v>
      </c>
      <c r="BK76" s="81">
        <v>0</v>
      </c>
      <c r="BL76" s="81">
        <v>0</v>
      </c>
      <c r="BM76" s="82"/>
      <c r="BN76" s="81">
        <v>0</v>
      </c>
      <c r="BO76" s="81">
        <v>0</v>
      </c>
      <c r="BP76" s="81">
        <v>5</v>
      </c>
      <c r="BQ76" s="81">
        <v>0</v>
      </c>
      <c r="BR76" s="81">
        <v>0</v>
      </c>
      <c r="BS76" s="81">
        <v>0</v>
      </c>
      <c r="BT76"/>
      <c r="BU76" s="80">
        <v>58.37</v>
      </c>
      <c r="BV76" s="80">
        <v>0</v>
      </c>
      <c r="BW76" s="80">
        <v>0</v>
      </c>
      <c r="BX76" s="80">
        <v>0</v>
      </c>
      <c r="BY76" s="80">
        <v>0</v>
      </c>
      <c r="BZ76" s="80">
        <v>0</v>
      </c>
      <c r="CA76" s="80">
        <v>0</v>
      </c>
      <c r="CB76" s="80">
        <v>0</v>
      </c>
      <c r="CC76" s="80">
        <v>0</v>
      </c>
    </row>
    <row r="77" spans="1:81">
      <c r="A77" s="80" t="s">
        <v>1758</v>
      </c>
      <c r="B77" s="80">
        <v>46</v>
      </c>
      <c r="C77" s="80">
        <v>12</v>
      </c>
      <c r="D77" s="80">
        <v>3</v>
      </c>
      <c r="E77" s="80">
        <v>2015</v>
      </c>
      <c r="F77" s="80" t="s">
        <v>91</v>
      </c>
      <c r="G77" s="80" t="s">
        <v>1746</v>
      </c>
      <c r="H77" s="80" t="s">
        <v>1747</v>
      </c>
      <c r="I77" s="177"/>
      <c r="J77" s="81">
        <v>163.79196017042281</v>
      </c>
      <c r="K77" s="81">
        <v>2.3466394287012204</v>
      </c>
      <c r="L77" s="81">
        <v>2.194944789739723</v>
      </c>
      <c r="M77" s="81">
        <v>46.913457901880825</v>
      </c>
      <c r="N77" s="81">
        <v>44.370824331084066</v>
      </c>
      <c r="O77" s="81">
        <v>36.97638740780647</v>
      </c>
      <c r="P77" s="81">
        <v>39.15208019461631</v>
      </c>
      <c r="Q77" s="81">
        <v>2.2209943248651407</v>
      </c>
      <c r="R77" s="81">
        <v>0</v>
      </c>
      <c r="S77" s="81">
        <v>4.098060824364449</v>
      </c>
      <c r="T77" s="82"/>
      <c r="U77" s="81">
        <v>33238601</v>
      </c>
      <c r="V77" s="81">
        <v>955</v>
      </c>
      <c r="W77" s="81">
        <v>76</v>
      </c>
      <c r="X77" s="81">
        <v>9572</v>
      </c>
      <c r="Y77" s="81">
        <v>12478</v>
      </c>
      <c r="Z77" s="81">
        <v>21483</v>
      </c>
      <c r="AA77" s="81">
        <v>7791</v>
      </c>
      <c r="AB77" s="81">
        <v>30568</v>
      </c>
      <c r="AC77" s="81">
        <v>0</v>
      </c>
      <c r="AD77" s="81">
        <v>4.098060824364449</v>
      </c>
      <c r="AE77" s="82"/>
      <c r="AF77" s="81">
        <v>248811333.13867915</v>
      </c>
      <c r="AG77" s="81">
        <v>1755450.2117514708</v>
      </c>
      <c r="AH77" s="81">
        <v>461177.37513259501</v>
      </c>
      <c r="AI77" s="81">
        <v>61323118.135785609</v>
      </c>
      <c r="AJ77" s="81">
        <v>62682974.44454512</v>
      </c>
      <c r="AK77" s="81">
        <v>0</v>
      </c>
      <c r="AL77" s="81">
        <v>0</v>
      </c>
      <c r="AM77" s="81">
        <v>4189216.1720627449</v>
      </c>
      <c r="AN77" s="81">
        <v>0</v>
      </c>
      <c r="AO77" s="81">
        <v>0</v>
      </c>
      <c r="AP77" s="82"/>
      <c r="AQ77" s="81">
        <v>954</v>
      </c>
      <c r="AR77" s="81">
        <v>314</v>
      </c>
      <c r="AS77" s="81">
        <v>0</v>
      </c>
      <c r="AT77" s="81">
        <v>3</v>
      </c>
      <c r="AU77" s="81">
        <v>0</v>
      </c>
      <c r="AV77" s="81">
        <v>0</v>
      </c>
      <c r="AW77" s="81" t="s">
        <v>564</v>
      </c>
      <c r="AX77" s="82"/>
      <c r="AY77" s="81">
        <v>4023.4</v>
      </c>
      <c r="AZ77" s="81">
        <v>24323.699999999997</v>
      </c>
      <c r="BA77" s="81">
        <v>0</v>
      </c>
      <c r="BB77" s="81">
        <v>61</v>
      </c>
      <c r="BC77" s="81">
        <v>0</v>
      </c>
      <c r="BD77" s="81">
        <v>0</v>
      </c>
      <c r="BE77" s="81" t="s">
        <v>564</v>
      </c>
      <c r="BF77" s="82"/>
      <c r="BG77" s="81">
        <v>0</v>
      </c>
      <c r="BH77" s="81">
        <v>0</v>
      </c>
      <c r="BI77" s="81">
        <v>56.573</v>
      </c>
      <c r="BJ77" s="81">
        <v>0</v>
      </c>
      <c r="BK77" s="81">
        <v>4.3419999999999996</v>
      </c>
      <c r="BL77" s="81">
        <v>0</v>
      </c>
      <c r="BM77" s="82"/>
      <c r="BN77" s="81">
        <v>0</v>
      </c>
      <c r="BO77" s="81">
        <v>0</v>
      </c>
      <c r="BP77" s="81">
        <v>5</v>
      </c>
      <c r="BQ77" s="81">
        <v>0</v>
      </c>
      <c r="BR77" s="81">
        <v>1</v>
      </c>
      <c r="BS77" s="81">
        <v>0</v>
      </c>
      <c r="BT77"/>
      <c r="BU77" s="80">
        <v>60.914999999999999</v>
      </c>
      <c r="BV77" s="80">
        <v>0</v>
      </c>
      <c r="BW77" s="80">
        <v>0</v>
      </c>
      <c r="BX77" s="80">
        <v>0</v>
      </c>
      <c r="BY77" s="80">
        <v>0</v>
      </c>
      <c r="BZ77" s="80">
        <v>0</v>
      </c>
      <c r="CA77" s="80">
        <v>0</v>
      </c>
      <c r="CB77" s="80">
        <v>0</v>
      </c>
      <c r="CC77" s="80">
        <v>0</v>
      </c>
    </row>
    <row r="78" spans="1:81">
      <c r="A78" s="80" t="s">
        <v>1759</v>
      </c>
      <c r="B78" s="80">
        <v>47</v>
      </c>
      <c r="C78" s="80">
        <v>13</v>
      </c>
      <c r="D78" s="80">
        <v>3</v>
      </c>
      <c r="E78" s="80">
        <v>2016</v>
      </c>
      <c r="F78" s="80" t="s">
        <v>92</v>
      </c>
      <c r="G78" s="80" t="s">
        <v>1746</v>
      </c>
      <c r="H78" s="80" t="s">
        <v>1747</v>
      </c>
      <c r="I78" s="177"/>
      <c r="J78" s="81">
        <v>108.66282002305168</v>
      </c>
      <c r="K78" s="81">
        <v>2.5667019066830612</v>
      </c>
      <c r="L78" s="81">
        <v>2.5507803026984135</v>
      </c>
      <c r="M78" s="81">
        <v>39.843268517406031</v>
      </c>
      <c r="N78" s="81">
        <v>41.486285386256895</v>
      </c>
      <c r="O78" s="81">
        <v>36.676992284818255</v>
      </c>
      <c r="P78" s="81">
        <v>38.082662519167918</v>
      </c>
      <c r="Q78" s="81">
        <v>2.1400091798388718</v>
      </c>
      <c r="R78" s="81">
        <v>0</v>
      </c>
      <c r="S78" s="81">
        <v>2.9753767972580767</v>
      </c>
      <c r="T78" s="82"/>
      <c r="U78" s="81">
        <v>21072657</v>
      </c>
      <c r="V78" s="81">
        <v>955</v>
      </c>
      <c r="W78" s="81">
        <v>76</v>
      </c>
      <c r="X78" s="81">
        <v>9572</v>
      </c>
      <c r="Y78" s="81">
        <v>12531</v>
      </c>
      <c r="Z78" s="81">
        <v>21571</v>
      </c>
      <c r="AA78" s="81">
        <v>7838</v>
      </c>
      <c r="AB78" s="81">
        <v>30298</v>
      </c>
      <c r="AC78" s="81">
        <v>0</v>
      </c>
      <c r="AD78" s="81">
        <v>2.9753767972580771</v>
      </c>
      <c r="AE78" s="82"/>
      <c r="AF78" s="81">
        <v>163498060.4137058</v>
      </c>
      <c r="AG78" s="81">
        <v>1928252.55196512</v>
      </c>
      <c r="AH78" s="81">
        <v>436807.83361404092</v>
      </c>
      <c r="AI78" s="81">
        <v>61291548.199313723</v>
      </c>
      <c r="AJ78" s="81">
        <v>57298035.801625617</v>
      </c>
      <c r="AK78" s="81">
        <v>0</v>
      </c>
      <c r="AL78" s="81">
        <v>0</v>
      </c>
      <c r="AM78" s="81">
        <v>4155439.6673848089</v>
      </c>
      <c r="AN78" s="81">
        <v>0</v>
      </c>
      <c r="AO78" s="81">
        <v>0</v>
      </c>
      <c r="AP78" s="82"/>
      <c r="AQ78" s="81">
        <v>1024</v>
      </c>
      <c r="AR78" s="81">
        <v>378</v>
      </c>
      <c r="AS78" s="81">
        <v>0</v>
      </c>
      <c r="AT78" s="81">
        <v>3</v>
      </c>
      <c r="AU78" s="81">
        <v>0</v>
      </c>
      <c r="AV78" s="81">
        <v>0</v>
      </c>
      <c r="AW78" s="81" t="s">
        <v>564</v>
      </c>
      <c r="AX78" s="82"/>
      <c r="AY78" s="81">
        <v>4421.5</v>
      </c>
      <c r="AZ78" s="81">
        <v>28745.7</v>
      </c>
      <c r="BA78" s="81">
        <v>0</v>
      </c>
      <c r="BB78" s="81">
        <v>61</v>
      </c>
      <c r="BC78" s="81">
        <v>0</v>
      </c>
      <c r="BD78" s="81">
        <v>0</v>
      </c>
      <c r="BE78" s="81" t="s">
        <v>564</v>
      </c>
      <c r="BF78" s="82"/>
      <c r="BG78" s="81">
        <v>0</v>
      </c>
      <c r="BH78" s="81">
        <v>0</v>
      </c>
      <c r="BI78" s="81">
        <v>64.227999999999994</v>
      </c>
      <c r="BJ78" s="81">
        <v>0</v>
      </c>
      <c r="BK78" s="81">
        <v>4.6429999999999998</v>
      </c>
      <c r="BL78" s="81">
        <v>0</v>
      </c>
      <c r="BM78" s="82"/>
      <c r="BN78" s="81">
        <v>0</v>
      </c>
      <c r="BO78" s="81">
        <v>0</v>
      </c>
      <c r="BP78" s="81">
        <v>6</v>
      </c>
      <c r="BQ78" s="81">
        <v>0</v>
      </c>
      <c r="BR78" s="81">
        <v>1</v>
      </c>
      <c r="BS78" s="81">
        <v>0</v>
      </c>
      <c r="BT78"/>
      <c r="BU78" s="80">
        <v>68.870999999999995</v>
      </c>
      <c r="BV78" s="80">
        <v>0</v>
      </c>
      <c r="BW78" s="80">
        <v>0</v>
      </c>
      <c r="BX78" s="80">
        <v>0</v>
      </c>
      <c r="BY78" s="80">
        <v>0</v>
      </c>
      <c r="BZ78" s="80">
        <v>0</v>
      </c>
      <c r="CA78" s="80">
        <v>0</v>
      </c>
      <c r="CB78" s="80">
        <v>0</v>
      </c>
      <c r="CC78" s="80">
        <v>0</v>
      </c>
    </row>
    <row r="79" spans="1:81">
      <c r="A79" s="80" t="s">
        <v>1760</v>
      </c>
      <c r="B79" s="80">
        <v>48</v>
      </c>
      <c r="C79" s="80">
        <v>14</v>
      </c>
      <c r="D79" s="80">
        <v>3</v>
      </c>
      <c r="E79" s="80">
        <v>2017</v>
      </c>
      <c r="F79" s="80" t="s">
        <v>71</v>
      </c>
      <c r="G79" s="80" t="s">
        <v>1746</v>
      </c>
      <c r="H79" s="80" t="s">
        <v>1747</v>
      </c>
      <c r="I79" s="177"/>
      <c r="J79" s="81">
        <v>134.70736786301777</v>
      </c>
      <c r="K79" s="81">
        <v>2.5694023318282033</v>
      </c>
      <c r="L79" s="81">
        <v>2.3779888087128014</v>
      </c>
      <c r="M79" s="81">
        <v>40.269948551328199</v>
      </c>
      <c r="N79" s="81">
        <v>45.231293948237266</v>
      </c>
      <c r="O79" s="81">
        <v>36.272526613669008</v>
      </c>
      <c r="P79" s="81">
        <v>38.232485887849549</v>
      </c>
      <c r="Q79" s="81">
        <v>2.052093295612436</v>
      </c>
      <c r="R79" s="81">
        <v>0</v>
      </c>
      <c r="S79" s="81">
        <v>4.1532706451284378</v>
      </c>
      <c r="T79" s="82"/>
      <c r="U79" s="81">
        <v>31109002</v>
      </c>
      <c r="V79" s="81">
        <v>955</v>
      </c>
      <c r="W79" s="81">
        <v>76</v>
      </c>
      <c r="X79" s="81">
        <v>9572</v>
      </c>
      <c r="Y79" s="81">
        <v>12651</v>
      </c>
      <c r="Z79" s="81">
        <v>21687</v>
      </c>
      <c r="AA79" s="81">
        <v>7919</v>
      </c>
      <c r="AB79" s="81">
        <v>30045</v>
      </c>
      <c r="AC79" s="81">
        <v>0</v>
      </c>
      <c r="AD79" s="81">
        <v>4.1532706451284378</v>
      </c>
      <c r="AE79" s="82"/>
      <c r="AF79" s="81">
        <v>211396865.30343169</v>
      </c>
      <c r="AG79" s="81">
        <v>1959116.9862221701</v>
      </c>
      <c r="AH79" s="81">
        <v>522570.73564643739</v>
      </c>
      <c r="AI79" s="81">
        <v>63668737.50627052</v>
      </c>
      <c r="AJ79" s="81">
        <v>63415067.649557702</v>
      </c>
      <c r="AK79" s="81">
        <v>0</v>
      </c>
      <c r="AL79" s="81">
        <v>0</v>
      </c>
      <c r="AM79" s="81">
        <v>4127187.9749607672</v>
      </c>
      <c r="AN79" s="81">
        <v>0</v>
      </c>
      <c r="AO79" s="81">
        <v>0</v>
      </c>
      <c r="AP79" s="82"/>
      <c r="AQ79" s="81">
        <v>1060</v>
      </c>
      <c r="AR79" s="81">
        <v>422</v>
      </c>
      <c r="AS79" s="81">
        <v>0</v>
      </c>
      <c r="AT79" s="81">
        <v>3</v>
      </c>
      <c r="AU79" s="81">
        <v>0</v>
      </c>
      <c r="AV79" s="81">
        <v>0</v>
      </c>
      <c r="AW79" s="81" t="s">
        <v>564</v>
      </c>
      <c r="AX79" s="82"/>
      <c r="AY79" s="81">
        <v>4612.3999999999996</v>
      </c>
      <c r="AZ79" s="81">
        <v>31859.80000000001</v>
      </c>
      <c r="BA79" s="81">
        <v>0</v>
      </c>
      <c r="BB79" s="81">
        <v>61</v>
      </c>
      <c r="BC79" s="81">
        <v>0</v>
      </c>
      <c r="BD79" s="81">
        <v>0</v>
      </c>
      <c r="BE79" s="81" t="s">
        <v>564</v>
      </c>
      <c r="BF79" s="82"/>
      <c r="BG79" s="81">
        <v>0</v>
      </c>
      <c r="BH79" s="81">
        <v>0</v>
      </c>
      <c r="BI79" s="81">
        <v>67.754999999999995</v>
      </c>
      <c r="BJ79" s="81">
        <v>0</v>
      </c>
      <c r="BK79" s="81">
        <v>3.9239999999999999</v>
      </c>
      <c r="BL79" s="81">
        <v>0</v>
      </c>
      <c r="BM79" s="82"/>
      <c r="BN79" s="81">
        <v>0</v>
      </c>
      <c r="BO79" s="81">
        <v>0</v>
      </c>
      <c r="BP79" s="81">
        <v>6</v>
      </c>
      <c r="BQ79" s="81">
        <v>0</v>
      </c>
      <c r="BR79" s="81">
        <v>1</v>
      </c>
      <c r="BS79" s="81">
        <v>0</v>
      </c>
      <c r="BT79"/>
      <c r="BU79" s="80">
        <v>71.679000000000002</v>
      </c>
      <c r="BV79" s="80">
        <v>0</v>
      </c>
      <c r="BW79" s="80">
        <v>0</v>
      </c>
      <c r="BX79" s="80">
        <v>0</v>
      </c>
      <c r="BY79" s="80">
        <v>0</v>
      </c>
      <c r="BZ79" s="80">
        <v>0</v>
      </c>
      <c r="CA79" s="80">
        <v>0</v>
      </c>
      <c r="CB79" s="80">
        <v>0</v>
      </c>
      <c r="CC79" s="80">
        <v>0</v>
      </c>
    </row>
    <row r="80" spans="1:81">
      <c r="A80" s="80" t="s">
        <v>1761</v>
      </c>
      <c r="B80" s="80">
        <v>49</v>
      </c>
      <c r="C80" s="80">
        <v>15</v>
      </c>
      <c r="D80" s="80">
        <v>3</v>
      </c>
      <c r="E80" s="80">
        <v>2018</v>
      </c>
      <c r="F80" s="80" t="s">
        <v>93</v>
      </c>
      <c r="G80" s="80" t="s">
        <v>1746</v>
      </c>
      <c r="H80" s="80" t="s">
        <v>1747</v>
      </c>
      <c r="I80" s="177"/>
      <c r="J80" s="81">
        <v>113.79854406454862</v>
      </c>
      <c r="K80" s="81">
        <v>2.4531942631963641</v>
      </c>
      <c r="L80" s="81">
        <v>2.1043033003891112</v>
      </c>
      <c r="M80" s="81">
        <v>37.430977820611382</v>
      </c>
      <c r="N80" s="81">
        <v>41.883310526121043</v>
      </c>
      <c r="O80" s="81">
        <v>35.753516226270321</v>
      </c>
      <c r="P80" s="81">
        <v>37.847130763409268</v>
      </c>
      <c r="Q80" s="81">
        <v>1.8856054256481536</v>
      </c>
      <c r="R80" s="81">
        <v>0</v>
      </c>
      <c r="S80" s="81">
        <v>4.7212313902754151</v>
      </c>
      <c r="T80" s="82"/>
      <c r="U80" s="81">
        <v>26675354</v>
      </c>
      <c r="V80" s="81">
        <v>955</v>
      </c>
      <c r="W80" s="81">
        <v>76</v>
      </c>
      <c r="X80" s="81">
        <v>9572</v>
      </c>
      <c r="Y80" s="81">
        <v>12704</v>
      </c>
      <c r="Z80" s="81">
        <v>21786</v>
      </c>
      <c r="AA80" s="81">
        <v>7918</v>
      </c>
      <c r="AB80" s="81">
        <v>29751</v>
      </c>
      <c r="AC80" s="81">
        <v>0</v>
      </c>
      <c r="AD80" s="81">
        <v>4.7212313902754151</v>
      </c>
      <c r="AE80" s="82"/>
      <c r="AF80" s="81">
        <v>174093030.90101439</v>
      </c>
      <c r="AG80" s="81">
        <v>1768037.8577789171</v>
      </c>
      <c r="AH80" s="81">
        <v>488360.48811913078</v>
      </c>
      <c r="AI80" s="81">
        <v>58442624.80833853</v>
      </c>
      <c r="AJ80" s="81">
        <v>60024380.676744223</v>
      </c>
      <c r="AK80" s="81">
        <v>0</v>
      </c>
      <c r="AL80" s="81">
        <v>0</v>
      </c>
      <c r="AM80" s="81">
        <v>4095258.194782265</v>
      </c>
      <c r="AN80" s="81">
        <v>0</v>
      </c>
      <c r="AO80" s="81">
        <v>0</v>
      </c>
      <c r="AP80" s="82"/>
      <c r="AQ80" s="81">
        <v>1123</v>
      </c>
      <c r="AR80" s="81">
        <v>460</v>
      </c>
      <c r="AS80" s="81">
        <v>0</v>
      </c>
      <c r="AT80" s="81">
        <v>3</v>
      </c>
      <c r="AU80" s="81">
        <v>0</v>
      </c>
      <c r="AV80" s="81">
        <v>0</v>
      </c>
      <c r="AW80" s="81" t="s">
        <v>564</v>
      </c>
      <c r="AX80" s="82"/>
      <c r="AY80" s="81">
        <v>4950.0999999999995</v>
      </c>
      <c r="AZ80" s="81">
        <v>33047.599999999999</v>
      </c>
      <c r="BA80" s="81">
        <v>0</v>
      </c>
      <c r="BB80" s="81">
        <v>61</v>
      </c>
      <c r="BC80" s="81">
        <v>0</v>
      </c>
      <c r="BD80" s="81">
        <v>0</v>
      </c>
      <c r="BE80" s="81" t="s">
        <v>564</v>
      </c>
      <c r="BF80" s="82"/>
      <c r="BG80" s="81">
        <v>0</v>
      </c>
      <c r="BH80" s="81">
        <v>0</v>
      </c>
      <c r="BI80" s="81">
        <v>72.197999999999993</v>
      </c>
      <c r="BJ80" s="81">
        <v>0</v>
      </c>
      <c r="BK80" s="81">
        <v>4.069</v>
      </c>
      <c r="BL80" s="81">
        <v>0</v>
      </c>
      <c r="BM80" s="82"/>
      <c r="BN80" s="81">
        <v>0</v>
      </c>
      <c r="BO80" s="81">
        <v>0</v>
      </c>
      <c r="BP80" s="81">
        <v>6</v>
      </c>
      <c r="BQ80" s="81">
        <v>0</v>
      </c>
      <c r="BR80" s="81">
        <v>1</v>
      </c>
      <c r="BS80" s="81">
        <v>0</v>
      </c>
      <c r="BT80"/>
      <c r="BU80" s="80">
        <v>76.266999999999996</v>
      </c>
      <c r="BV80" s="80">
        <v>0</v>
      </c>
      <c r="BW80" s="80">
        <v>0</v>
      </c>
      <c r="BX80" s="80">
        <v>0</v>
      </c>
      <c r="BY80" s="80">
        <v>0</v>
      </c>
      <c r="BZ80" s="80">
        <v>0</v>
      </c>
      <c r="CA80" s="80">
        <v>0</v>
      </c>
      <c r="CB80" s="80">
        <v>0</v>
      </c>
      <c r="CC80" s="80">
        <v>0</v>
      </c>
    </row>
    <row r="81" spans="1:81">
      <c r="A81" s="80" t="s">
        <v>1762</v>
      </c>
      <c r="B81" s="80">
        <v>50</v>
      </c>
      <c r="C81" s="80">
        <v>16</v>
      </c>
      <c r="D81" s="80">
        <v>3</v>
      </c>
      <c r="E81" s="80">
        <v>2019</v>
      </c>
      <c r="F81" s="80" t="s">
        <v>73</v>
      </c>
      <c r="G81" s="80" t="s">
        <v>1746</v>
      </c>
      <c r="H81" s="80" t="s">
        <v>1747</v>
      </c>
      <c r="I81" s="177"/>
      <c r="J81" s="81">
        <v>102.22004589365203</v>
      </c>
      <c r="K81" s="81">
        <v>2.213239578901931</v>
      </c>
      <c r="L81" s="81">
        <v>2.1211676362502652</v>
      </c>
      <c r="M81" s="81">
        <v>36.38153828855711</v>
      </c>
      <c r="N81" s="81">
        <v>36.453401523449379</v>
      </c>
      <c r="O81" s="81">
        <v>34.877971382698021</v>
      </c>
      <c r="P81" s="81">
        <v>37.578699808379454</v>
      </c>
      <c r="Q81" s="81">
        <v>1.8101656435365021</v>
      </c>
      <c r="R81" s="81">
        <v>0</v>
      </c>
      <c r="S81" s="81">
        <v>3.6476965474900216</v>
      </c>
      <c r="T81" s="82"/>
      <c r="U81" s="81">
        <v>23995043</v>
      </c>
      <c r="V81" s="81">
        <v>955</v>
      </c>
      <c r="W81" s="81">
        <v>76</v>
      </c>
      <c r="X81" s="81">
        <v>9572</v>
      </c>
      <c r="Y81" s="81">
        <v>12647</v>
      </c>
      <c r="Z81" s="81">
        <v>21836</v>
      </c>
      <c r="AA81" s="81">
        <v>7803</v>
      </c>
      <c r="AB81" s="81">
        <v>29334</v>
      </c>
      <c r="AC81" s="81">
        <v>0</v>
      </c>
      <c r="AD81" s="81">
        <v>3.647696547490022</v>
      </c>
      <c r="AE81" s="82"/>
      <c r="AF81" s="81">
        <v>160499436.1820614</v>
      </c>
      <c r="AG81" s="81">
        <v>1653424.3536597721</v>
      </c>
      <c r="AH81" s="81">
        <v>520184.97098555742</v>
      </c>
      <c r="AI81" s="81">
        <v>58523702.763068587</v>
      </c>
      <c r="AJ81" s="81">
        <v>51486217.813192755</v>
      </c>
      <c r="AK81" s="81">
        <v>0</v>
      </c>
      <c r="AL81" s="81">
        <v>0</v>
      </c>
      <c r="AM81" s="81">
        <v>3995069.97376623</v>
      </c>
      <c r="AN81" s="81">
        <v>0</v>
      </c>
      <c r="AO81" s="81">
        <v>0</v>
      </c>
      <c r="AP81" s="82"/>
      <c r="AQ81" s="81">
        <v>1182</v>
      </c>
      <c r="AR81" s="81">
        <v>504</v>
      </c>
      <c r="AS81" s="81">
        <v>0</v>
      </c>
      <c r="AT81" s="81">
        <v>3</v>
      </c>
      <c r="AU81" s="81">
        <v>0</v>
      </c>
      <c r="AV81" s="81">
        <v>0</v>
      </c>
      <c r="AW81" s="81" t="s">
        <v>564</v>
      </c>
      <c r="AX81" s="82"/>
      <c r="AY81" s="81">
        <v>5270.4</v>
      </c>
      <c r="AZ81" s="81">
        <v>34994.000000000007</v>
      </c>
      <c r="BA81" s="81">
        <v>0</v>
      </c>
      <c r="BB81" s="81">
        <v>61</v>
      </c>
      <c r="BC81" s="81">
        <v>0</v>
      </c>
      <c r="BD81" s="81">
        <v>0</v>
      </c>
      <c r="BE81" s="81" t="s">
        <v>564</v>
      </c>
      <c r="BF81" s="82"/>
      <c r="BG81" s="81">
        <v>0</v>
      </c>
      <c r="BH81" s="81">
        <v>0</v>
      </c>
      <c r="BI81" s="81">
        <v>45.401000000000003</v>
      </c>
      <c r="BJ81" s="81">
        <v>0</v>
      </c>
      <c r="BK81" s="81">
        <v>4.3360000000000003</v>
      </c>
      <c r="BL81" s="81">
        <v>0</v>
      </c>
      <c r="BM81" s="82"/>
      <c r="BN81" s="81">
        <v>0</v>
      </c>
      <c r="BO81" s="81">
        <v>0</v>
      </c>
      <c r="BP81" s="81">
        <v>6</v>
      </c>
      <c r="BQ81" s="81">
        <v>0</v>
      </c>
      <c r="BR81" s="81">
        <v>1</v>
      </c>
      <c r="BS81" s="81">
        <v>0</v>
      </c>
      <c r="BT81"/>
      <c r="BU81" s="80">
        <v>49.737000000000002</v>
      </c>
      <c r="BV81" s="80">
        <v>0</v>
      </c>
      <c r="BW81" s="80">
        <v>0</v>
      </c>
      <c r="BX81" s="80">
        <v>0</v>
      </c>
      <c r="BY81" s="80">
        <v>0</v>
      </c>
      <c r="BZ81" s="80">
        <v>0</v>
      </c>
      <c r="CA81" s="80">
        <v>0</v>
      </c>
      <c r="CB81" s="80">
        <v>0</v>
      </c>
      <c r="CC81" s="80">
        <v>0</v>
      </c>
    </row>
    <row r="82" spans="1:81">
      <c r="A82" s="80" t="s">
        <v>1763</v>
      </c>
      <c r="B82" s="80">
        <v>51</v>
      </c>
      <c r="C82" s="80">
        <v>17</v>
      </c>
      <c r="D82" s="80">
        <v>3</v>
      </c>
      <c r="E82" s="80">
        <v>2020</v>
      </c>
      <c r="F82" s="80" t="s">
        <v>218</v>
      </c>
      <c r="G82" s="80" t="s">
        <v>1746</v>
      </c>
      <c r="H82" s="80" t="s">
        <v>1747</v>
      </c>
      <c r="I82" s="177"/>
      <c r="J82" s="81">
        <v>121.4135345174323</v>
      </c>
      <c r="K82" s="81">
        <v>2.9019298219227392</v>
      </c>
      <c r="L82" s="81">
        <v>3.3235603092032702</v>
      </c>
      <c r="M82" s="81">
        <v>33.631528246369982</v>
      </c>
      <c r="N82" s="81">
        <v>35.887972765447536</v>
      </c>
      <c r="O82" s="81">
        <v>30.626610477191782</v>
      </c>
      <c r="P82" s="81">
        <v>35.39419942765165</v>
      </c>
      <c r="Q82" s="81">
        <v>1.7023846746190621</v>
      </c>
      <c r="R82" s="81">
        <v>0</v>
      </c>
      <c r="S82" s="81">
        <v>2.302505411018219</v>
      </c>
      <c r="T82" s="82"/>
      <c r="U82" s="81">
        <v>30318635</v>
      </c>
      <c r="V82" s="81">
        <v>1084</v>
      </c>
      <c r="W82" s="81">
        <v>132</v>
      </c>
      <c r="X82" s="81">
        <v>9041</v>
      </c>
      <c r="Y82" s="81">
        <v>12656</v>
      </c>
      <c r="Z82" s="81">
        <v>21885</v>
      </c>
      <c r="AA82" s="81">
        <v>7985</v>
      </c>
      <c r="AB82" s="81">
        <v>28872</v>
      </c>
      <c r="AC82" s="81">
        <v>0</v>
      </c>
      <c r="AD82" s="81">
        <v>2.302505411018219</v>
      </c>
      <c r="AE82" s="82"/>
      <c r="AF82" s="81">
        <v>196226419.93881279</v>
      </c>
      <c r="AG82" s="81">
        <v>2221282.1435698946</v>
      </c>
      <c r="AH82" s="81">
        <v>863519.58185199113</v>
      </c>
      <c r="AI82" s="81">
        <v>55128480.521335088</v>
      </c>
      <c r="AJ82" s="81">
        <v>52324491.957728505</v>
      </c>
      <c r="AK82" s="81"/>
      <c r="AL82" s="81"/>
      <c r="AM82" s="81">
        <v>3768116.7746104109</v>
      </c>
      <c r="AN82" s="81"/>
      <c r="AO82" s="81"/>
      <c r="AP82" s="82"/>
      <c r="AQ82" s="81">
        <v>1245</v>
      </c>
      <c r="AR82" s="81">
        <v>539</v>
      </c>
      <c r="AS82" s="81">
        <v>0</v>
      </c>
      <c r="AT82" s="81">
        <v>3</v>
      </c>
      <c r="AU82" s="81">
        <v>0</v>
      </c>
      <c r="AV82" s="81">
        <v>0</v>
      </c>
      <c r="AW82" s="81">
        <v>0</v>
      </c>
      <c r="AX82" s="82"/>
      <c r="AY82" s="81">
        <v>5681.4000000000033</v>
      </c>
      <c r="AZ82" s="81">
        <v>38400.9</v>
      </c>
      <c r="BA82" s="81">
        <v>0</v>
      </c>
      <c r="BB82" s="81">
        <v>61</v>
      </c>
      <c r="BC82" s="81">
        <v>0</v>
      </c>
      <c r="BD82" s="81">
        <v>0</v>
      </c>
      <c r="BE82" s="81">
        <v>0</v>
      </c>
      <c r="BF82" s="82"/>
      <c r="BG82" s="81">
        <v>0</v>
      </c>
      <c r="BH82" s="81">
        <v>0</v>
      </c>
      <c r="BI82" s="81">
        <v>73.963999999999999</v>
      </c>
      <c r="BJ82" s="81">
        <v>0</v>
      </c>
      <c r="BK82" s="81">
        <v>3.9590000000000001</v>
      </c>
      <c r="BL82" s="81">
        <v>0</v>
      </c>
      <c r="BM82" s="82"/>
      <c r="BN82" s="81">
        <v>0</v>
      </c>
      <c r="BO82" s="81">
        <v>0</v>
      </c>
      <c r="BP82" s="81">
        <v>6</v>
      </c>
      <c r="BQ82" s="81">
        <v>0</v>
      </c>
      <c r="BR82" s="81">
        <v>1</v>
      </c>
      <c r="BS82" s="81">
        <v>0</v>
      </c>
      <c r="BT82"/>
      <c r="BU82" s="80">
        <v>77.923000000000002</v>
      </c>
      <c r="BV82" s="80">
        <v>0</v>
      </c>
      <c r="BW82" s="80">
        <v>0</v>
      </c>
      <c r="BX82" s="80">
        <v>0</v>
      </c>
      <c r="BY82" s="80">
        <v>0</v>
      </c>
      <c r="BZ82" s="80">
        <v>0</v>
      </c>
      <c r="CA82" s="80">
        <v>0</v>
      </c>
      <c r="CB82" s="80">
        <v>0</v>
      </c>
      <c r="CC82" s="80">
        <v>0</v>
      </c>
    </row>
    <row r="83" spans="1:81">
      <c r="A83" s="80" t="s">
        <v>1764</v>
      </c>
      <c r="B83" s="80">
        <v>51</v>
      </c>
      <c r="C83" s="80">
        <v>18</v>
      </c>
      <c r="D83" s="80">
        <v>3</v>
      </c>
      <c r="E83" s="80">
        <v>2021</v>
      </c>
      <c r="F83" s="80" t="s">
        <v>75</v>
      </c>
      <c r="G83" s="174" t="s">
        <v>1746</v>
      </c>
      <c r="H83" s="80" t="s">
        <v>1747</v>
      </c>
      <c r="I83" s="177"/>
      <c r="J83" s="81">
        <v>104.83059110143732</v>
      </c>
      <c r="K83" s="81">
        <v>3.0360644592345407</v>
      </c>
      <c r="L83" s="81">
        <v>3.0153291690333495</v>
      </c>
      <c r="M83" s="81">
        <v>37.484130961589166</v>
      </c>
      <c r="N83" s="81">
        <v>34.010442026009734</v>
      </c>
      <c r="O83" s="81">
        <v>29.607752172019548</v>
      </c>
      <c r="P83" s="81">
        <v>36.125980114832331</v>
      </c>
      <c r="Q83" s="81">
        <v>1.7019298992530674</v>
      </c>
      <c r="R83" s="81">
        <v>0</v>
      </c>
      <c r="S83" s="81">
        <v>3.0614637223812942</v>
      </c>
      <c r="T83" s="82"/>
      <c r="U83" s="81">
        <v>27907892</v>
      </c>
      <c r="V83" s="81">
        <v>1084</v>
      </c>
      <c r="W83" s="81">
        <v>132</v>
      </c>
      <c r="X83" s="81">
        <v>9041</v>
      </c>
      <c r="Y83" s="81">
        <v>12663</v>
      </c>
      <c r="Z83" s="81">
        <v>21785</v>
      </c>
      <c r="AA83" s="81">
        <v>7948</v>
      </c>
      <c r="AB83" s="81">
        <v>28522</v>
      </c>
      <c r="AC83" s="81">
        <v>0</v>
      </c>
      <c r="AD83" s="81">
        <v>3.0614637223812942</v>
      </c>
      <c r="AE83" s="82"/>
      <c r="AF83" s="81">
        <v>168653406.75280139</v>
      </c>
      <c r="AG83" s="81">
        <v>2148624.0374007626</v>
      </c>
      <c r="AH83" s="81">
        <v>757780.2358365712</v>
      </c>
      <c r="AI83" s="81">
        <v>60771824.319210693</v>
      </c>
      <c r="AJ83" s="81">
        <v>46038532.153433464</v>
      </c>
      <c r="AK83" s="81">
        <v>0</v>
      </c>
      <c r="AL83" s="81">
        <v>0</v>
      </c>
      <c r="AM83" s="81">
        <v>3743908.608054155</v>
      </c>
      <c r="AN83" s="81">
        <v>0</v>
      </c>
      <c r="AO83" s="81">
        <v>0</v>
      </c>
      <c r="AP83" s="82"/>
      <c r="AQ83" s="81">
        <v>1291</v>
      </c>
      <c r="AR83" s="81">
        <v>548</v>
      </c>
      <c r="AS83" s="81">
        <v>0</v>
      </c>
      <c r="AT83" s="81">
        <v>3</v>
      </c>
      <c r="AU83" s="81">
        <v>0</v>
      </c>
      <c r="AV83" s="81">
        <v>1</v>
      </c>
      <c r="AW83" s="81"/>
      <c r="AX83" s="82"/>
      <c r="AY83" s="81">
        <v>5982.6000000000058</v>
      </c>
      <c r="AZ83" s="81">
        <v>38813.300000000003</v>
      </c>
      <c r="BA83" s="81">
        <v>0</v>
      </c>
      <c r="BB83" s="81">
        <v>61</v>
      </c>
      <c r="BC83" s="81">
        <v>0</v>
      </c>
      <c r="BD83" s="81">
        <v>25</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1765</v>
      </c>
      <c r="B84" s="80">
        <v>51</v>
      </c>
      <c r="C84" s="80">
        <v>19</v>
      </c>
      <c r="D84" s="80">
        <v>3</v>
      </c>
      <c r="E84" s="80">
        <v>2022</v>
      </c>
      <c r="F84" s="80" t="s">
        <v>568</v>
      </c>
      <c r="G84" s="174" t="s">
        <v>1746</v>
      </c>
      <c r="H84" s="80" t="s">
        <v>1747</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1362</v>
      </c>
      <c r="AR84" s="81">
        <v>559</v>
      </c>
      <c r="AS84" s="81">
        <v>0</v>
      </c>
      <c r="AT84" s="81">
        <v>4</v>
      </c>
      <c r="AU84" s="81">
        <v>0</v>
      </c>
      <c r="AV84" s="81">
        <v>1</v>
      </c>
      <c r="AW84" s="81"/>
      <c r="AX84" s="82"/>
      <c r="AY84" s="81">
        <v>6409.0000000000091</v>
      </c>
      <c r="AZ84" s="81">
        <v>39929.200000000012</v>
      </c>
      <c r="BA84" s="81">
        <v>0</v>
      </c>
      <c r="BB84" s="81">
        <v>1051</v>
      </c>
      <c r="BC84" s="81">
        <v>0</v>
      </c>
      <c r="BD84" s="81">
        <v>25</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1766</v>
      </c>
      <c r="B85" s="80">
        <v>171</v>
      </c>
      <c r="C85" s="80">
        <v>1</v>
      </c>
      <c r="D85" s="80">
        <v>11</v>
      </c>
      <c r="E85" s="80">
        <v>1990</v>
      </c>
      <c r="F85" s="80" t="s">
        <v>562</v>
      </c>
      <c r="G85" s="80" t="s">
        <v>1767</v>
      </c>
      <c r="H85" s="80" t="s">
        <v>1768</v>
      </c>
      <c r="I85" s="177"/>
      <c r="J85" s="81">
        <v>114.90244496651775</v>
      </c>
      <c r="K85" s="81">
        <v>4.7895648377816062</v>
      </c>
      <c r="L85" s="81">
        <v>7.7481210186864766</v>
      </c>
      <c r="M85" s="81">
        <v>35.569302717372828</v>
      </c>
      <c r="N85" s="81">
        <v>40.505978483669942</v>
      </c>
      <c r="O85" s="81">
        <v>23.262163817796395</v>
      </c>
      <c r="P85" s="81">
        <v>36.967009512290481</v>
      </c>
      <c r="Q85" s="81">
        <v>2.0801148852004703</v>
      </c>
      <c r="R85" s="81">
        <v>0</v>
      </c>
      <c r="S85" s="81">
        <v>2.0970845531669471</v>
      </c>
      <c r="T85" s="82"/>
      <c r="U85" s="81">
        <v>6924111</v>
      </c>
      <c r="V85" s="81">
        <v>1718</v>
      </c>
      <c r="W85" s="81">
        <v>74</v>
      </c>
      <c r="X85" s="81">
        <v>11706</v>
      </c>
      <c r="Y85" s="81">
        <v>9920</v>
      </c>
      <c r="Z85" s="81">
        <v>9568</v>
      </c>
      <c r="AA85" s="81">
        <v>8976</v>
      </c>
      <c r="AB85" s="81">
        <v>33774</v>
      </c>
      <c r="AC85" s="81">
        <v>0</v>
      </c>
      <c r="AD85" s="81">
        <v>2.0970845531669471</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1769</v>
      </c>
      <c r="B86" s="80">
        <v>172</v>
      </c>
      <c r="C86" s="80">
        <v>2</v>
      </c>
      <c r="D86" s="80">
        <v>11</v>
      </c>
      <c r="E86" s="80">
        <v>2005</v>
      </c>
      <c r="F86" s="80" t="s">
        <v>565</v>
      </c>
      <c r="G86" s="80" t="s">
        <v>1767</v>
      </c>
      <c r="H86" s="80" t="s">
        <v>1768</v>
      </c>
      <c r="I86" s="177"/>
      <c r="J86" s="81">
        <v>66.365821803368874</v>
      </c>
      <c r="K86" s="81">
        <v>3.3041146004341599</v>
      </c>
      <c r="L86" s="81">
        <v>6.9639387143248248</v>
      </c>
      <c r="M86" s="81">
        <v>47.381280029229579</v>
      </c>
      <c r="N86" s="81">
        <v>53.203167085191417</v>
      </c>
      <c r="O86" s="81">
        <v>35.30713974156177</v>
      </c>
      <c r="P86" s="81">
        <v>35.281103172368091</v>
      </c>
      <c r="Q86" s="81">
        <v>1.9127279907424968</v>
      </c>
      <c r="R86" s="81">
        <v>0</v>
      </c>
      <c r="S86" s="81">
        <v>6.0843535099999988</v>
      </c>
      <c r="T86" s="82"/>
      <c r="U86" s="81">
        <v>4790862</v>
      </c>
      <c r="V86" s="81">
        <v>1407</v>
      </c>
      <c r="W86" s="81">
        <v>41</v>
      </c>
      <c r="X86" s="81">
        <v>8923</v>
      </c>
      <c r="Y86" s="81">
        <v>11206</v>
      </c>
      <c r="Z86" s="81">
        <v>16805</v>
      </c>
      <c r="AA86" s="81">
        <v>7016</v>
      </c>
      <c r="AB86" s="81">
        <v>32466</v>
      </c>
      <c r="AC86" s="81">
        <v>0</v>
      </c>
      <c r="AD86" s="81">
        <v>6.0843535099999988</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1770</v>
      </c>
      <c r="B87" s="80">
        <v>173</v>
      </c>
      <c r="C87" s="80">
        <v>3</v>
      </c>
      <c r="D87" s="80">
        <v>11</v>
      </c>
      <c r="E87" s="80">
        <v>2006</v>
      </c>
      <c r="F87" s="80" t="s">
        <v>566</v>
      </c>
      <c r="G87" s="80" t="s">
        <v>1767</v>
      </c>
      <c r="H87" s="80" t="s">
        <v>1768</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1771</v>
      </c>
      <c r="B88" s="80">
        <v>174</v>
      </c>
      <c r="C88" s="80">
        <v>4</v>
      </c>
      <c r="D88" s="80">
        <v>11</v>
      </c>
      <c r="E88" s="80">
        <v>2007</v>
      </c>
      <c r="F88" s="80" t="s">
        <v>567</v>
      </c>
      <c r="G88" s="80" t="s">
        <v>1767</v>
      </c>
      <c r="H88" s="80" t="s">
        <v>1768</v>
      </c>
      <c r="I88" s="177"/>
      <c r="J88" s="81">
        <v>77.539779608655692</v>
      </c>
      <c r="K88" s="81">
        <v>3.8814138795425976</v>
      </c>
      <c r="L88" s="81">
        <v>3.7173394998103411</v>
      </c>
      <c r="M88" s="81">
        <v>68.733796309024385</v>
      </c>
      <c r="N88" s="81">
        <v>79.12194837998517</v>
      </c>
      <c r="O88" s="81">
        <v>34.242721501872765</v>
      </c>
      <c r="P88" s="81">
        <v>34.673144576533055</v>
      </c>
      <c r="Q88" s="81">
        <v>1.9815245592790094</v>
      </c>
      <c r="R88" s="81">
        <v>0</v>
      </c>
      <c r="S88" s="81">
        <v>3.4610284684800003</v>
      </c>
      <c r="T88" s="82"/>
      <c r="U88" s="81">
        <v>4856655</v>
      </c>
      <c r="V88" s="81">
        <v>1328</v>
      </c>
      <c r="W88" s="81">
        <v>52</v>
      </c>
      <c r="X88" s="81">
        <v>11309</v>
      </c>
      <c r="Y88" s="81">
        <v>11379</v>
      </c>
      <c r="Z88" s="81">
        <v>16943</v>
      </c>
      <c r="AA88" s="81">
        <v>6790</v>
      </c>
      <c r="AB88" s="81">
        <v>31855</v>
      </c>
      <c r="AC88" s="81">
        <v>0</v>
      </c>
      <c r="AD88" s="81">
        <v>3.4610284684800003</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1772</v>
      </c>
      <c r="B89" s="80">
        <v>175</v>
      </c>
      <c r="C89" s="80">
        <v>5</v>
      </c>
      <c r="D89" s="80">
        <v>11</v>
      </c>
      <c r="E89" s="80">
        <v>2008</v>
      </c>
      <c r="F89" s="80" t="s">
        <v>84</v>
      </c>
      <c r="G89" s="80" t="s">
        <v>1767</v>
      </c>
      <c r="H89" s="80" t="s">
        <v>1768</v>
      </c>
      <c r="I89" s="177"/>
      <c r="J89" s="81">
        <v>59.80516982054737</v>
      </c>
      <c r="K89" s="81">
        <v>2.6944734329495104</v>
      </c>
      <c r="L89" s="81">
        <v>3.1855127010056035</v>
      </c>
      <c r="M89" s="81">
        <v>70.165608720350235</v>
      </c>
      <c r="N89" s="81">
        <v>72.455595926452489</v>
      </c>
      <c r="O89" s="81">
        <v>33.362778259089623</v>
      </c>
      <c r="P89" s="81">
        <v>33.664499854666524</v>
      </c>
      <c r="Q89" s="81">
        <v>1.9417179574428511</v>
      </c>
      <c r="R89" s="81">
        <v>0</v>
      </c>
      <c r="S89" s="81">
        <v>5.3478041480499998</v>
      </c>
      <c r="T89" s="82"/>
      <c r="U89" s="81">
        <v>4937371</v>
      </c>
      <c r="V89" s="81">
        <v>1328</v>
      </c>
      <c r="W89" s="81">
        <v>52</v>
      </c>
      <c r="X89" s="81">
        <v>11309</v>
      </c>
      <c r="Y89" s="81">
        <v>11460</v>
      </c>
      <c r="Z89" s="81">
        <v>17087</v>
      </c>
      <c r="AA89" s="81">
        <v>6600</v>
      </c>
      <c r="AB89" s="81">
        <v>31728</v>
      </c>
      <c r="AC89" s="81">
        <v>0</v>
      </c>
      <c r="AD89" s="81">
        <v>5.3478041480499998</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1773</v>
      </c>
      <c r="B90" s="80">
        <v>176</v>
      </c>
      <c r="C90" s="80">
        <v>6</v>
      </c>
      <c r="D90" s="80">
        <v>11</v>
      </c>
      <c r="E90" s="80">
        <v>2009</v>
      </c>
      <c r="F90" s="80" t="s">
        <v>85</v>
      </c>
      <c r="G90" s="80" t="s">
        <v>1767</v>
      </c>
      <c r="H90" s="80" t="s">
        <v>1768</v>
      </c>
      <c r="I90" s="177"/>
      <c r="J90" s="81">
        <v>52.693786405351652</v>
      </c>
      <c r="K90" s="81">
        <v>2.2354041372467726</v>
      </c>
      <c r="L90" s="81">
        <v>5.1406027528835923</v>
      </c>
      <c r="M90" s="81">
        <v>66.760063469557764</v>
      </c>
      <c r="N90" s="81">
        <v>53.496106575641953</v>
      </c>
      <c r="O90" s="81">
        <v>34.316838461959122</v>
      </c>
      <c r="P90" s="81">
        <v>32.285032795706563</v>
      </c>
      <c r="Q90" s="81">
        <v>1.8418738886787742</v>
      </c>
      <c r="R90" s="81">
        <v>0</v>
      </c>
      <c r="S90" s="81">
        <v>4.4307158122500008</v>
      </c>
      <c r="T90" s="82"/>
      <c r="U90" s="81">
        <v>3971831</v>
      </c>
      <c r="V90" s="81">
        <v>1261</v>
      </c>
      <c r="W90" s="81">
        <v>113</v>
      </c>
      <c r="X90" s="81">
        <v>12182</v>
      </c>
      <c r="Y90" s="81">
        <v>11589</v>
      </c>
      <c r="Z90" s="81">
        <v>17348</v>
      </c>
      <c r="AA90" s="81">
        <v>6498</v>
      </c>
      <c r="AB90" s="81">
        <v>31594</v>
      </c>
      <c r="AC90" s="81">
        <v>0</v>
      </c>
      <c r="AD90" s="81">
        <v>4.4307158122500008</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1774</v>
      </c>
      <c r="B91" s="80">
        <v>177</v>
      </c>
      <c r="C91" s="80">
        <v>7</v>
      </c>
      <c r="D91" s="80">
        <v>11</v>
      </c>
      <c r="E91" s="80">
        <v>2010</v>
      </c>
      <c r="F91" s="80" t="s">
        <v>86</v>
      </c>
      <c r="G91" s="80" t="s">
        <v>1767</v>
      </c>
      <c r="H91" s="80" t="s">
        <v>1768</v>
      </c>
      <c r="I91" s="177"/>
      <c r="J91" s="81">
        <v>60.34621125376357</v>
      </c>
      <c r="K91" s="81">
        <v>2.5203812612681911</v>
      </c>
      <c r="L91" s="81">
        <v>4.833311519351283</v>
      </c>
      <c r="M91" s="81">
        <v>77.851184176400807</v>
      </c>
      <c r="N91" s="81">
        <v>61.124358243265881</v>
      </c>
      <c r="O91" s="81">
        <v>34.47708963187511</v>
      </c>
      <c r="P91" s="81">
        <v>32.678824784630102</v>
      </c>
      <c r="Q91" s="81">
        <v>1.9095642125976664</v>
      </c>
      <c r="R91" s="81">
        <v>0</v>
      </c>
      <c r="S91" s="81">
        <v>3.1890628164999999</v>
      </c>
      <c r="T91" s="82"/>
      <c r="U91" s="81">
        <v>4582631</v>
      </c>
      <c r="V91" s="81">
        <v>1261</v>
      </c>
      <c r="W91" s="81">
        <v>113</v>
      </c>
      <c r="X91" s="81">
        <v>12182</v>
      </c>
      <c r="Y91" s="81">
        <v>11674</v>
      </c>
      <c r="Z91" s="81">
        <v>17510</v>
      </c>
      <c r="AA91" s="81">
        <v>6413</v>
      </c>
      <c r="AB91" s="81">
        <v>31386</v>
      </c>
      <c r="AC91" s="81">
        <v>0</v>
      </c>
      <c r="AD91" s="81">
        <v>3.1890628164999999</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1775</v>
      </c>
      <c r="B92" s="80">
        <v>178</v>
      </c>
      <c r="C92" s="80">
        <v>8</v>
      </c>
      <c r="D92" s="80">
        <v>11</v>
      </c>
      <c r="E92" s="80">
        <v>2011</v>
      </c>
      <c r="F92" s="80" t="s">
        <v>87</v>
      </c>
      <c r="G92" s="80" t="s">
        <v>1767</v>
      </c>
      <c r="H92" s="80" t="s">
        <v>1768</v>
      </c>
      <c r="I92" s="177"/>
      <c r="J92" s="81">
        <v>72.721214328992573</v>
      </c>
      <c r="K92" s="81">
        <v>3.4112622620751361</v>
      </c>
      <c r="L92" s="81">
        <v>5.1762383604689921</v>
      </c>
      <c r="M92" s="81">
        <v>92.756647316633305</v>
      </c>
      <c r="N92" s="81">
        <v>82.063104703277702</v>
      </c>
      <c r="O92" s="81">
        <v>34.13328081697076</v>
      </c>
      <c r="P92" s="81">
        <v>31.521674169748309</v>
      </c>
      <c r="Q92" s="81">
        <v>2.1873879242691983</v>
      </c>
      <c r="R92" s="81">
        <v>0</v>
      </c>
      <c r="S92" s="81">
        <v>3.9035443865600001</v>
      </c>
      <c r="T92" s="82"/>
      <c r="U92" s="81">
        <v>4744996</v>
      </c>
      <c r="V92" s="81">
        <v>1261</v>
      </c>
      <c r="W92" s="81">
        <v>113</v>
      </c>
      <c r="X92" s="81">
        <v>12182</v>
      </c>
      <c r="Y92" s="81">
        <v>11697</v>
      </c>
      <c r="Z92" s="81">
        <v>17712</v>
      </c>
      <c r="AA92" s="81">
        <v>6370</v>
      </c>
      <c r="AB92" s="81">
        <v>31169</v>
      </c>
      <c r="AC92" s="81">
        <v>0</v>
      </c>
      <c r="AD92" s="81">
        <v>3.9035443865600001</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1776</v>
      </c>
      <c r="B93" s="80">
        <v>179</v>
      </c>
      <c r="C93" s="80">
        <v>9</v>
      </c>
      <c r="D93" s="80">
        <v>11</v>
      </c>
      <c r="E93" s="80">
        <v>2012</v>
      </c>
      <c r="F93" s="80" t="s">
        <v>88</v>
      </c>
      <c r="G93" s="80" t="s">
        <v>1767</v>
      </c>
      <c r="H93" s="80" t="s">
        <v>1768</v>
      </c>
      <c r="I93" s="177"/>
      <c r="J93" s="81">
        <v>68.407193983701305</v>
      </c>
      <c r="K93" s="81">
        <v>3.0983821767615134</v>
      </c>
      <c r="L93" s="81">
        <v>5.0245382144816286</v>
      </c>
      <c r="M93" s="81">
        <v>89.90909530814973</v>
      </c>
      <c r="N93" s="81">
        <v>88.534867945084912</v>
      </c>
      <c r="O93" s="81">
        <v>34.115146557616313</v>
      </c>
      <c r="P93" s="81">
        <v>31.402423929061403</v>
      </c>
      <c r="Q93" s="81">
        <v>2.3736473086029308</v>
      </c>
      <c r="R93" s="81">
        <v>0</v>
      </c>
      <c r="S93" s="81">
        <v>3.2525788680000001</v>
      </c>
      <c r="T93" s="82"/>
      <c r="U93" s="81">
        <v>4600422</v>
      </c>
      <c r="V93" s="81">
        <v>1261</v>
      </c>
      <c r="W93" s="81">
        <v>113</v>
      </c>
      <c r="X93" s="81">
        <v>12182</v>
      </c>
      <c r="Y93" s="81">
        <v>11803</v>
      </c>
      <c r="Z93" s="81">
        <v>17843</v>
      </c>
      <c r="AA93" s="81">
        <v>6310</v>
      </c>
      <c r="AB93" s="81">
        <v>31131</v>
      </c>
      <c r="AC93" s="81">
        <v>0</v>
      </c>
      <c r="AD93" s="81">
        <v>3.2525788680000001</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1777</v>
      </c>
      <c r="B94" s="80">
        <v>180</v>
      </c>
      <c r="C94" s="80">
        <v>10</v>
      </c>
      <c r="D94" s="80">
        <v>11</v>
      </c>
      <c r="E94" s="80">
        <v>2013</v>
      </c>
      <c r="F94" s="80" t="s">
        <v>89</v>
      </c>
      <c r="G94" s="80" t="s">
        <v>1767</v>
      </c>
      <c r="H94" s="80" t="s">
        <v>1768</v>
      </c>
      <c r="I94" s="177"/>
      <c r="J94" s="81">
        <v>58.26239402946355</v>
      </c>
      <c r="K94" s="81">
        <v>2.5978075564876701</v>
      </c>
      <c r="L94" s="81">
        <v>5.3006247676782499</v>
      </c>
      <c r="M94" s="81">
        <v>92.395069503163498</v>
      </c>
      <c r="N94" s="81">
        <v>84.707511635123836</v>
      </c>
      <c r="O94" s="81">
        <v>33.032268812643892</v>
      </c>
      <c r="P94" s="81">
        <v>30.926296605734713</v>
      </c>
      <c r="Q94" s="81">
        <v>2.395954066733764</v>
      </c>
      <c r="R94" s="81">
        <v>0</v>
      </c>
      <c r="S94" s="81">
        <v>4.0210889163900001</v>
      </c>
      <c r="T94" s="82"/>
      <c r="U94" s="81">
        <v>3729871</v>
      </c>
      <c r="V94" s="81">
        <v>1261</v>
      </c>
      <c r="W94" s="81">
        <v>113</v>
      </c>
      <c r="X94" s="81">
        <v>12182</v>
      </c>
      <c r="Y94" s="81">
        <v>11841</v>
      </c>
      <c r="Z94" s="81">
        <v>18048</v>
      </c>
      <c r="AA94" s="81">
        <v>6191</v>
      </c>
      <c r="AB94" s="81">
        <v>30973</v>
      </c>
      <c r="AC94" s="81">
        <v>0</v>
      </c>
      <c r="AD94" s="81">
        <v>4.0210889163900001</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3.8519999999999999</v>
      </c>
      <c r="BL94" s="81">
        <v>0</v>
      </c>
      <c r="BM94" s="82"/>
      <c r="BN94" s="81">
        <v>0</v>
      </c>
      <c r="BO94" s="81">
        <v>0</v>
      </c>
      <c r="BP94" s="81">
        <v>0</v>
      </c>
      <c r="BQ94" s="81">
        <v>0</v>
      </c>
      <c r="BR94" s="81">
        <v>1</v>
      </c>
      <c r="BS94" s="81">
        <v>0</v>
      </c>
      <c r="BT94"/>
      <c r="BU94" s="80">
        <v>3.8519999999999999</v>
      </c>
      <c r="BV94" s="80">
        <v>0</v>
      </c>
      <c r="BW94" s="80">
        <v>0</v>
      </c>
      <c r="BX94" s="80">
        <v>0</v>
      </c>
      <c r="BY94" s="80">
        <v>0</v>
      </c>
      <c r="BZ94" s="80">
        <v>0</v>
      </c>
      <c r="CA94" s="80">
        <v>0</v>
      </c>
      <c r="CB94" s="80">
        <v>0</v>
      </c>
      <c r="CC94" s="80">
        <v>0</v>
      </c>
    </row>
    <row r="95" spans="1:81">
      <c r="A95" s="80" t="s">
        <v>1778</v>
      </c>
      <c r="B95" s="80">
        <v>181</v>
      </c>
      <c r="C95" s="80">
        <v>11</v>
      </c>
      <c r="D95" s="80">
        <v>11</v>
      </c>
      <c r="E95" s="80">
        <v>2014</v>
      </c>
      <c r="F95" s="80" t="s">
        <v>90</v>
      </c>
      <c r="G95" s="80" t="s">
        <v>1767</v>
      </c>
      <c r="H95" s="80" t="s">
        <v>1768</v>
      </c>
      <c r="I95" s="177"/>
      <c r="J95" s="81">
        <v>51.272245955401829</v>
      </c>
      <c r="K95" s="81">
        <v>2.546857140845618</v>
      </c>
      <c r="L95" s="81">
        <v>6.8001058448972032</v>
      </c>
      <c r="M95" s="81">
        <v>88.682821926887442</v>
      </c>
      <c r="N95" s="81">
        <v>85.955027021350489</v>
      </c>
      <c r="O95" s="81">
        <v>31.613624586579153</v>
      </c>
      <c r="P95" s="81">
        <v>30.680417954008323</v>
      </c>
      <c r="Q95" s="81">
        <v>2.2703835540883865</v>
      </c>
      <c r="R95" s="81">
        <v>0</v>
      </c>
      <c r="S95" s="81">
        <v>4.5168245390799999</v>
      </c>
      <c r="T95" s="82"/>
      <c r="U95" s="81">
        <v>3466554</v>
      </c>
      <c r="V95" s="81">
        <v>1081</v>
      </c>
      <c r="W95" s="81">
        <v>187</v>
      </c>
      <c r="X95" s="81">
        <v>11459</v>
      </c>
      <c r="Y95" s="81">
        <v>11837</v>
      </c>
      <c r="Z95" s="81">
        <v>18192</v>
      </c>
      <c r="AA95" s="81">
        <v>6110</v>
      </c>
      <c r="AB95" s="81">
        <v>30590</v>
      </c>
      <c r="AC95" s="81">
        <v>0</v>
      </c>
      <c r="AD95" s="81">
        <v>4.5168245390799999</v>
      </c>
      <c r="AE95" s="82"/>
      <c r="AF95" s="81">
        <v>43341180.059205912</v>
      </c>
      <c r="AG95" s="81">
        <v>2032368.1594266074</v>
      </c>
      <c r="AH95" s="81">
        <v>1231526.7922357912</v>
      </c>
      <c r="AI95" s="81">
        <v>74719232.473049074</v>
      </c>
      <c r="AJ95" s="81">
        <v>116553457.85755478</v>
      </c>
      <c r="AK95" s="81">
        <v>0</v>
      </c>
      <c r="AL95" s="81">
        <v>0</v>
      </c>
      <c r="AM95" s="81">
        <v>4199549.8870541435</v>
      </c>
      <c r="AN95" s="81">
        <v>0</v>
      </c>
      <c r="AO95" s="81">
        <v>0</v>
      </c>
      <c r="AP95" s="82"/>
      <c r="AQ95" s="81">
        <v>319</v>
      </c>
      <c r="AR95" s="81">
        <v>39</v>
      </c>
      <c r="AS95" s="81">
        <v>0</v>
      </c>
      <c r="AT95" s="81">
        <v>0</v>
      </c>
      <c r="AU95" s="81">
        <v>0</v>
      </c>
      <c r="AV95" s="81">
        <v>0</v>
      </c>
      <c r="AW95" s="81" t="s">
        <v>564</v>
      </c>
      <c r="AX95" s="82"/>
      <c r="AY95" s="81">
        <v>1345.5</v>
      </c>
      <c r="AZ95" s="81">
        <v>1127.4000000000001</v>
      </c>
      <c r="BA95" s="81">
        <v>0</v>
      </c>
      <c r="BB95" s="81">
        <v>0</v>
      </c>
      <c r="BC95" s="81">
        <v>0</v>
      </c>
      <c r="BD95" s="81">
        <v>0</v>
      </c>
      <c r="BE95" s="81" t="s">
        <v>564</v>
      </c>
      <c r="BF95" s="82"/>
      <c r="BG95" s="81">
        <v>0</v>
      </c>
      <c r="BH95" s="81">
        <v>0</v>
      </c>
      <c r="BI95" s="81">
        <v>0</v>
      </c>
      <c r="BJ95" s="81">
        <v>0</v>
      </c>
      <c r="BK95" s="81">
        <v>3.7320000000000002</v>
      </c>
      <c r="BL95" s="81">
        <v>0</v>
      </c>
      <c r="BM95" s="82"/>
      <c r="BN95" s="81">
        <v>0</v>
      </c>
      <c r="BO95" s="81">
        <v>0</v>
      </c>
      <c r="BP95" s="81">
        <v>0</v>
      </c>
      <c r="BQ95" s="81">
        <v>0</v>
      </c>
      <c r="BR95" s="81">
        <v>1</v>
      </c>
      <c r="BS95" s="81">
        <v>0</v>
      </c>
      <c r="BT95"/>
      <c r="BU95" s="80">
        <v>3.7320000000000002</v>
      </c>
      <c r="BV95" s="80">
        <v>0</v>
      </c>
      <c r="BW95" s="80">
        <v>0</v>
      </c>
      <c r="BX95" s="80">
        <v>0</v>
      </c>
      <c r="BY95" s="80">
        <v>0</v>
      </c>
      <c r="BZ95" s="80">
        <v>0</v>
      </c>
      <c r="CA95" s="80">
        <v>0</v>
      </c>
      <c r="CB95" s="80">
        <v>0</v>
      </c>
      <c r="CC95" s="80">
        <v>0</v>
      </c>
    </row>
    <row r="96" spans="1:81">
      <c r="A96" s="80" t="s">
        <v>1779</v>
      </c>
      <c r="B96" s="80">
        <v>182</v>
      </c>
      <c r="C96" s="80">
        <v>12</v>
      </c>
      <c r="D96" s="80">
        <v>11</v>
      </c>
      <c r="E96" s="80">
        <v>2015</v>
      </c>
      <c r="F96" s="80" t="s">
        <v>91</v>
      </c>
      <c r="G96" s="80" t="s">
        <v>1767</v>
      </c>
      <c r="H96" s="80" t="s">
        <v>1768</v>
      </c>
      <c r="I96" s="177"/>
      <c r="J96" s="81">
        <v>46.269624303261452</v>
      </c>
      <c r="K96" s="81">
        <v>2.4761133733947429</v>
      </c>
      <c r="L96" s="81">
        <v>5.4709315295798113</v>
      </c>
      <c r="M96" s="81">
        <v>66.507998041898702</v>
      </c>
      <c r="N96" s="81">
        <v>81.917163499778752</v>
      </c>
      <c r="O96" s="81">
        <v>31.392837589302346</v>
      </c>
      <c r="P96" s="81">
        <v>30.408065364859876</v>
      </c>
      <c r="Q96" s="81">
        <v>2.2061721957669831</v>
      </c>
      <c r="R96" s="81">
        <v>0</v>
      </c>
      <c r="S96" s="81">
        <v>3.5778309650999995</v>
      </c>
      <c r="T96" s="82"/>
      <c r="U96" s="81">
        <v>3484658</v>
      </c>
      <c r="V96" s="81">
        <v>1081</v>
      </c>
      <c r="W96" s="81">
        <v>187</v>
      </c>
      <c r="X96" s="81">
        <v>11459</v>
      </c>
      <c r="Y96" s="81">
        <v>11896</v>
      </c>
      <c r="Z96" s="81">
        <v>18239</v>
      </c>
      <c r="AA96" s="81">
        <v>6051</v>
      </c>
      <c r="AB96" s="81">
        <v>30364</v>
      </c>
      <c r="AC96" s="81">
        <v>0</v>
      </c>
      <c r="AD96" s="81">
        <v>3.5778309650999995</v>
      </c>
      <c r="AE96" s="82"/>
      <c r="AF96" s="81">
        <v>39603682.930000976</v>
      </c>
      <c r="AG96" s="81">
        <v>1833827.944910021</v>
      </c>
      <c r="AH96" s="81">
        <v>779130.92331786931</v>
      </c>
      <c r="AI96" s="81">
        <v>72833408.957923055</v>
      </c>
      <c r="AJ96" s="81">
        <v>116461441.36813003</v>
      </c>
      <c r="AK96" s="81">
        <v>0</v>
      </c>
      <c r="AL96" s="81">
        <v>0</v>
      </c>
      <c r="AM96" s="81">
        <v>4161258.8278105599</v>
      </c>
      <c r="AN96" s="81">
        <v>0</v>
      </c>
      <c r="AO96" s="81">
        <v>0</v>
      </c>
      <c r="AP96" s="82"/>
      <c r="AQ96" s="81">
        <v>342</v>
      </c>
      <c r="AR96" s="81">
        <v>51</v>
      </c>
      <c r="AS96" s="81">
        <v>0</v>
      </c>
      <c r="AT96" s="81">
        <v>0</v>
      </c>
      <c r="AU96" s="81">
        <v>0</v>
      </c>
      <c r="AV96" s="81">
        <v>0</v>
      </c>
      <c r="AW96" s="81" t="s">
        <v>564</v>
      </c>
      <c r="AX96" s="82"/>
      <c r="AY96" s="81">
        <v>1466.3</v>
      </c>
      <c r="AZ96" s="81">
        <v>1374.3000000000002</v>
      </c>
      <c r="BA96" s="81">
        <v>0</v>
      </c>
      <c r="BB96" s="81">
        <v>0</v>
      </c>
      <c r="BC96" s="81">
        <v>0</v>
      </c>
      <c r="BD96" s="81">
        <v>0</v>
      </c>
      <c r="BE96" s="81" t="s">
        <v>564</v>
      </c>
      <c r="BF96" s="82"/>
      <c r="BG96" s="81">
        <v>0</v>
      </c>
      <c r="BH96" s="81">
        <v>0</v>
      </c>
      <c r="BI96" s="81">
        <v>0</v>
      </c>
      <c r="BJ96" s="81">
        <v>0</v>
      </c>
      <c r="BK96" s="81">
        <v>3.7890000000000001</v>
      </c>
      <c r="BL96" s="81">
        <v>0</v>
      </c>
      <c r="BM96" s="82"/>
      <c r="BN96" s="81">
        <v>0</v>
      </c>
      <c r="BO96" s="81">
        <v>0</v>
      </c>
      <c r="BP96" s="81">
        <v>0</v>
      </c>
      <c r="BQ96" s="81">
        <v>0</v>
      </c>
      <c r="BR96" s="81">
        <v>1</v>
      </c>
      <c r="BS96" s="81">
        <v>0</v>
      </c>
      <c r="BT96"/>
      <c r="BU96" s="80">
        <v>3.7890000000000001</v>
      </c>
      <c r="BV96" s="80">
        <v>0</v>
      </c>
      <c r="BW96" s="80">
        <v>0</v>
      </c>
      <c r="BX96" s="80">
        <v>0</v>
      </c>
      <c r="BY96" s="80">
        <v>0</v>
      </c>
      <c r="BZ96" s="80">
        <v>0</v>
      </c>
      <c r="CA96" s="80">
        <v>0</v>
      </c>
      <c r="CB96" s="80">
        <v>0</v>
      </c>
      <c r="CC96" s="80">
        <v>0</v>
      </c>
    </row>
    <row r="97" spans="1:81">
      <c r="A97" s="80" t="s">
        <v>1780</v>
      </c>
      <c r="B97" s="80">
        <v>183</v>
      </c>
      <c r="C97" s="80">
        <v>13</v>
      </c>
      <c r="D97" s="80">
        <v>11</v>
      </c>
      <c r="E97" s="80">
        <v>2016</v>
      </c>
      <c r="F97" s="80" t="s">
        <v>92</v>
      </c>
      <c r="G97" s="80" t="s">
        <v>1767</v>
      </c>
      <c r="H97" s="80" t="s">
        <v>1768</v>
      </c>
      <c r="I97" s="177"/>
      <c r="J97" s="81">
        <v>42.914769618680538</v>
      </c>
      <c r="K97" s="81">
        <v>2.5088093897415171</v>
      </c>
      <c r="L97" s="81">
        <v>6.9232990258607101</v>
      </c>
      <c r="M97" s="81">
        <v>58.668304876190511</v>
      </c>
      <c r="N97" s="81">
        <v>79.107922816602525</v>
      </c>
      <c r="O97" s="81">
        <v>31.181649506804597</v>
      </c>
      <c r="P97" s="81">
        <v>29.643062519704444</v>
      </c>
      <c r="Q97" s="81">
        <v>2.1243288696558817</v>
      </c>
      <c r="R97" s="81">
        <v>0</v>
      </c>
      <c r="S97" s="81">
        <v>3.9929049655999989</v>
      </c>
      <c r="T97" s="82"/>
      <c r="U97" s="81">
        <v>3151794</v>
      </c>
      <c r="V97" s="81">
        <v>1081</v>
      </c>
      <c r="W97" s="81">
        <v>187</v>
      </c>
      <c r="X97" s="81">
        <v>11459</v>
      </c>
      <c r="Y97" s="81">
        <v>11908</v>
      </c>
      <c r="Z97" s="81">
        <v>18339</v>
      </c>
      <c r="AA97" s="81">
        <v>6101</v>
      </c>
      <c r="AB97" s="81">
        <v>30076</v>
      </c>
      <c r="AC97" s="81">
        <v>0</v>
      </c>
      <c r="AD97" s="81">
        <v>3.9929049655999989</v>
      </c>
      <c r="AE97" s="82"/>
      <c r="AF97" s="81">
        <v>37039209.676886737</v>
      </c>
      <c r="AG97" s="81">
        <v>1743616.617486482</v>
      </c>
      <c r="AH97" s="81">
        <v>772334.76314291067</v>
      </c>
      <c r="AI97" s="81">
        <v>72221035.583586052</v>
      </c>
      <c r="AJ97" s="81">
        <v>109678238.89281631</v>
      </c>
      <c r="AK97" s="81">
        <v>0</v>
      </c>
      <c r="AL97" s="81">
        <v>0</v>
      </c>
      <c r="AM97" s="81">
        <v>4124991.8620458618</v>
      </c>
      <c r="AN97" s="81">
        <v>0</v>
      </c>
      <c r="AO97" s="81">
        <v>0</v>
      </c>
      <c r="AP97" s="82"/>
      <c r="AQ97" s="81">
        <v>369</v>
      </c>
      <c r="AR97" s="81">
        <v>58</v>
      </c>
      <c r="AS97" s="81">
        <v>0</v>
      </c>
      <c r="AT97" s="81">
        <v>0</v>
      </c>
      <c r="AU97" s="81">
        <v>0</v>
      </c>
      <c r="AV97" s="81">
        <v>0</v>
      </c>
      <c r="AW97" s="81" t="s">
        <v>564</v>
      </c>
      <c r="AX97" s="82"/>
      <c r="AY97" s="81">
        <v>1614.2</v>
      </c>
      <c r="AZ97" s="81">
        <v>1490.7</v>
      </c>
      <c r="BA97" s="81">
        <v>0</v>
      </c>
      <c r="BB97" s="81">
        <v>0</v>
      </c>
      <c r="BC97" s="81">
        <v>0</v>
      </c>
      <c r="BD97" s="81">
        <v>0</v>
      </c>
      <c r="BE97" s="81" t="s">
        <v>564</v>
      </c>
      <c r="BF97" s="82"/>
      <c r="BG97" s="81">
        <v>0</v>
      </c>
      <c r="BH97" s="81">
        <v>0</v>
      </c>
      <c r="BI97" s="81">
        <v>0</v>
      </c>
      <c r="BJ97" s="81">
        <v>0</v>
      </c>
      <c r="BK97" s="81">
        <v>3.8079999999999998</v>
      </c>
      <c r="BL97" s="81">
        <v>0</v>
      </c>
      <c r="BM97" s="82"/>
      <c r="BN97" s="81">
        <v>0</v>
      </c>
      <c r="BO97" s="81">
        <v>0</v>
      </c>
      <c r="BP97" s="81">
        <v>0</v>
      </c>
      <c r="BQ97" s="81">
        <v>0</v>
      </c>
      <c r="BR97" s="81">
        <v>1</v>
      </c>
      <c r="BS97" s="81">
        <v>0</v>
      </c>
      <c r="BT97"/>
      <c r="BU97" s="80">
        <v>3.8079999999999998</v>
      </c>
      <c r="BV97" s="80">
        <v>0</v>
      </c>
      <c r="BW97" s="80">
        <v>0</v>
      </c>
      <c r="BX97" s="80">
        <v>0</v>
      </c>
      <c r="BY97" s="80">
        <v>0</v>
      </c>
      <c r="BZ97" s="80">
        <v>0</v>
      </c>
      <c r="CA97" s="80">
        <v>0</v>
      </c>
      <c r="CB97" s="80">
        <v>0</v>
      </c>
      <c r="CC97" s="80">
        <v>0</v>
      </c>
    </row>
    <row r="98" spans="1:81">
      <c r="A98" s="80" t="s">
        <v>1781</v>
      </c>
      <c r="B98" s="80">
        <v>184</v>
      </c>
      <c r="C98" s="80">
        <v>14</v>
      </c>
      <c r="D98" s="80">
        <v>11</v>
      </c>
      <c r="E98" s="80">
        <v>2017</v>
      </c>
      <c r="F98" s="80" t="s">
        <v>71</v>
      </c>
      <c r="G98" s="80" t="s">
        <v>1767</v>
      </c>
      <c r="H98" s="80" t="s">
        <v>1768</v>
      </c>
      <c r="I98" s="177"/>
      <c r="J98" s="81">
        <v>38.131316708640917</v>
      </c>
      <c r="K98" s="81">
        <v>2.4251602935490184</v>
      </c>
      <c r="L98" s="81">
        <v>7.101159176254054</v>
      </c>
      <c r="M98" s="81">
        <v>53.938747663219125</v>
      </c>
      <c r="N98" s="81">
        <v>78.366852095354588</v>
      </c>
      <c r="O98" s="81">
        <v>30.716325506526086</v>
      </c>
      <c r="P98" s="81">
        <v>29.561499064440309</v>
      </c>
      <c r="Q98" s="81">
        <v>2.03146649663507</v>
      </c>
      <c r="R98" s="81">
        <v>0</v>
      </c>
      <c r="S98" s="81">
        <v>5.3121690789999993</v>
      </c>
      <c r="T98" s="82"/>
      <c r="U98" s="81">
        <v>3173113</v>
      </c>
      <c r="V98" s="81">
        <v>1081</v>
      </c>
      <c r="W98" s="81">
        <v>187</v>
      </c>
      <c r="X98" s="81">
        <v>11459</v>
      </c>
      <c r="Y98" s="81">
        <v>11945</v>
      </c>
      <c r="Z98" s="81">
        <v>18365</v>
      </c>
      <c r="AA98" s="81">
        <v>6123</v>
      </c>
      <c r="AB98" s="81">
        <v>29743</v>
      </c>
      <c r="AC98" s="81">
        <v>0</v>
      </c>
      <c r="AD98" s="81">
        <v>5.3121690789999993</v>
      </c>
      <c r="AE98" s="82"/>
      <c r="AF98" s="81">
        <v>35893329.818254277</v>
      </c>
      <c r="AG98" s="81">
        <v>1758576.835461091</v>
      </c>
      <c r="AH98" s="81">
        <v>1107644.7699044649</v>
      </c>
      <c r="AI98" s="81">
        <v>72833263.734800994</v>
      </c>
      <c r="AJ98" s="81">
        <v>115220908.2639817</v>
      </c>
      <c r="AK98" s="81">
        <v>0</v>
      </c>
      <c r="AL98" s="81">
        <v>0</v>
      </c>
      <c r="AM98" s="81">
        <v>4085703.1765437871</v>
      </c>
      <c r="AN98" s="81">
        <v>0</v>
      </c>
      <c r="AO98" s="81">
        <v>0</v>
      </c>
      <c r="AP98" s="82"/>
      <c r="AQ98" s="81">
        <v>386</v>
      </c>
      <c r="AR98" s="81">
        <v>70</v>
      </c>
      <c r="AS98" s="81">
        <v>0</v>
      </c>
      <c r="AT98" s="81">
        <v>0</v>
      </c>
      <c r="AU98" s="81">
        <v>0</v>
      </c>
      <c r="AV98" s="81">
        <v>0</v>
      </c>
      <c r="AW98" s="81" t="s">
        <v>564</v>
      </c>
      <c r="AX98" s="82"/>
      <c r="AY98" s="81">
        <v>1703.7</v>
      </c>
      <c r="AZ98" s="81">
        <v>2108.900000000001</v>
      </c>
      <c r="BA98" s="81">
        <v>0</v>
      </c>
      <c r="BB98" s="81">
        <v>0</v>
      </c>
      <c r="BC98" s="81">
        <v>0</v>
      </c>
      <c r="BD98" s="81">
        <v>0</v>
      </c>
      <c r="BE98" s="81" t="s">
        <v>564</v>
      </c>
      <c r="BF98" s="82"/>
      <c r="BG98" s="81">
        <v>0</v>
      </c>
      <c r="BH98" s="81">
        <v>0</v>
      </c>
      <c r="BI98" s="81">
        <v>0</v>
      </c>
      <c r="BJ98" s="81">
        <v>0</v>
      </c>
      <c r="BK98" s="81">
        <v>3.879</v>
      </c>
      <c r="BL98" s="81">
        <v>0</v>
      </c>
      <c r="BM98" s="82"/>
      <c r="BN98" s="81">
        <v>0</v>
      </c>
      <c r="BO98" s="81">
        <v>0</v>
      </c>
      <c r="BP98" s="81">
        <v>0</v>
      </c>
      <c r="BQ98" s="81">
        <v>0</v>
      </c>
      <c r="BR98" s="81">
        <v>1</v>
      </c>
      <c r="BS98" s="81">
        <v>0</v>
      </c>
      <c r="BT98"/>
      <c r="BU98" s="80">
        <v>3.879</v>
      </c>
      <c r="BV98" s="80">
        <v>0</v>
      </c>
      <c r="BW98" s="80">
        <v>0</v>
      </c>
      <c r="BX98" s="80">
        <v>0</v>
      </c>
      <c r="BY98" s="80">
        <v>0</v>
      </c>
      <c r="BZ98" s="80">
        <v>0</v>
      </c>
      <c r="CA98" s="80">
        <v>0</v>
      </c>
      <c r="CB98" s="80">
        <v>0</v>
      </c>
      <c r="CC98" s="80">
        <v>0</v>
      </c>
    </row>
    <row r="99" spans="1:81">
      <c r="A99" s="80" t="s">
        <v>1782</v>
      </c>
      <c r="B99" s="80">
        <v>185</v>
      </c>
      <c r="C99" s="80">
        <v>15</v>
      </c>
      <c r="D99" s="80">
        <v>11</v>
      </c>
      <c r="E99" s="80">
        <v>2018</v>
      </c>
      <c r="F99" s="80" t="s">
        <v>93</v>
      </c>
      <c r="G99" s="80" t="s">
        <v>1767</v>
      </c>
      <c r="H99" s="80" t="s">
        <v>1768</v>
      </c>
      <c r="I99" s="177"/>
      <c r="J99" s="81">
        <v>40.866332007765614</v>
      </c>
      <c r="K99" s="81">
        <v>2.2122697752724365</v>
      </c>
      <c r="L99" s="81">
        <v>6.3539098796582927</v>
      </c>
      <c r="M99" s="81">
        <v>49.107242255002639</v>
      </c>
      <c r="N99" s="81">
        <v>71.587563442032049</v>
      </c>
      <c r="O99" s="81">
        <v>30.211442220206113</v>
      </c>
      <c r="P99" s="81">
        <v>29.262457000958765</v>
      </c>
      <c r="Q99" s="81">
        <v>1.8625986437077053</v>
      </c>
      <c r="R99" s="81">
        <v>0</v>
      </c>
      <c r="S99" s="81">
        <v>5.155677410740001</v>
      </c>
      <c r="T99" s="82"/>
      <c r="U99" s="81">
        <v>3380997</v>
      </c>
      <c r="V99" s="81">
        <v>1081</v>
      </c>
      <c r="W99" s="81">
        <v>187</v>
      </c>
      <c r="X99" s="81">
        <v>11459</v>
      </c>
      <c r="Y99" s="81">
        <v>11988</v>
      </c>
      <c r="Z99" s="81">
        <v>18409</v>
      </c>
      <c r="AA99" s="81">
        <v>6122</v>
      </c>
      <c r="AB99" s="81">
        <v>29388</v>
      </c>
      <c r="AC99" s="81">
        <v>0</v>
      </c>
      <c r="AD99" s="81">
        <v>5.155677410740001</v>
      </c>
      <c r="AE99" s="82"/>
      <c r="AF99" s="81">
        <v>39484159.832221143</v>
      </c>
      <c r="AG99" s="81">
        <v>1564816.702539905</v>
      </c>
      <c r="AH99" s="81">
        <v>1024941.378730904</v>
      </c>
      <c r="AI99" s="81">
        <v>68468004.230471417</v>
      </c>
      <c r="AJ99" s="81">
        <v>115229597.7724196</v>
      </c>
      <c r="AK99" s="81">
        <v>0</v>
      </c>
      <c r="AL99" s="81">
        <v>0</v>
      </c>
      <c r="AM99" s="81">
        <v>4045290.841593937</v>
      </c>
      <c r="AN99" s="81">
        <v>0</v>
      </c>
      <c r="AO99" s="81">
        <v>0</v>
      </c>
      <c r="AP99" s="82"/>
      <c r="AQ99" s="81">
        <v>430</v>
      </c>
      <c r="AR99" s="81">
        <v>77</v>
      </c>
      <c r="AS99" s="81">
        <v>0</v>
      </c>
      <c r="AT99" s="81">
        <v>0</v>
      </c>
      <c r="AU99" s="81">
        <v>0</v>
      </c>
      <c r="AV99" s="81">
        <v>0</v>
      </c>
      <c r="AW99" s="81" t="s">
        <v>564</v>
      </c>
      <c r="AX99" s="82"/>
      <c r="AY99" s="81">
        <v>1916</v>
      </c>
      <c r="AZ99" s="81">
        <v>2246.9</v>
      </c>
      <c r="BA99" s="81">
        <v>0</v>
      </c>
      <c r="BB99" s="81">
        <v>0</v>
      </c>
      <c r="BC99" s="81">
        <v>0</v>
      </c>
      <c r="BD99" s="81">
        <v>0</v>
      </c>
      <c r="BE99" s="81" t="s">
        <v>564</v>
      </c>
      <c r="BF99" s="82"/>
      <c r="BG99" s="81">
        <v>0</v>
      </c>
      <c r="BH99" s="81">
        <v>0</v>
      </c>
      <c r="BI99" s="81">
        <v>0</v>
      </c>
      <c r="BJ99" s="81">
        <v>0</v>
      </c>
      <c r="BK99" s="81">
        <v>3.5510000000000002</v>
      </c>
      <c r="BL99" s="81">
        <v>0</v>
      </c>
      <c r="BM99" s="82"/>
      <c r="BN99" s="81">
        <v>0</v>
      </c>
      <c r="BO99" s="81">
        <v>0</v>
      </c>
      <c r="BP99" s="81">
        <v>0</v>
      </c>
      <c r="BQ99" s="81">
        <v>0</v>
      </c>
      <c r="BR99" s="81">
        <v>1</v>
      </c>
      <c r="BS99" s="81">
        <v>0</v>
      </c>
      <c r="BT99"/>
      <c r="BU99" s="80">
        <v>3.5510000000000002</v>
      </c>
      <c r="BV99" s="80">
        <v>0</v>
      </c>
      <c r="BW99" s="80">
        <v>0</v>
      </c>
      <c r="BX99" s="80">
        <v>0</v>
      </c>
      <c r="BY99" s="80">
        <v>0</v>
      </c>
      <c r="BZ99" s="80">
        <v>0</v>
      </c>
      <c r="CA99" s="80">
        <v>0</v>
      </c>
      <c r="CB99" s="80">
        <v>0</v>
      </c>
      <c r="CC99" s="80">
        <v>0</v>
      </c>
    </row>
    <row r="100" spans="1:81">
      <c r="A100" s="80" t="s">
        <v>1783</v>
      </c>
      <c r="B100" s="80">
        <v>186</v>
      </c>
      <c r="C100" s="80">
        <v>16</v>
      </c>
      <c r="D100" s="80">
        <v>11</v>
      </c>
      <c r="E100" s="80">
        <v>2019</v>
      </c>
      <c r="F100" s="80" t="s">
        <v>73</v>
      </c>
      <c r="G100" s="80" t="s">
        <v>1767</v>
      </c>
      <c r="H100" s="80" t="s">
        <v>1768</v>
      </c>
      <c r="I100" s="177"/>
      <c r="J100" s="81">
        <v>48.325442195449931</v>
      </c>
      <c r="K100" s="81">
        <v>1.9913782515147176</v>
      </c>
      <c r="L100" s="81">
        <v>6.388843425467515</v>
      </c>
      <c r="M100" s="81">
        <v>49.139088317184822</v>
      </c>
      <c r="N100" s="81">
        <v>59.704042716318085</v>
      </c>
      <c r="O100" s="81">
        <v>29.428088695494974</v>
      </c>
      <c r="P100" s="81">
        <v>28.654781988960369</v>
      </c>
      <c r="Q100" s="81">
        <v>1.801279577787908</v>
      </c>
      <c r="R100" s="81">
        <v>0</v>
      </c>
      <c r="S100" s="81">
        <v>5.4873602045999998</v>
      </c>
      <c r="T100" s="82"/>
      <c r="U100" s="81">
        <v>4343232</v>
      </c>
      <c r="V100" s="81">
        <v>1081</v>
      </c>
      <c r="W100" s="81">
        <v>187</v>
      </c>
      <c r="X100" s="81">
        <v>11459</v>
      </c>
      <c r="Y100" s="81">
        <v>12118</v>
      </c>
      <c r="Z100" s="81">
        <v>18424</v>
      </c>
      <c r="AA100" s="81">
        <v>5950</v>
      </c>
      <c r="AB100" s="81">
        <v>29190</v>
      </c>
      <c r="AC100" s="81">
        <v>0</v>
      </c>
      <c r="AD100" s="81">
        <v>5.4873602045999998</v>
      </c>
      <c r="AE100" s="82"/>
      <c r="AF100" s="81">
        <v>47296419.567105718</v>
      </c>
      <c r="AG100" s="81">
        <v>1511444.4989296859</v>
      </c>
      <c r="AH100" s="81">
        <v>1096716.730635626</v>
      </c>
      <c r="AI100" s="81">
        <v>74088737.702882931</v>
      </c>
      <c r="AJ100" s="81">
        <v>96141895.075673521</v>
      </c>
      <c r="AK100" s="81">
        <v>0</v>
      </c>
      <c r="AL100" s="81">
        <v>0</v>
      </c>
      <c r="AM100" s="81">
        <v>3975458.2577976491</v>
      </c>
      <c r="AN100" s="81">
        <v>0</v>
      </c>
      <c r="AO100" s="81">
        <v>0</v>
      </c>
      <c r="AP100" s="82"/>
      <c r="AQ100" s="81">
        <v>457</v>
      </c>
      <c r="AR100" s="81">
        <v>82</v>
      </c>
      <c r="AS100" s="81">
        <v>0</v>
      </c>
      <c r="AT100" s="81">
        <v>0</v>
      </c>
      <c r="AU100" s="81">
        <v>0</v>
      </c>
      <c r="AV100" s="81">
        <v>0</v>
      </c>
      <c r="AW100" s="81" t="s">
        <v>564</v>
      </c>
      <c r="AX100" s="82"/>
      <c r="AY100" s="81">
        <v>2030.900000000001</v>
      </c>
      <c r="AZ100" s="81">
        <v>2372.6</v>
      </c>
      <c r="BA100" s="81">
        <v>0</v>
      </c>
      <c r="BB100" s="81">
        <v>0</v>
      </c>
      <c r="BC100" s="81">
        <v>0</v>
      </c>
      <c r="BD100" s="81">
        <v>0</v>
      </c>
      <c r="BE100" s="81" t="s">
        <v>564</v>
      </c>
      <c r="BF100" s="82"/>
      <c r="BG100" s="81">
        <v>0</v>
      </c>
      <c r="BH100" s="81">
        <v>0</v>
      </c>
      <c r="BI100" s="81">
        <v>0</v>
      </c>
      <c r="BJ100" s="81">
        <v>0</v>
      </c>
      <c r="BK100" s="81">
        <v>3.0979999999999999</v>
      </c>
      <c r="BL100" s="81">
        <v>0</v>
      </c>
      <c r="BM100" s="82"/>
      <c r="BN100" s="81">
        <v>0</v>
      </c>
      <c r="BO100" s="81">
        <v>0</v>
      </c>
      <c r="BP100" s="81">
        <v>0</v>
      </c>
      <c r="BQ100" s="81">
        <v>0</v>
      </c>
      <c r="BR100" s="81">
        <v>1</v>
      </c>
      <c r="BS100" s="81">
        <v>0</v>
      </c>
      <c r="BT100"/>
      <c r="BU100" s="80">
        <v>3.0979999999999999</v>
      </c>
      <c r="BV100" s="80">
        <v>0</v>
      </c>
      <c r="BW100" s="80">
        <v>0</v>
      </c>
      <c r="BX100" s="80">
        <v>0</v>
      </c>
      <c r="BY100" s="80">
        <v>0</v>
      </c>
      <c r="BZ100" s="80">
        <v>0</v>
      </c>
      <c r="CA100" s="80">
        <v>0</v>
      </c>
      <c r="CB100" s="80">
        <v>0</v>
      </c>
      <c r="CC100" s="80">
        <v>0</v>
      </c>
    </row>
    <row r="101" spans="1:81">
      <c r="A101" s="80" t="s">
        <v>1784</v>
      </c>
      <c r="B101" s="80">
        <v>187</v>
      </c>
      <c r="C101" s="80">
        <v>17</v>
      </c>
      <c r="D101" s="80">
        <v>11</v>
      </c>
      <c r="E101" s="80">
        <v>2020</v>
      </c>
      <c r="F101" s="80" t="s">
        <v>218</v>
      </c>
      <c r="G101" s="80" t="s">
        <v>1767</v>
      </c>
      <c r="H101" s="80" t="s">
        <v>1768</v>
      </c>
      <c r="I101" s="177"/>
      <c r="J101" s="81">
        <v>39.183592985048968</v>
      </c>
      <c r="K101" s="81">
        <v>2.1444602482746946</v>
      </c>
      <c r="L101" s="81">
        <v>10.6265145226338</v>
      </c>
      <c r="M101" s="81">
        <v>41.039569415500104</v>
      </c>
      <c r="N101" s="81">
        <v>54.454076609127263</v>
      </c>
      <c r="O101" s="81">
        <v>25.897923394604121</v>
      </c>
      <c r="P101" s="81">
        <v>26.985583733944051</v>
      </c>
      <c r="Q101" s="81">
        <v>1.7060403912242983</v>
      </c>
      <c r="R101" s="81">
        <v>0</v>
      </c>
      <c r="S101" s="81">
        <v>5.3560800752400013</v>
      </c>
      <c r="T101" s="82"/>
      <c r="U101" s="81">
        <v>3820865</v>
      </c>
      <c r="V101" s="81">
        <v>1061</v>
      </c>
      <c r="W101" s="81">
        <v>473</v>
      </c>
      <c r="X101" s="81">
        <v>11459</v>
      </c>
      <c r="Y101" s="81">
        <v>12109</v>
      </c>
      <c r="Z101" s="81">
        <v>18506</v>
      </c>
      <c r="AA101" s="81">
        <v>6088</v>
      </c>
      <c r="AB101" s="81">
        <v>28934</v>
      </c>
      <c r="AC101" s="81">
        <v>0</v>
      </c>
      <c r="AD101" s="81">
        <v>5.3560800752400013</v>
      </c>
      <c r="AE101" s="82"/>
      <c r="AF101" s="81">
        <v>41605593.920204543</v>
      </c>
      <c r="AG101" s="81">
        <v>1569810.6101405427</v>
      </c>
      <c r="AH101" s="81">
        <v>1799356.0318482958</v>
      </c>
      <c r="AI101" s="81">
        <v>64618635.251342408</v>
      </c>
      <c r="AJ101" s="81">
        <v>96826722.923502967</v>
      </c>
      <c r="AK101" s="81"/>
      <c r="AL101" s="81"/>
      <c r="AM101" s="81">
        <v>3776208.4634447782</v>
      </c>
      <c r="AN101" s="81"/>
      <c r="AO101" s="81"/>
      <c r="AP101" s="82"/>
      <c r="AQ101" s="81">
        <v>477</v>
      </c>
      <c r="AR101" s="81">
        <v>83</v>
      </c>
      <c r="AS101" s="81">
        <v>0</v>
      </c>
      <c r="AT101" s="81">
        <v>0</v>
      </c>
      <c r="AU101" s="81">
        <v>0</v>
      </c>
      <c r="AV101" s="81">
        <v>0</v>
      </c>
      <c r="AW101" s="81">
        <v>0</v>
      </c>
      <c r="AX101" s="82"/>
      <c r="AY101" s="81">
        <v>2138.2000000000012</v>
      </c>
      <c r="AZ101" s="81">
        <v>3205.1</v>
      </c>
      <c r="BA101" s="81">
        <v>0</v>
      </c>
      <c r="BB101" s="81">
        <v>0</v>
      </c>
      <c r="BC101" s="81">
        <v>0</v>
      </c>
      <c r="BD101" s="81">
        <v>0</v>
      </c>
      <c r="BE101" s="81">
        <v>0</v>
      </c>
      <c r="BF101" s="82"/>
      <c r="BG101" s="81">
        <v>0</v>
      </c>
      <c r="BH101" s="81">
        <v>0</v>
      </c>
      <c r="BI101" s="81">
        <v>0</v>
      </c>
      <c r="BJ101" s="81">
        <v>0</v>
      </c>
      <c r="BK101" s="81">
        <v>3.915</v>
      </c>
      <c r="BL101" s="81">
        <v>0</v>
      </c>
      <c r="BM101" s="82"/>
      <c r="BN101" s="81">
        <v>0</v>
      </c>
      <c r="BO101" s="81">
        <v>0</v>
      </c>
      <c r="BP101" s="81">
        <v>0</v>
      </c>
      <c r="BQ101" s="81">
        <v>0</v>
      </c>
      <c r="BR101" s="81">
        <v>1</v>
      </c>
      <c r="BS101" s="81">
        <v>0</v>
      </c>
      <c r="BT101"/>
      <c r="BU101" s="80">
        <v>3.915</v>
      </c>
      <c r="BV101" s="80">
        <v>0</v>
      </c>
      <c r="BW101" s="80">
        <v>0</v>
      </c>
      <c r="BX101" s="80">
        <v>0</v>
      </c>
      <c r="BY101" s="80">
        <v>0</v>
      </c>
      <c r="BZ101" s="80">
        <v>0</v>
      </c>
      <c r="CA101" s="80">
        <v>0</v>
      </c>
      <c r="CB101" s="80">
        <v>0</v>
      </c>
      <c r="CC101" s="80">
        <v>0</v>
      </c>
    </row>
    <row r="102" spans="1:81">
      <c r="A102" s="80" t="s">
        <v>1785</v>
      </c>
      <c r="B102" s="80">
        <v>187</v>
      </c>
      <c r="C102" s="80">
        <v>18</v>
      </c>
      <c r="D102" s="80">
        <v>11</v>
      </c>
      <c r="E102" s="80">
        <v>2021</v>
      </c>
      <c r="F102" s="80" t="s">
        <v>75</v>
      </c>
      <c r="G102" s="174" t="s">
        <v>1767</v>
      </c>
      <c r="H102" s="80" t="s">
        <v>1768</v>
      </c>
      <c r="I102" s="177"/>
      <c r="J102" s="81">
        <v>40.743665472920938</v>
      </c>
      <c r="K102" s="81">
        <v>2.2860902045966798</v>
      </c>
      <c r="L102" s="81">
        <v>12.795728328587728</v>
      </c>
      <c r="M102" s="81">
        <v>46.036907972759735</v>
      </c>
      <c r="N102" s="81">
        <v>56.540874328996281</v>
      </c>
      <c r="O102" s="81">
        <v>25.10780875032771</v>
      </c>
      <c r="P102" s="81">
        <v>27.69446361847929</v>
      </c>
      <c r="Q102" s="81">
        <v>1.7078969769448598</v>
      </c>
      <c r="R102" s="81">
        <v>0</v>
      </c>
      <c r="S102" s="81">
        <v>5.7114903960400003</v>
      </c>
      <c r="T102" s="82"/>
      <c r="U102" s="81">
        <v>4337996</v>
      </c>
      <c r="V102" s="81">
        <v>1061</v>
      </c>
      <c r="W102" s="81">
        <v>473</v>
      </c>
      <c r="X102" s="81">
        <v>11459</v>
      </c>
      <c r="Y102" s="81">
        <v>12099</v>
      </c>
      <c r="Z102" s="81">
        <v>18474</v>
      </c>
      <c r="AA102" s="81">
        <v>6093</v>
      </c>
      <c r="AB102" s="81">
        <v>28622</v>
      </c>
      <c r="AC102" s="81">
        <v>0</v>
      </c>
      <c r="AD102" s="81">
        <v>5.7114903960400003</v>
      </c>
      <c r="AE102" s="82"/>
      <c r="AF102" s="81">
        <v>41395474.319688253</v>
      </c>
      <c r="AG102" s="81">
        <v>1661206.987841072</v>
      </c>
      <c r="AH102" s="81">
        <v>2259583.1474396531</v>
      </c>
      <c r="AI102" s="81">
        <v>73020136.598518983</v>
      </c>
      <c r="AJ102" s="81">
        <v>95103832.134215996</v>
      </c>
      <c r="AK102" s="81">
        <v>0</v>
      </c>
      <c r="AL102" s="81">
        <v>0</v>
      </c>
      <c r="AM102" s="81">
        <v>3757034.9968349352</v>
      </c>
      <c r="AN102" s="81">
        <v>0</v>
      </c>
      <c r="AO102" s="81">
        <v>0</v>
      </c>
      <c r="AP102" s="82"/>
      <c r="AQ102" s="81">
        <v>494</v>
      </c>
      <c r="AR102" s="81">
        <v>84</v>
      </c>
      <c r="AS102" s="81">
        <v>0</v>
      </c>
      <c r="AT102" s="81">
        <v>0</v>
      </c>
      <c r="AU102" s="81">
        <v>0</v>
      </c>
      <c r="AV102" s="81">
        <v>0</v>
      </c>
      <c r="AW102" s="81"/>
      <c r="AX102" s="82"/>
      <c r="AY102" s="81">
        <v>2233.0000000000009</v>
      </c>
      <c r="AZ102" s="81">
        <v>3215.8</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1786</v>
      </c>
      <c r="B103" s="80">
        <v>187</v>
      </c>
      <c r="C103" s="80">
        <v>19</v>
      </c>
      <c r="D103" s="80">
        <v>11</v>
      </c>
      <c r="E103" s="80">
        <v>2022</v>
      </c>
      <c r="F103" s="80" t="s">
        <v>568</v>
      </c>
      <c r="G103" s="174" t="s">
        <v>1767</v>
      </c>
      <c r="H103" s="80" t="s">
        <v>1768</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513</v>
      </c>
      <c r="AR103" s="81">
        <v>85</v>
      </c>
      <c r="AS103" s="81">
        <v>0</v>
      </c>
      <c r="AT103" s="81">
        <v>0</v>
      </c>
      <c r="AU103" s="81">
        <v>0</v>
      </c>
      <c r="AV103" s="81">
        <v>0</v>
      </c>
      <c r="AW103" s="81"/>
      <c r="AX103" s="82"/>
      <c r="AY103" s="81">
        <v>2345.7000000000012</v>
      </c>
      <c r="AZ103" s="81">
        <v>3265.3</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1787</v>
      </c>
      <c r="B104" s="80">
        <v>443</v>
      </c>
      <c r="C104" s="80">
        <v>1</v>
      </c>
      <c r="D104" s="80">
        <v>27</v>
      </c>
      <c r="E104" s="80">
        <v>1990</v>
      </c>
      <c r="F104" s="80" t="s">
        <v>562</v>
      </c>
      <c r="G104" s="80" t="s">
        <v>1788</v>
      </c>
      <c r="H104" s="80" t="s">
        <v>1789</v>
      </c>
      <c r="I104" s="177"/>
      <c r="J104" s="81">
        <v>48.878913025672638</v>
      </c>
      <c r="K104" s="81">
        <v>2.6004655484400216</v>
      </c>
      <c r="L104" s="81">
        <v>0.66746131357859861</v>
      </c>
      <c r="M104" s="81">
        <v>20.203964977445093</v>
      </c>
      <c r="N104" s="81">
        <v>23.881956290509954</v>
      </c>
      <c r="O104" s="81">
        <v>26.624577337864586</v>
      </c>
      <c r="P104" s="81">
        <v>21.757654997039953</v>
      </c>
      <c r="Q104" s="81">
        <v>2.0761115848055507</v>
      </c>
      <c r="R104" s="81">
        <v>0</v>
      </c>
      <c r="S104" s="81">
        <v>2.4051279369286682</v>
      </c>
      <c r="T104" s="82"/>
      <c r="U104" s="81">
        <v>8081869</v>
      </c>
      <c r="V104" s="81">
        <v>934</v>
      </c>
      <c r="W104" s="81">
        <v>7</v>
      </c>
      <c r="X104" s="81">
        <v>6924</v>
      </c>
      <c r="Y104" s="81">
        <v>9291</v>
      </c>
      <c r="Z104" s="81">
        <v>10951</v>
      </c>
      <c r="AA104" s="81">
        <v>5283</v>
      </c>
      <c r="AB104" s="81">
        <v>33709</v>
      </c>
      <c r="AC104" s="81">
        <v>0</v>
      </c>
      <c r="AD104" s="81">
        <v>2.4051279369286682</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1790</v>
      </c>
      <c r="B105" s="80">
        <v>444</v>
      </c>
      <c r="C105" s="80">
        <v>2</v>
      </c>
      <c r="D105" s="80">
        <v>27</v>
      </c>
      <c r="E105" s="80">
        <v>2005</v>
      </c>
      <c r="F105" s="80" t="s">
        <v>565</v>
      </c>
      <c r="G105" s="80" t="s">
        <v>1788</v>
      </c>
      <c r="H105" s="80" t="s">
        <v>1789</v>
      </c>
      <c r="I105" s="177"/>
      <c r="J105" s="81">
        <v>21.727730476867883</v>
      </c>
      <c r="K105" s="81">
        <v>1.8173474504364506</v>
      </c>
      <c r="L105" s="81">
        <v>0.67315672881819166</v>
      </c>
      <c r="M105" s="81">
        <v>37.848135837376901</v>
      </c>
      <c r="N105" s="81">
        <v>37.224515408596133</v>
      </c>
      <c r="O105" s="81">
        <v>40.92098546542092</v>
      </c>
      <c r="P105" s="81">
        <v>20.929297520438425</v>
      </c>
      <c r="Q105" s="81">
        <v>2.112567002157471</v>
      </c>
      <c r="R105" s="81">
        <v>0</v>
      </c>
      <c r="S105" s="81">
        <v>2.5156370435987978</v>
      </c>
      <c r="T105" s="82"/>
      <c r="U105" s="81">
        <v>3292076</v>
      </c>
      <c r="V105" s="81">
        <v>770</v>
      </c>
      <c r="W105" s="81">
        <v>9</v>
      </c>
      <c r="X105" s="81">
        <v>7006</v>
      </c>
      <c r="Y105" s="81">
        <v>12490</v>
      </c>
      <c r="Z105" s="81">
        <v>19477</v>
      </c>
      <c r="AA105" s="81">
        <v>4162</v>
      </c>
      <c r="AB105" s="81">
        <v>35858</v>
      </c>
      <c r="AC105" s="81">
        <v>0</v>
      </c>
      <c r="AD105" s="81">
        <v>2.5156370435987978</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1791</v>
      </c>
      <c r="B106" s="80">
        <v>445</v>
      </c>
      <c r="C106" s="80">
        <v>3</v>
      </c>
      <c r="D106" s="80">
        <v>27</v>
      </c>
      <c r="E106" s="80">
        <v>2006</v>
      </c>
      <c r="F106" s="80" t="s">
        <v>566</v>
      </c>
      <c r="G106" s="80" t="s">
        <v>1788</v>
      </c>
      <c r="H106" s="80" t="s">
        <v>1789</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1792</v>
      </c>
      <c r="B107" s="80">
        <v>446</v>
      </c>
      <c r="C107" s="80">
        <v>4</v>
      </c>
      <c r="D107" s="80">
        <v>27</v>
      </c>
      <c r="E107" s="80">
        <v>2007</v>
      </c>
      <c r="F107" s="80" t="s">
        <v>567</v>
      </c>
      <c r="G107" s="80" t="s">
        <v>1788</v>
      </c>
      <c r="H107" s="80" t="s">
        <v>1789</v>
      </c>
      <c r="I107" s="177"/>
      <c r="J107" s="81">
        <v>24.229531335096784</v>
      </c>
      <c r="K107" s="81">
        <v>1.6289871379309784</v>
      </c>
      <c r="L107" s="81">
        <v>2.2020706582090832</v>
      </c>
      <c r="M107" s="81">
        <v>32.130588556005392</v>
      </c>
      <c r="N107" s="81">
        <v>39.60234293466884</v>
      </c>
      <c r="O107" s="81">
        <v>39.517672993337548</v>
      </c>
      <c r="P107" s="81">
        <v>21.396240909524817</v>
      </c>
      <c r="Q107" s="81">
        <v>2.1598648798394526</v>
      </c>
      <c r="R107" s="81">
        <v>0</v>
      </c>
      <c r="S107" s="81">
        <v>1.8898081978973804</v>
      </c>
      <c r="T107" s="82"/>
      <c r="U107" s="81">
        <v>3763921</v>
      </c>
      <c r="V107" s="81">
        <v>708</v>
      </c>
      <c r="W107" s="81">
        <v>28</v>
      </c>
      <c r="X107" s="81">
        <v>7496</v>
      </c>
      <c r="Y107" s="81">
        <v>12564</v>
      </c>
      <c r="Z107" s="81">
        <v>19553</v>
      </c>
      <c r="AA107" s="81">
        <v>4190</v>
      </c>
      <c r="AB107" s="81">
        <v>34722</v>
      </c>
      <c r="AC107" s="81">
        <v>0</v>
      </c>
      <c r="AD107" s="81">
        <v>1.8898081978973804</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1793</v>
      </c>
      <c r="B108" s="80">
        <v>447</v>
      </c>
      <c r="C108" s="80">
        <v>5</v>
      </c>
      <c r="D108" s="80">
        <v>27</v>
      </c>
      <c r="E108" s="80">
        <v>2008</v>
      </c>
      <c r="F108" s="80" t="s">
        <v>84</v>
      </c>
      <c r="G108" s="80" t="s">
        <v>1788</v>
      </c>
      <c r="H108" s="80" t="s">
        <v>1789</v>
      </c>
      <c r="I108" s="177"/>
      <c r="J108" s="81">
        <v>21.320116531551417</v>
      </c>
      <c r="K108" s="81">
        <v>1.2997985290848442</v>
      </c>
      <c r="L108" s="81">
        <v>1.8500967928965208</v>
      </c>
      <c r="M108" s="81">
        <v>33.89941190910816</v>
      </c>
      <c r="N108" s="81">
        <v>39.978316851285321</v>
      </c>
      <c r="O108" s="81">
        <v>38.318284270769226</v>
      </c>
      <c r="P108" s="81">
        <v>20.693466047027592</v>
      </c>
      <c r="Q108" s="81">
        <v>2.0969183085546472</v>
      </c>
      <c r="R108" s="81">
        <v>0</v>
      </c>
      <c r="S108" s="81">
        <v>1.6252478455338393</v>
      </c>
      <c r="T108" s="82"/>
      <c r="U108" s="81">
        <v>3634856</v>
      </c>
      <c r="V108" s="81">
        <v>708</v>
      </c>
      <c r="W108" s="81">
        <v>26</v>
      </c>
      <c r="X108" s="81">
        <v>7496</v>
      </c>
      <c r="Y108" s="81">
        <v>12634</v>
      </c>
      <c r="Z108" s="81">
        <v>19625</v>
      </c>
      <c r="AA108" s="81">
        <v>4057</v>
      </c>
      <c r="AB108" s="81">
        <v>34264</v>
      </c>
      <c r="AC108" s="81">
        <v>0</v>
      </c>
      <c r="AD108" s="81">
        <v>1.6252478455338393</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1794</v>
      </c>
      <c r="B109" s="80">
        <v>448</v>
      </c>
      <c r="C109" s="80">
        <v>6</v>
      </c>
      <c r="D109" s="80">
        <v>27</v>
      </c>
      <c r="E109" s="80">
        <v>2009</v>
      </c>
      <c r="F109" s="80" t="s">
        <v>85</v>
      </c>
      <c r="G109" s="80" t="s">
        <v>1788</v>
      </c>
      <c r="H109" s="80" t="s">
        <v>1789</v>
      </c>
      <c r="I109" s="177"/>
      <c r="J109" s="81">
        <v>16.709453586437238</v>
      </c>
      <c r="K109" s="81">
        <v>1.2340411322257225</v>
      </c>
      <c r="L109" s="81">
        <v>4.2342777984001314</v>
      </c>
      <c r="M109" s="81">
        <v>31.041882753995843</v>
      </c>
      <c r="N109" s="81">
        <v>37.21341480036228</v>
      </c>
      <c r="O109" s="81">
        <v>38.777552707504306</v>
      </c>
      <c r="P109" s="81">
        <v>20.017912762988882</v>
      </c>
      <c r="Q109" s="81">
        <v>1.9739193516735651</v>
      </c>
      <c r="R109" s="81">
        <v>0</v>
      </c>
      <c r="S109" s="81">
        <v>1.2568121712744174</v>
      </c>
      <c r="T109" s="82"/>
      <c r="U109" s="81">
        <v>2543195</v>
      </c>
      <c r="V109" s="81">
        <v>784</v>
      </c>
      <c r="W109" s="81">
        <v>65</v>
      </c>
      <c r="X109" s="81">
        <v>8097</v>
      </c>
      <c r="Y109" s="81">
        <v>12658</v>
      </c>
      <c r="Z109" s="81">
        <v>19603</v>
      </c>
      <c r="AA109" s="81">
        <v>4029</v>
      </c>
      <c r="AB109" s="81">
        <v>33859</v>
      </c>
      <c r="AC109" s="81">
        <v>0</v>
      </c>
      <c r="AD109" s="81">
        <v>1.2568121712744174</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3.02</v>
      </c>
      <c r="BJ109" s="81">
        <v>0</v>
      </c>
      <c r="BK109" s="81">
        <v>3.24</v>
      </c>
      <c r="BL109" s="81">
        <v>0</v>
      </c>
      <c r="BM109" s="82"/>
      <c r="BN109" s="81">
        <v>0</v>
      </c>
      <c r="BO109" s="81">
        <v>0</v>
      </c>
      <c r="BP109" s="81">
        <v>1</v>
      </c>
      <c r="BQ109" s="81">
        <v>0</v>
      </c>
      <c r="BR109" s="81">
        <v>1</v>
      </c>
      <c r="BS109" s="81">
        <v>0</v>
      </c>
      <c r="BT109"/>
      <c r="BU109" s="80"/>
      <c r="BV109" s="80"/>
      <c r="BW109" s="80"/>
      <c r="BX109" s="80"/>
      <c r="BY109" s="80"/>
      <c r="BZ109" s="80"/>
      <c r="CA109" s="80"/>
      <c r="CB109" s="80"/>
      <c r="CC109" s="80"/>
    </row>
    <row r="110" spans="1:81">
      <c r="A110" s="80" t="s">
        <v>1795</v>
      </c>
      <c r="B110" s="80">
        <v>449</v>
      </c>
      <c r="C110" s="80">
        <v>7</v>
      </c>
      <c r="D110" s="80">
        <v>27</v>
      </c>
      <c r="E110" s="80">
        <v>2010</v>
      </c>
      <c r="F110" s="80" t="s">
        <v>86</v>
      </c>
      <c r="G110" s="80" t="s">
        <v>1788</v>
      </c>
      <c r="H110" s="80" t="s">
        <v>1789</v>
      </c>
      <c r="I110" s="177"/>
      <c r="J110" s="81">
        <v>20.424729998303693</v>
      </c>
      <c r="K110" s="81">
        <v>1.2931327346146271</v>
      </c>
      <c r="L110" s="81">
        <v>4.725533142667584</v>
      </c>
      <c r="M110" s="81">
        <v>31.63300256339733</v>
      </c>
      <c r="N110" s="81">
        <v>41.005618501461392</v>
      </c>
      <c r="O110" s="81">
        <v>38.550938772271998</v>
      </c>
      <c r="P110" s="81">
        <v>20.138268446726673</v>
      </c>
      <c r="Q110" s="81">
        <v>2.0446926812199635</v>
      </c>
      <c r="R110" s="81">
        <v>0</v>
      </c>
      <c r="S110" s="81">
        <v>1.5056886406957422</v>
      </c>
      <c r="T110" s="82"/>
      <c r="U110" s="81">
        <v>3355782</v>
      </c>
      <c r="V110" s="81">
        <v>784</v>
      </c>
      <c r="W110" s="81">
        <v>65</v>
      </c>
      <c r="X110" s="81">
        <v>8097</v>
      </c>
      <c r="Y110" s="81">
        <v>12741</v>
      </c>
      <c r="Z110" s="81">
        <v>19579</v>
      </c>
      <c r="AA110" s="81">
        <v>3952</v>
      </c>
      <c r="AB110" s="81">
        <v>33607</v>
      </c>
      <c r="AC110" s="81">
        <v>0</v>
      </c>
      <c r="AD110" s="81">
        <v>1.5056886406957422</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5.64</v>
      </c>
      <c r="BJ110" s="81">
        <v>0</v>
      </c>
      <c r="BK110" s="81">
        <v>2.89</v>
      </c>
      <c r="BL110" s="81">
        <v>0</v>
      </c>
      <c r="BM110" s="82"/>
      <c r="BN110" s="81">
        <v>0</v>
      </c>
      <c r="BO110" s="81">
        <v>0</v>
      </c>
      <c r="BP110" s="81">
        <v>1</v>
      </c>
      <c r="BQ110" s="81">
        <v>0</v>
      </c>
      <c r="BR110" s="81">
        <v>1</v>
      </c>
      <c r="BS110" s="81">
        <v>0</v>
      </c>
      <c r="BT110"/>
      <c r="BU110" s="80">
        <v>8.5299999999999994</v>
      </c>
      <c r="BV110" s="80">
        <v>0</v>
      </c>
      <c r="BW110" s="80">
        <v>0</v>
      </c>
      <c r="BX110" s="80">
        <v>0</v>
      </c>
      <c r="BY110" s="80">
        <v>0</v>
      </c>
      <c r="BZ110" s="80">
        <v>0</v>
      </c>
      <c r="CA110" s="80">
        <v>0</v>
      </c>
      <c r="CB110" s="80">
        <v>0</v>
      </c>
      <c r="CC110" s="80">
        <v>0</v>
      </c>
    </row>
    <row r="111" spans="1:81">
      <c r="A111" s="80" t="s">
        <v>1796</v>
      </c>
      <c r="B111" s="80">
        <v>450</v>
      </c>
      <c r="C111" s="80">
        <v>8</v>
      </c>
      <c r="D111" s="80">
        <v>27</v>
      </c>
      <c r="E111" s="80">
        <v>2011</v>
      </c>
      <c r="F111" s="80" t="s">
        <v>87</v>
      </c>
      <c r="G111" s="80" t="s">
        <v>1788</v>
      </c>
      <c r="H111" s="80" t="s">
        <v>1789</v>
      </c>
      <c r="I111" s="177"/>
      <c r="J111" s="81">
        <v>18.67877156026859</v>
      </c>
      <c r="K111" s="81">
        <v>1.8805769269564436</v>
      </c>
      <c r="L111" s="81">
        <v>2.678160083144058</v>
      </c>
      <c r="M111" s="81">
        <v>40.13879784806754</v>
      </c>
      <c r="N111" s="81">
        <v>44.203823555771613</v>
      </c>
      <c r="O111" s="81">
        <v>37.958628740507741</v>
      </c>
      <c r="P111" s="81">
        <v>18.987231364101138</v>
      </c>
      <c r="Q111" s="81">
        <v>2.3355343488619749</v>
      </c>
      <c r="R111" s="81">
        <v>0</v>
      </c>
      <c r="S111" s="81">
        <v>1.3785068113408097</v>
      </c>
      <c r="T111" s="82"/>
      <c r="U111" s="81">
        <v>2665870</v>
      </c>
      <c r="V111" s="81">
        <v>784</v>
      </c>
      <c r="W111" s="81">
        <v>65</v>
      </c>
      <c r="X111" s="81">
        <v>8097</v>
      </c>
      <c r="Y111" s="81">
        <v>12850</v>
      </c>
      <c r="Z111" s="81">
        <v>19697</v>
      </c>
      <c r="AA111" s="81">
        <v>3837</v>
      </c>
      <c r="AB111" s="81">
        <v>33280</v>
      </c>
      <c r="AC111" s="81">
        <v>0</v>
      </c>
      <c r="AD111" s="81">
        <v>1.3785068113408097</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4.76</v>
      </c>
      <c r="BJ111" s="81">
        <v>0</v>
      </c>
      <c r="BK111" s="81">
        <v>0</v>
      </c>
      <c r="BL111" s="81">
        <v>0</v>
      </c>
      <c r="BM111" s="82"/>
      <c r="BN111" s="81">
        <v>0</v>
      </c>
      <c r="BO111" s="81">
        <v>0</v>
      </c>
      <c r="BP111" s="81">
        <v>1</v>
      </c>
      <c r="BQ111" s="81">
        <v>0</v>
      </c>
      <c r="BR111" s="81">
        <v>0</v>
      </c>
      <c r="BS111" s="81">
        <v>0</v>
      </c>
      <c r="BT111"/>
      <c r="BU111" s="80">
        <v>4.76</v>
      </c>
      <c r="BV111" s="80">
        <v>0</v>
      </c>
      <c r="BW111" s="80">
        <v>0</v>
      </c>
      <c r="BX111" s="80">
        <v>0</v>
      </c>
      <c r="BY111" s="80">
        <v>0</v>
      </c>
      <c r="BZ111" s="80">
        <v>0</v>
      </c>
      <c r="CA111" s="80">
        <v>0</v>
      </c>
      <c r="CB111" s="80">
        <v>0</v>
      </c>
      <c r="CC111" s="80">
        <v>0</v>
      </c>
    </row>
    <row r="112" spans="1:81">
      <c r="A112" s="80" t="s">
        <v>1797</v>
      </c>
      <c r="B112" s="80">
        <v>451</v>
      </c>
      <c r="C112" s="80">
        <v>9</v>
      </c>
      <c r="D112" s="80">
        <v>27</v>
      </c>
      <c r="E112" s="80">
        <v>2012</v>
      </c>
      <c r="F112" s="80" t="s">
        <v>88</v>
      </c>
      <c r="G112" s="80" t="s">
        <v>1788</v>
      </c>
      <c r="H112" s="80" t="s">
        <v>1789</v>
      </c>
      <c r="I112" s="177"/>
      <c r="J112" s="81">
        <v>25.303831981312332</v>
      </c>
      <c r="K112" s="81">
        <v>1.8338152270705639</v>
      </c>
      <c r="L112" s="81">
        <v>2.6586981312090239</v>
      </c>
      <c r="M112" s="81">
        <v>41.494094875882396</v>
      </c>
      <c r="N112" s="81">
        <v>47.041392828008433</v>
      </c>
      <c r="O112" s="81">
        <v>37.59491827396792</v>
      </c>
      <c r="P112" s="81">
        <v>18.736945498084975</v>
      </c>
      <c r="Q112" s="81">
        <v>2.5233202926634348</v>
      </c>
      <c r="R112" s="81">
        <v>0</v>
      </c>
      <c r="S112" s="81">
        <v>1.7268387169983863</v>
      </c>
      <c r="T112" s="82"/>
      <c r="U112" s="81">
        <v>3453452</v>
      </c>
      <c r="V112" s="81">
        <v>784</v>
      </c>
      <c r="W112" s="81">
        <v>65</v>
      </c>
      <c r="X112" s="81">
        <v>8097</v>
      </c>
      <c r="Y112" s="81">
        <v>12991</v>
      </c>
      <c r="Z112" s="81">
        <v>19663</v>
      </c>
      <c r="AA112" s="81">
        <v>3765</v>
      </c>
      <c r="AB112" s="81">
        <v>33094</v>
      </c>
      <c r="AC112" s="81">
        <v>0</v>
      </c>
      <c r="AD112" s="81">
        <v>1.7268387169983863</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6.37</v>
      </c>
      <c r="BJ112" s="81">
        <v>0</v>
      </c>
      <c r="BK112" s="81">
        <v>2.96</v>
      </c>
      <c r="BL112" s="81">
        <v>0</v>
      </c>
      <c r="BM112" s="82"/>
      <c r="BN112" s="81">
        <v>0</v>
      </c>
      <c r="BO112" s="81">
        <v>0</v>
      </c>
      <c r="BP112" s="81">
        <v>1</v>
      </c>
      <c r="BQ112" s="81">
        <v>0</v>
      </c>
      <c r="BR112" s="81">
        <v>1</v>
      </c>
      <c r="BS112" s="81">
        <v>0</v>
      </c>
      <c r="BT112"/>
      <c r="BU112" s="80">
        <v>9.33</v>
      </c>
      <c r="BV112" s="80">
        <v>0</v>
      </c>
      <c r="BW112" s="80">
        <v>0</v>
      </c>
      <c r="BX112" s="80">
        <v>0</v>
      </c>
      <c r="BY112" s="80">
        <v>0</v>
      </c>
      <c r="BZ112" s="80">
        <v>0</v>
      </c>
      <c r="CA112" s="80">
        <v>0</v>
      </c>
      <c r="CB112" s="80">
        <v>0</v>
      </c>
      <c r="CC112" s="80">
        <v>0</v>
      </c>
    </row>
    <row r="113" spans="1:81">
      <c r="A113" s="80" t="s">
        <v>1798</v>
      </c>
      <c r="B113" s="80">
        <v>452</v>
      </c>
      <c r="C113" s="80">
        <v>10</v>
      </c>
      <c r="D113" s="80">
        <v>27</v>
      </c>
      <c r="E113" s="80">
        <v>2013</v>
      </c>
      <c r="F113" s="80" t="s">
        <v>89</v>
      </c>
      <c r="G113" s="80" t="s">
        <v>1788</v>
      </c>
      <c r="H113" s="80" t="s">
        <v>1789</v>
      </c>
      <c r="I113" s="177"/>
      <c r="J113" s="81">
        <v>47.477542464348559</v>
      </c>
      <c r="K113" s="81">
        <v>1.5808284083036759</v>
      </c>
      <c r="L113" s="81">
        <v>2.7419758321555423</v>
      </c>
      <c r="M113" s="81">
        <v>39.976202169619341</v>
      </c>
      <c r="N113" s="81">
        <v>46.997280030863351</v>
      </c>
      <c r="O113" s="81">
        <v>36.690929348796104</v>
      </c>
      <c r="P113" s="81">
        <v>19.127247569594285</v>
      </c>
      <c r="Q113" s="81">
        <v>2.5363555981037242</v>
      </c>
      <c r="R113" s="81">
        <v>0</v>
      </c>
      <c r="S113" s="81">
        <v>2.0056490799469207</v>
      </c>
      <c r="T113" s="82"/>
      <c r="U113" s="81">
        <v>5996135</v>
      </c>
      <c r="V113" s="81">
        <v>784</v>
      </c>
      <c r="W113" s="81">
        <v>65</v>
      </c>
      <c r="X113" s="81">
        <v>8097</v>
      </c>
      <c r="Y113" s="81">
        <v>12996</v>
      </c>
      <c r="Z113" s="81">
        <v>20047</v>
      </c>
      <c r="AA113" s="81">
        <v>3829</v>
      </c>
      <c r="AB113" s="81">
        <v>32788</v>
      </c>
      <c r="AC113" s="81">
        <v>0</v>
      </c>
      <c r="AD113" s="81">
        <v>2.0056490799469207</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9.67</v>
      </c>
      <c r="BJ113" s="81">
        <v>0</v>
      </c>
      <c r="BK113" s="81">
        <v>3.1419999999999999</v>
      </c>
      <c r="BL113" s="81">
        <v>0</v>
      </c>
      <c r="BM113" s="82"/>
      <c r="BN113" s="81">
        <v>0</v>
      </c>
      <c r="BO113" s="81">
        <v>0</v>
      </c>
      <c r="BP113" s="81">
        <v>1</v>
      </c>
      <c r="BQ113" s="81">
        <v>0</v>
      </c>
      <c r="BR113" s="81">
        <v>1</v>
      </c>
      <c r="BS113" s="81">
        <v>0</v>
      </c>
      <c r="BT113"/>
      <c r="BU113" s="80">
        <v>12.811999999999999</v>
      </c>
      <c r="BV113" s="80">
        <v>0</v>
      </c>
      <c r="BW113" s="80">
        <v>0</v>
      </c>
      <c r="BX113" s="80">
        <v>0</v>
      </c>
      <c r="BY113" s="80">
        <v>0</v>
      </c>
      <c r="BZ113" s="80">
        <v>0</v>
      </c>
      <c r="CA113" s="80">
        <v>0</v>
      </c>
      <c r="CB113" s="80">
        <v>0</v>
      </c>
      <c r="CC113" s="80">
        <v>0</v>
      </c>
    </row>
    <row r="114" spans="1:81">
      <c r="A114" s="80" t="s">
        <v>1799</v>
      </c>
      <c r="B114" s="80">
        <v>453</v>
      </c>
      <c r="C114" s="80">
        <v>11</v>
      </c>
      <c r="D114" s="80">
        <v>27</v>
      </c>
      <c r="E114" s="80">
        <v>2014</v>
      </c>
      <c r="F114" s="80" t="s">
        <v>90</v>
      </c>
      <c r="G114" s="80" t="s">
        <v>1788</v>
      </c>
      <c r="H114" s="80" t="s">
        <v>1789</v>
      </c>
      <c r="I114" s="177"/>
      <c r="J114" s="81">
        <v>61.263314369834468</v>
      </c>
      <c r="K114" s="81">
        <v>1.3547263408924195</v>
      </c>
      <c r="L114" s="81">
        <v>3.5469488053855733</v>
      </c>
      <c r="M114" s="81">
        <v>33.968678970718521</v>
      </c>
      <c r="N114" s="81">
        <v>40.856890162472247</v>
      </c>
      <c r="O114" s="81">
        <v>34.910186033409673</v>
      </c>
      <c r="P114" s="81">
        <v>18.955577377476502</v>
      </c>
      <c r="Q114" s="81">
        <v>2.3912133816809296</v>
      </c>
      <c r="R114" s="81">
        <v>0</v>
      </c>
      <c r="S114" s="81">
        <v>1.2902204560508359</v>
      </c>
      <c r="T114" s="82"/>
      <c r="U114" s="81">
        <v>8597932</v>
      </c>
      <c r="V114" s="81">
        <v>591</v>
      </c>
      <c r="W114" s="81">
        <v>79</v>
      </c>
      <c r="X114" s="81">
        <v>7536</v>
      </c>
      <c r="Y114" s="81">
        <v>13004</v>
      </c>
      <c r="Z114" s="81">
        <v>20089</v>
      </c>
      <c r="AA114" s="81">
        <v>3775</v>
      </c>
      <c r="AB114" s="81">
        <v>32218</v>
      </c>
      <c r="AC114" s="81">
        <v>0</v>
      </c>
      <c r="AD114" s="81">
        <v>1.2902204560508359</v>
      </c>
      <c r="AE114" s="82"/>
      <c r="AF114" s="81">
        <v>68133096.721643433</v>
      </c>
      <c r="AG114" s="81">
        <v>1207584.5054565989</v>
      </c>
      <c r="AH114" s="81">
        <v>901313.03163694544</v>
      </c>
      <c r="AI114" s="81">
        <v>48688473.898926869</v>
      </c>
      <c r="AJ114" s="81">
        <v>57856522.135508008</v>
      </c>
      <c r="AK114" s="81">
        <v>0</v>
      </c>
      <c r="AL114" s="81">
        <v>0</v>
      </c>
      <c r="AM114" s="81">
        <v>4423049.9595001759</v>
      </c>
      <c r="AN114" s="81">
        <v>0</v>
      </c>
      <c r="AO114" s="81">
        <v>0</v>
      </c>
      <c r="AP114" s="82"/>
      <c r="AQ114" s="81">
        <v>242</v>
      </c>
      <c r="AR114" s="81">
        <v>54</v>
      </c>
      <c r="AS114" s="81">
        <v>0</v>
      </c>
      <c r="AT114" s="81">
        <v>0</v>
      </c>
      <c r="AU114" s="81">
        <v>0</v>
      </c>
      <c r="AV114" s="81">
        <v>0</v>
      </c>
      <c r="AW114" s="81" t="s">
        <v>564</v>
      </c>
      <c r="AX114" s="82"/>
      <c r="AY114" s="81">
        <v>1059.5999999999999</v>
      </c>
      <c r="AZ114" s="81">
        <v>1808.4</v>
      </c>
      <c r="BA114" s="81">
        <v>0</v>
      </c>
      <c r="BB114" s="81">
        <v>0</v>
      </c>
      <c r="BC114" s="81">
        <v>0</v>
      </c>
      <c r="BD114" s="81">
        <v>0</v>
      </c>
      <c r="BE114" s="81" t="s">
        <v>564</v>
      </c>
      <c r="BF114" s="82"/>
      <c r="BG114" s="81">
        <v>0</v>
      </c>
      <c r="BH114" s="81">
        <v>0</v>
      </c>
      <c r="BI114" s="81">
        <v>9.8190000000000008</v>
      </c>
      <c r="BJ114" s="81">
        <v>0</v>
      </c>
      <c r="BK114" s="81">
        <v>0</v>
      </c>
      <c r="BL114" s="81">
        <v>0</v>
      </c>
      <c r="BM114" s="82"/>
      <c r="BN114" s="81">
        <v>0</v>
      </c>
      <c r="BO114" s="81">
        <v>0</v>
      </c>
      <c r="BP114" s="81">
        <v>1</v>
      </c>
      <c r="BQ114" s="81">
        <v>0</v>
      </c>
      <c r="BR114" s="81">
        <v>0</v>
      </c>
      <c r="BS114" s="81">
        <v>0</v>
      </c>
      <c r="BT114"/>
      <c r="BU114" s="80">
        <v>9.8190000000000008</v>
      </c>
      <c r="BV114" s="80">
        <v>0</v>
      </c>
      <c r="BW114" s="80">
        <v>0</v>
      </c>
      <c r="BX114" s="80">
        <v>0</v>
      </c>
      <c r="BY114" s="80">
        <v>0</v>
      </c>
      <c r="BZ114" s="80">
        <v>0</v>
      </c>
      <c r="CA114" s="80">
        <v>0</v>
      </c>
      <c r="CB114" s="80">
        <v>0</v>
      </c>
      <c r="CC114" s="80">
        <v>0</v>
      </c>
    </row>
    <row r="115" spans="1:81">
      <c r="A115" s="80" t="s">
        <v>1800</v>
      </c>
      <c r="B115" s="80">
        <v>454</v>
      </c>
      <c r="C115" s="80">
        <v>12</v>
      </c>
      <c r="D115" s="80">
        <v>27</v>
      </c>
      <c r="E115" s="80">
        <v>2015</v>
      </c>
      <c r="F115" s="80" t="s">
        <v>91</v>
      </c>
      <c r="G115" s="80" t="s">
        <v>1788</v>
      </c>
      <c r="H115" s="80" t="s">
        <v>1789</v>
      </c>
      <c r="I115" s="177"/>
      <c r="J115" s="81">
        <v>47.644101679252138</v>
      </c>
      <c r="K115" s="81">
        <v>1.2939371061695493</v>
      </c>
      <c r="L115" s="81">
        <v>3.9106409944001848</v>
      </c>
      <c r="M115" s="81">
        <v>35.596141583345265</v>
      </c>
      <c r="N115" s="81">
        <v>40.294854332887155</v>
      </c>
      <c r="O115" s="81">
        <v>34.356731790123582</v>
      </c>
      <c r="P115" s="81">
        <v>18.653898303480393</v>
      </c>
      <c r="Q115" s="81">
        <v>2.2972846952233064</v>
      </c>
      <c r="R115" s="81">
        <v>0</v>
      </c>
      <c r="S115" s="81">
        <v>2.2137832174755778</v>
      </c>
      <c r="T115" s="82"/>
      <c r="U115" s="81">
        <v>7180576</v>
      </c>
      <c r="V115" s="81">
        <v>591</v>
      </c>
      <c r="W115" s="81">
        <v>79</v>
      </c>
      <c r="X115" s="81">
        <v>7536</v>
      </c>
      <c r="Y115" s="81">
        <v>12948</v>
      </c>
      <c r="Z115" s="81">
        <v>19961</v>
      </c>
      <c r="AA115" s="81">
        <v>3712</v>
      </c>
      <c r="AB115" s="81">
        <v>31618</v>
      </c>
      <c r="AC115" s="81">
        <v>0</v>
      </c>
      <c r="AD115" s="81">
        <v>2.2137832174755778</v>
      </c>
      <c r="AE115" s="82"/>
      <c r="AF115" s="81">
        <v>54377574.68441499</v>
      </c>
      <c r="AG115" s="81">
        <v>1068605.9063014959</v>
      </c>
      <c r="AH115" s="81">
        <v>823692.72404092038</v>
      </c>
      <c r="AI115" s="81">
        <v>53290515.993304737</v>
      </c>
      <c r="AJ115" s="81">
        <v>59807682.896667056</v>
      </c>
      <c r="AK115" s="81">
        <v>0</v>
      </c>
      <c r="AL115" s="81">
        <v>0</v>
      </c>
      <c r="AM115" s="81">
        <v>4333114.2674784046</v>
      </c>
      <c r="AN115" s="81">
        <v>0</v>
      </c>
      <c r="AO115" s="81">
        <v>0</v>
      </c>
      <c r="AP115" s="82"/>
      <c r="AQ115" s="81">
        <v>291</v>
      </c>
      <c r="AR115" s="81">
        <v>74</v>
      </c>
      <c r="AS115" s="81">
        <v>0</v>
      </c>
      <c r="AT115" s="81">
        <v>0</v>
      </c>
      <c r="AU115" s="81">
        <v>0</v>
      </c>
      <c r="AV115" s="81">
        <v>0</v>
      </c>
      <c r="AW115" s="81" t="s">
        <v>564</v>
      </c>
      <c r="AX115" s="82"/>
      <c r="AY115" s="81">
        <v>1277.2</v>
      </c>
      <c r="AZ115" s="81">
        <v>2354.1999999999998</v>
      </c>
      <c r="BA115" s="81">
        <v>0</v>
      </c>
      <c r="BB115" s="81">
        <v>0</v>
      </c>
      <c r="BC115" s="81">
        <v>0</v>
      </c>
      <c r="BD115" s="81">
        <v>0</v>
      </c>
      <c r="BE115" s="81" t="s">
        <v>564</v>
      </c>
      <c r="BF115" s="82"/>
      <c r="BG115" s="81">
        <v>0</v>
      </c>
      <c r="BH115" s="81">
        <v>0</v>
      </c>
      <c r="BI115" s="81">
        <v>9.532</v>
      </c>
      <c r="BJ115" s="81">
        <v>0</v>
      </c>
      <c r="BK115" s="81">
        <v>0</v>
      </c>
      <c r="BL115" s="81">
        <v>0</v>
      </c>
      <c r="BM115" s="82"/>
      <c r="BN115" s="81">
        <v>0</v>
      </c>
      <c r="BO115" s="81">
        <v>0</v>
      </c>
      <c r="BP115" s="81">
        <v>1</v>
      </c>
      <c r="BQ115" s="81">
        <v>0</v>
      </c>
      <c r="BR115" s="81">
        <v>0</v>
      </c>
      <c r="BS115" s="81">
        <v>0</v>
      </c>
      <c r="BT115"/>
      <c r="BU115" s="80">
        <v>9.532</v>
      </c>
      <c r="BV115" s="80">
        <v>0</v>
      </c>
      <c r="BW115" s="80">
        <v>0</v>
      </c>
      <c r="BX115" s="80">
        <v>0</v>
      </c>
      <c r="BY115" s="80">
        <v>0</v>
      </c>
      <c r="BZ115" s="80">
        <v>0</v>
      </c>
      <c r="CA115" s="80">
        <v>0</v>
      </c>
      <c r="CB115" s="80">
        <v>0</v>
      </c>
      <c r="CC115" s="80">
        <v>0</v>
      </c>
    </row>
    <row r="116" spans="1:81">
      <c r="A116" s="80" t="s">
        <v>1801</v>
      </c>
      <c r="B116" s="80">
        <v>455</v>
      </c>
      <c r="C116" s="80">
        <v>13</v>
      </c>
      <c r="D116" s="80">
        <v>27</v>
      </c>
      <c r="E116" s="80">
        <v>2016</v>
      </c>
      <c r="F116" s="80" t="s">
        <v>92</v>
      </c>
      <c r="G116" s="80" t="s">
        <v>1788</v>
      </c>
      <c r="H116" s="80" t="s">
        <v>1789</v>
      </c>
      <c r="I116" s="177"/>
      <c r="J116" s="81">
        <v>62.348855467340968</v>
      </c>
      <c r="K116" s="81">
        <v>1.2923717947818734</v>
      </c>
      <c r="L116" s="81">
        <v>4.581982829343521</v>
      </c>
      <c r="M116" s="81">
        <v>31.152485838243226</v>
      </c>
      <c r="N116" s="81">
        <v>35.511242828298172</v>
      </c>
      <c r="O116" s="81">
        <v>33.555256721565442</v>
      </c>
      <c r="P116" s="81">
        <v>17.821792054134718</v>
      </c>
      <c r="Q116" s="81">
        <v>2.2036486369328983</v>
      </c>
      <c r="R116" s="81">
        <v>0</v>
      </c>
      <c r="S116" s="81">
        <v>1.7825901208917709</v>
      </c>
      <c r="T116" s="82"/>
      <c r="U116" s="81">
        <v>9824015</v>
      </c>
      <c r="V116" s="81">
        <v>591</v>
      </c>
      <c r="W116" s="81">
        <v>79</v>
      </c>
      <c r="X116" s="81">
        <v>7536</v>
      </c>
      <c r="Y116" s="81">
        <v>12973</v>
      </c>
      <c r="Z116" s="81">
        <v>19735</v>
      </c>
      <c r="AA116" s="81">
        <v>3668</v>
      </c>
      <c r="AB116" s="81">
        <v>31199</v>
      </c>
      <c r="AC116" s="81">
        <v>0</v>
      </c>
      <c r="AD116" s="81">
        <v>1.7825901208917709</v>
      </c>
      <c r="AE116" s="82"/>
      <c r="AF116" s="81">
        <v>72511866.353554517</v>
      </c>
      <c r="AG116" s="81">
        <v>1027286.825986633</v>
      </c>
      <c r="AH116" s="81">
        <v>717182.242421392</v>
      </c>
      <c r="AI116" s="81">
        <v>49775702.570835747</v>
      </c>
      <c r="AJ116" s="81">
        <v>51041181.876096517</v>
      </c>
      <c r="AK116" s="81">
        <v>0</v>
      </c>
      <c r="AL116" s="81">
        <v>0</v>
      </c>
      <c r="AM116" s="81">
        <v>4279013.8683325183</v>
      </c>
      <c r="AN116" s="81">
        <v>0</v>
      </c>
      <c r="AO116" s="81">
        <v>0</v>
      </c>
      <c r="AP116" s="82"/>
      <c r="AQ116" s="81">
        <v>322</v>
      </c>
      <c r="AR116" s="81">
        <v>96</v>
      </c>
      <c r="AS116" s="81">
        <v>0</v>
      </c>
      <c r="AT116" s="81">
        <v>0</v>
      </c>
      <c r="AU116" s="81">
        <v>0</v>
      </c>
      <c r="AV116" s="81">
        <v>0</v>
      </c>
      <c r="AW116" s="81" t="s">
        <v>564</v>
      </c>
      <c r="AX116" s="82"/>
      <c r="AY116" s="81">
        <v>1433.5</v>
      </c>
      <c r="AZ116" s="81">
        <v>5247.5</v>
      </c>
      <c r="BA116" s="81">
        <v>0</v>
      </c>
      <c r="BB116" s="81">
        <v>0</v>
      </c>
      <c r="BC116" s="81">
        <v>0</v>
      </c>
      <c r="BD116" s="81">
        <v>0</v>
      </c>
      <c r="BE116" s="81" t="s">
        <v>564</v>
      </c>
      <c r="BF116" s="82"/>
      <c r="BG116" s="81">
        <v>0</v>
      </c>
      <c r="BH116" s="81">
        <v>0</v>
      </c>
      <c r="BI116" s="81">
        <v>10.911</v>
      </c>
      <c r="BJ116" s="81">
        <v>0</v>
      </c>
      <c r="BK116" s="81">
        <v>0</v>
      </c>
      <c r="BL116" s="81">
        <v>0</v>
      </c>
      <c r="BM116" s="82"/>
      <c r="BN116" s="81">
        <v>0</v>
      </c>
      <c r="BO116" s="81">
        <v>0</v>
      </c>
      <c r="BP116" s="81">
        <v>1</v>
      </c>
      <c r="BQ116" s="81">
        <v>0</v>
      </c>
      <c r="BR116" s="81">
        <v>0</v>
      </c>
      <c r="BS116" s="81">
        <v>0</v>
      </c>
      <c r="BT116"/>
      <c r="BU116" s="80">
        <v>10.911</v>
      </c>
      <c r="BV116" s="80">
        <v>0</v>
      </c>
      <c r="BW116" s="80">
        <v>0</v>
      </c>
      <c r="BX116" s="80">
        <v>0</v>
      </c>
      <c r="BY116" s="80">
        <v>0</v>
      </c>
      <c r="BZ116" s="80">
        <v>0</v>
      </c>
      <c r="CA116" s="80">
        <v>0</v>
      </c>
      <c r="CB116" s="80">
        <v>0</v>
      </c>
      <c r="CC116" s="80">
        <v>0</v>
      </c>
    </row>
    <row r="117" spans="1:81">
      <c r="A117" s="80" t="s">
        <v>1802</v>
      </c>
      <c r="B117" s="80">
        <v>456</v>
      </c>
      <c r="C117" s="80">
        <v>14</v>
      </c>
      <c r="D117" s="80">
        <v>27</v>
      </c>
      <c r="E117" s="80">
        <v>2017</v>
      </c>
      <c r="F117" s="80" t="s">
        <v>71</v>
      </c>
      <c r="G117" s="80" t="s">
        <v>1788</v>
      </c>
      <c r="H117" s="80" t="s">
        <v>1789</v>
      </c>
      <c r="I117" s="177"/>
      <c r="J117" s="81">
        <v>64.047949777943586</v>
      </c>
      <c r="K117" s="81">
        <v>1.3462080402483056</v>
      </c>
      <c r="L117" s="81">
        <v>4.0086094683766813</v>
      </c>
      <c r="M117" s="81">
        <v>30.047939585014131</v>
      </c>
      <c r="N117" s="81">
        <v>38.463452824800449</v>
      </c>
      <c r="O117" s="81">
        <v>32.686585863002421</v>
      </c>
      <c r="P117" s="81">
        <v>17.467500182123967</v>
      </c>
      <c r="Q117" s="81">
        <v>2.0912978738012038</v>
      </c>
      <c r="R117" s="81">
        <v>0</v>
      </c>
      <c r="S117" s="81">
        <v>1.1900542045235076</v>
      </c>
      <c r="T117" s="82"/>
      <c r="U117" s="81">
        <v>10969519</v>
      </c>
      <c r="V117" s="81">
        <v>591</v>
      </c>
      <c r="W117" s="81">
        <v>79</v>
      </c>
      <c r="X117" s="81">
        <v>7536</v>
      </c>
      <c r="Y117" s="81">
        <v>12986</v>
      </c>
      <c r="Z117" s="81">
        <v>19543</v>
      </c>
      <c r="AA117" s="81">
        <v>3618</v>
      </c>
      <c r="AB117" s="81">
        <v>30619</v>
      </c>
      <c r="AC117" s="81">
        <v>0</v>
      </c>
      <c r="AD117" s="81">
        <v>1.1900542045235081</v>
      </c>
      <c r="AE117" s="82"/>
      <c r="AF117" s="81">
        <v>76310006.117142752</v>
      </c>
      <c r="AG117" s="81">
        <v>1065921.782208771</v>
      </c>
      <c r="AH117" s="81">
        <v>857204.87655151286</v>
      </c>
      <c r="AI117" s="81">
        <v>49891950.603990354</v>
      </c>
      <c r="AJ117" s="81">
        <v>56465697.125074953</v>
      </c>
      <c r="AK117" s="81">
        <v>0</v>
      </c>
      <c r="AL117" s="81">
        <v>0</v>
      </c>
      <c r="AM117" s="81">
        <v>4206036.5653294632</v>
      </c>
      <c r="AN117" s="81">
        <v>0</v>
      </c>
      <c r="AO117" s="81">
        <v>0</v>
      </c>
      <c r="AP117" s="82"/>
      <c r="AQ117" s="81">
        <v>346</v>
      </c>
      <c r="AR117" s="81">
        <v>111</v>
      </c>
      <c r="AS117" s="81">
        <v>0</v>
      </c>
      <c r="AT117" s="81">
        <v>0</v>
      </c>
      <c r="AU117" s="81">
        <v>0</v>
      </c>
      <c r="AV117" s="81">
        <v>0</v>
      </c>
      <c r="AW117" s="81" t="s">
        <v>564</v>
      </c>
      <c r="AX117" s="82"/>
      <c r="AY117" s="81">
        <v>1539.3</v>
      </c>
      <c r="AZ117" s="81">
        <v>5934.2</v>
      </c>
      <c r="BA117" s="81">
        <v>0</v>
      </c>
      <c r="BB117" s="81">
        <v>0</v>
      </c>
      <c r="BC117" s="81">
        <v>0</v>
      </c>
      <c r="BD117" s="81">
        <v>0</v>
      </c>
      <c r="BE117" s="81" t="s">
        <v>564</v>
      </c>
      <c r="BF117" s="82"/>
      <c r="BG117" s="81">
        <v>0</v>
      </c>
      <c r="BH117" s="81">
        <v>0</v>
      </c>
      <c r="BI117" s="81">
        <v>11.704000000000001</v>
      </c>
      <c r="BJ117" s="81">
        <v>0</v>
      </c>
      <c r="BK117" s="81">
        <v>0</v>
      </c>
      <c r="BL117" s="81">
        <v>0</v>
      </c>
      <c r="BM117" s="82"/>
      <c r="BN117" s="81">
        <v>0</v>
      </c>
      <c r="BO117" s="81">
        <v>0</v>
      </c>
      <c r="BP117" s="81">
        <v>1</v>
      </c>
      <c r="BQ117" s="81">
        <v>0</v>
      </c>
      <c r="BR117" s="81">
        <v>0</v>
      </c>
      <c r="BS117" s="81">
        <v>0</v>
      </c>
      <c r="BT117"/>
      <c r="BU117" s="80">
        <v>11.704000000000001</v>
      </c>
      <c r="BV117" s="80">
        <v>0</v>
      </c>
      <c r="BW117" s="80">
        <v>0</v>
      </c>
      <c r="BX117" s="80">
        <v>0</v>
      </c>
      <c r="BY117" s="80">
        <v>0</v>
      </c>
      <c r="BZ117" s="80">
        <v>0</v>
      </c>
      <c r="CA117" s="80">
        <v>0</v>
      </c>
      <c r="CB117" s="80">
        <v>0</v>
      </c>
      <c r="CC117" s="80">
        <v>0</v>
      </c>
    </row>
    <row r="118" spans="1:81">
      <c r="A118" s="80" t="s">
        <v>1803</v>
      </c>
      <c r="B118" s="80">
        <v>457</v>
      </c>
      <c r="C118" s="80">
        <v>15</v>
      </c>
      <c r="D118" s="80">
        <v>27</v>
      </c>
      <c r="E118" s="80">
        <v>2018</v>
      </c>
      <c r="F118" s="80" t="s">
        <v>93</v>
      </c>
      <c r="G118" s="80" t="s">
        <v>1788</v>
      </c>
      <c r="H118" s="80" t="s">
        <v>1789</v>
      </c>
      <c r="I118" s="177"/>
      <c r="J118" s="81">
        <v>67.16825855173559</v>
      </c>
      <c r="K118" s="81">
        <v>1.2657774144416127</v>
      </c>
      <c r="L118" s="81">
        <v>3.7553336094530234</v>
      </c>
      <c r="M118" s="81">
        <v>29.707607892156801</v>
      </c>
      <c r="N118" s="81">
        <v>36.264619570035471</v>
      </c>
      <c r="O118" s="81">
        <v>31.993702324021839</v>
      </c>
      <c r="P118" s="81">
        <v>17.09286936220656</v>
      </c>
      <c r="Q118" s="81">
        <v>1.9080417915074339</v>
      </c>
      <c r="R118" s="81">
        <v>0</v>
      </c>
      <c r="S118" s="81">
        <v>1.5251066784026843</v>
      </c>
      <c r="T118" s="82"/>
      <c r="U118" s="81">
        <v>12239802</v>
      </c>
      <c r="V118" s="81">
        <v>591</v>
      </c>
      <c r="W118" s="81">
        <v>79</v>
      </c>
      <c r="X118" s="81">
        <v>7536</v>
      </c>
      <c r="Y118" s="81">
        <v>12994</v>
      </c>
      <c r="Z118" s="81">
        <v>19495</v>
      </c>
      <c r="AA118" s="81">
        <v>3576</v>
      </c>
      <c r="AB118" s="81">
        <v>30105</v>
      </c>
      <c r="AC118" s="81">
        <v>0</v>
      </c>
      <c r="AD118" s="81">
        <v>1.5251066784026841</v>
      </c>
      <c r="AE118" s="82"/>
      <c r="AF118" s="81">
        <v>81472234.049605444</v>
      </c>
      <c r="AG118" s="81">
        <v>962590.92591281445</v>
      </c>
      <c r="AH118" s="81">
        <v>818138.86669605563</v>
      </c>
      <c r="AI118" s="81">
        <v>48618552.649403743</v>
      </c>
      <c r="AJ118" s="81">
        <v>55916481.019003741</v>
      </c>
      <c r="AK118" s="81">
        <v>0</v>
      </c>
      <c r="AL118" s="81">
        <v>0</v>
      </c>
      <c r="AM118" s="81">
        <v>4143986.687974188</v>
      </c>
      <c r="AN118" s="81">
        <v>0</v>
      </c>
      <c r="AO118" s="81">
        <v>0</v>
      </c>
      <c r="AP118" s="82"/>
      <c r="AQ118" s="81">
        <v>375</v>
      </c>
      <c r="AR118" s="81">
        <v>129</v>
      </c>
      <c r="AS118" s="81">
        <v>0</v>
      </c>
      <c r="AT118" s="81">
        <v>0</v>
      </c>
      <c r="AU118" s="81">
        <v>0</v>
      </c>
      <c r="AV118" s="81">
        <v>1</v>
      </c>
      <c r="AW118" s="81" t="s">
        <v>564</v>
      </c>
      <c r="AX118" s="82"/>
      <c r="AY118" s="81">
        <v>1686.2</v>
      </c>
      <c r="AZ118" s="81">
        <v>6443</v>
      </c>
      <c r="BA118" s="81">
        <v>0</v>
      </c>
      <c r="BB118" s="81">
        <v>0</v>
      </c>
      <c r="BC118" s="81">
        <v>0</v>
      </c>
      <c r="BD118" s="81">
        <v>1990</v>
      </c>
      <c r="BE118" s="81" t="s">
        <v>564</v>
      </c>
      <c r="BF118" s="82"/>
      <c r="BG118" s="81">
        <v>0</v>
      </c>
      <c r="BH118" s="81">
        <v>0</v>
      </c>
      <c r="BI118" s="81">
        <v>12.241</v>
      </c>
      <c r="BJ118" s="81">
        <v>0</v>
      </c>
      <c r="BK118" s="81">
        <v>0</v>
      </c>
      <c r="BL118" s="81">
        <v>0</v>
      </c>
      <c r="BM118" s="82"/>
      <c r="BN118" s="81">
        <v>0</v>
      </c>
      <c r="BO118" s="81">
        <v>0</v>
      </c>
      <c r="BP118" s="81">
        <v>1</v>
      </c>
      <c r="BQ118" s="81">
        <v>0</v>
      </c>
      <c r="BR118" s="81">
        <v>0</v>
      </c>
      <c r="BS118" s="81">
        <v>0</v>
      </c>
      <c r="BT118"/>
      <c r="BU118" s="80">
        <v>12.241</v>
      </c>
      <c r="BV118" s="80">
        <v>0</v>
      </c>
      <c r="BW118" s="80">
        <v>0</v>
      </c>
      <c r="BX118" s="80">
        <v>0</v>
      </c>
      <c r="BY118" s="80">
        <v>0</v>
      </c>
      <c r="BZ118" s="80">
        <v>0</v>
      </c>
      <c r="CA118" s="80">
        <v>0</v>
      </c>
      <c r="CB118" s="80">
        <v>0</v>
      </c>
      <c r="CC118" s="80">
        <v>0</v>
      </c>
    </row>
    <row r="119" spans="1:81">
      <c r="A119" s="80" t="s">
        <v>1804</v>
      </c>
      <c r="B119" s="80">
        <v>458</v>
      </c>
      <c r="C119" s="80">
        <v>16</v>
      </c>
      <c r="D119" s="80">
        <v>27</v>
      </c>
      <c r="E119" s="80">
        <v>2019</v>
      </c>
      <c r="F119" s="80" t="s">
        <v>73</v>
      </c>
      <c r="G119" s="80" t="s">
        <v>1788</v>
      </c>
      <c r="H119" s="80" t="s">
        <v>1789</v>
      </c>
      <c r="I119" s="177"/>
      <c r="J119" s="81">
        <v>55.135307409630002</v>
      </c>
      <c r="K119" s="81">
        <v>1.117474255780053</v>
      </c>
      <c r="L119" s="81">
        <v>3.7869462287940263</v>
      </c>
      <c r="M119" s="81">
        <v>28.128738213298586</v>
      </c>
      <c r="N119" s="81">
        <v>31.632721649755492</v>
      </c>
      <c r="O119" s="81">
        <v>30.769794867022103</v>
      </c>
      <c r="P119" s="81">
        <v>17.062839090233041</v>
      </c>
      <c r="Q119" s="81">
        <v>1.8283080277732149</v>
      </c>
      <c r="R119" s="81">
        <v>0</v>
      </c>
      <c r="S119" s="81">
        <v>1.3485460146147401</v>
      </c>
      <c r="T119" s="82"/>
      <c r="U119" s="81">
        <v>10500369</v>
      </c>
      <c r="V119" s="81">
        <v>591</v>
      </c>
      <c r="W119" s="81">
        <v>79</v>
      </c>
      <c r="X119" s="81">
        <v>7536</v>
      </c>
      <c r="Y119" s="81">
        <v>13038</v>
      </c>
      <c r="Z119" s="81">
        <v>19264</v>
      </c>
      <c r="AA119" s="81">
        <v>3543</v>
      </c>
      <c r="AB119" s="81">
        <v>29628</v>
      </c>
      <c r="AC119" s="81">
        <v>0</v>
      </c>
      <c r="AD119" s="81">
        <v>1.3485460146147401</v>
      </c>
      <c r="AE119" s="82"/>
      <c r="AF119" s="81">
        <v>68366163.343929574</v>
      </c>
      <c r="AG119" s="81">
        <v>898897.3146388944</v>
      </c>
      <c r="AH119" s="81">
        <v>867482.20215856493</v>
      </c>
      <c r="AI119" s="81">
        <v>47954687.489373058</v>
      </c>
      <c r="AJ119" s="81">
        <v>48996978.79460787</v>
      </c>
      <c r="AK119" s="81">
        <v>0</v>
      </c>
      <c r="AL119" s="81">
        <v>0</v>
      </c>
      <c r="AM119" s="81">
        <v>4035110.5605354151</v>
      </c>
      <c r="AN119" s="81">
        <v>0</v>
      </c>
      <c r="AO119" s="81">
        <v>0</v>
      </c>
      <c r="AP119" s="82"/>
      <c r="AQ119" s="81">
        <v>399</v>
      </c>
      <c r="AR119" s="81">
        <v>138</v>
      </c>
      <c r="AS119" s="81">
        <v>0</v>
      </c>
      <c r="AT119" s="81">
        <v>0</v>
      </c>
      <c r="AU119" s="81">
        <v>0</v>
      </c>
      <c r="AV119" s="81">
        <v>1</v>
      </c>
      <c r="AW119" s="81" t="s">
        <v>564</v>
      </c>
      <c r="AX119" s="82"/>
      <c r="AY119" s="81">
        <v>1790.8000000000011</v>
      </c>
      <c r="AZ119" s="81">
        <v>7938.2000000000007</v>
      </c>
      <c r="BA119" s="81">
        <v>0</v>
      </c>
      <c r="BB119" s="81">
        <v>0</v>
      </c>
      <c r="BC119" s="81">
        <v>0</v>
      </c>
      <c r="BD119" s="81">
        <v>1990</v>
      </c>
      <c r="BE119" s="81" t="s">
        <v>564</v>
      </c>
      <c r="BF119" s="82"/>
      <c r="BG119" s="81">
        <v>0</v>
      </c>
      <c r="BH119" s="81">
        <v>0</v>
      </c>
      <c r="BI119" s="81">
        <v>10.802</v>
      </c>
      <c r="BJ119" s="81">
        <v>0</v>
      </c>
      <c r="BK119" s="81">
        <v>0</v>
      </c>
      <c r="BL119" s="81">
        <v>0</v>
      </c>
      <c r="BM119" s="82"/>
      <c r="BN119" s="81">
        <v>0</v>
      </c>
      <c r="BO119" s="81">
        <v>0</v>
      </c>
      <c r="BP119" s="81">
        <v>1</v>
      </c>
      <c r="BQ119" s="81">
        <v>0</v>
      </c>
      <c r="BR119" s="81">
        <v>0</v>
      </c>
      <c r="BS119" s="81">
        <v>0</v>
      </c>
      <c r="BT119"/>
      <c r="BU119" s="80">
        <v>10.802</v>
      </c>
      <c r="BV119" s="80">
        <v>0</v>
      </c>
      <c r="BW119" s="80">
        <v>0</v>
      </c>
      <c r="BX119" s="80">
        <v>0</v>
      </c>
      <c r="BY119" s="80">
        <v>0</v>
      </c>
      <c r="BZ119" s="80">
        <v>0</v>
      </c>
      <c r="CA119" s="80">
        <v>0</v>
      </c>
      <c r="CB119" s="80">
        <v>0</v>
      </c>
      <c r="CC119" s="80">
        <v>0</v>
      </c>
    </row>
    <row r="120" spans="1:81">
      <c r="A120" s="80" t="s">
        <v>1805</v>
      </c>
      <c r="B120" s="80">
        <v>459</v>
      </c>
      <c r="C120" s="80">
        <v>17</v>
      </c>
      <c r="D120" s="80">
        <v>27</v>
      </c>
      <c r="E120" s="80">
        <v>2020</v>
      </c>
      <c r="F120" s="80" t="s">
        <v>218</v>
      </c>
      <c r="G120" s="80" t="s">
        <v>1788</v>
      </c>
      <c r="H120" s="80" t="s">
        <v>1789</v>
      </c>
      <c r="I120" s="177"/>
      <c r="J120" s="81">
        <v>50.711806418239952</v>
      </c>
      <c r="K120" s="81">
        <v>0.86980575712215624</v>
      </c>
      <c r="L120" s="81">
        <v>2.7751141880846464</v>
      </c>
      <c r="M120" s="81">
        <v>22.300271276261924</v>
      </c>
      <c r="N120" s="81">
        <v>32.842755664229955</v>
      </c>
      <c r="O120" s="81">
        <v>26.705396743717195</v>
      </c>
      <c r="P120" s="81">
        <v>15.837629875391276</v>
      </c>
      <c r="Q120" s="81">
        <v>1.7143541983426582</v>
      </c>
      <c r="R120" s="81">
        <v>0</v>
      </c>
      <c r="S120" s="81">
        <v>1.2857348209697701</v>
      </c>
      <c r="T120" s="82"/>
      <c r="U120" s="81">
        <v>9078978</v>
      </c>
      <c r="V120" s="81">
        <v>420</v>
      </c>
      <c r="W120" s="81">
        <v>59</v>
      </c>
      <c r="X120" s="81">
        <v>6594</v>
      </c>
      <c r="Y120" s="81">
        <v>12999</v>
      </c>
      <c r="Z120" s="81">
        <v>19083</v>
      </c>
      <c r="AA120" s="81">
        <v>3573</v>
      </c>
      <c r="AB120" s="81">
        <v>29075</v>
      </c>
      <c r="AC120" s="81">
        <v>0</v>
      </c>
      <c r="AD120" s="81">
        <v>1.2857348209697701</v>
      </c>
      <c r="AE120" s="82"/>
      <c r="AF120" s="81">
        <v>63629696.555776842</v>
      </c>
      <c r="AG120" s="81">
        <v>663384.41396856401</v>
      </c>
      <c r="AH120" s="81">
        <v>654450.90676883655</v>
      </c>
      <c r="AI120" s="81">
        <v>38075111.844138138</v>
      </c>
      <c r="AJ120" s="81">
        <v>52722677.578713372</v>
      </c>
      <c r="AK120" s="81"/>
      <c r="AL120" s="81"/>
      <c r="AM120" s="81">
        <v>3794610.5299874512</v>
      </c>
      <c r="AN120" s="81"/>
      <c r="AO120" s="81"/>
      <c r="AP120" s="82"/>
      <c r="AQ120" s="81">
        <v>431</v>
      </c>
      <c r="AR120" s="81">
        <v>150</v>
      </c>
      <c r="AS120" s="81">
        <v>0</v>
      </c>
      <c r="AT120" s="81">
        <v>0</v>
      </c>
      <c r="AU120" s="81">
        <v>0</v>
      </c>
      <c r="AV120" s="81">
        <v>1</v>
      </c>
      <c r="AW120" s="81">
        <v>0</v>
      </c>
      <c r="AX120" s="82"/>
      <c r="AY120" s="81">
        <v>1955.3000000000011</v>
      </c>
      <c r="AZ120" s="81">
        <v>8426.7000000000007</v>
      </c>
      <c r="BA120" s="81">
        <v>0</v>
      </c>
      <c r="BB120" s="81">
        <v>0</v>
      </c>
      <c r="BC120" s="81">
        <v>0</v>
      </c>
      <c r="BD120" s="81">
        <v>1990</v>
      </c>
      <c r="BE120" s="81">
        <v>0</v>
      </c>
      <c r="BF120" s="82"/>
      <c r="BG120" s="81">
        <v>0</v>
      </c>
      <c r="BH120" s="81">
        <v>0</v>
      </c>
      <c r="BI120" s="81">
        <v>9.6560000000000006</v>
      </c>
      <c r="BJ120" s="81">
        <v>0</v>
      </c>
      <c r="BK120" s="81">
        <v>0</v>
      </c>
      <c r="BL120" s="81">
        <v>0</v>
      </c>
      <c r="BM120" s="82"/>
      <c r="BN120" s="81">
        <v>0</v>
      </c>
      <c r="BO120" s="81">
        <v>0</v>
      </c>
      <c r="BP120" s="81">
        <v>1</v>
      </c>
      <c r="BQ120" s="81">
        <v>0</v>
      </c>
      <c r="BR120" s="81">
        <v>0</v>
      </c>
      <c r="BS120" s="81">
        <v>0</v>
      </c>
      <c r="BT120"/>
      <c r="BU120" s="80">
        <v>9.6560000000000006</v>
      </c>
      <c r="BV120" s="80">
        <v>0</v>
      </c>
      <c r="BW120" s="80">
        <v>0</v>
      </c>
      <c r="BX120" s="80">
        <v>0</v>
      </c>
      <c r="BY120" s="80">
        <v>0</v>
      </c>
      <c r="BZ120" s="80">
        <v>0</v>
      </c>
      <c r="CA120" s="80">
        <v>0</v>
      </c>
      <c r="CB120" s="80">
        <v>0</v>
      </c>
      <c r="CC120" s="80">
        <v>0</v>
      </c>
    </row>
    <row r="121" spans="1:81">
      <c r="A121" s="80" t="s">
        <v>1806</v>
      </c>
      <c r="B121" s="80">
        <v>459</v>
      </c>
      <c r="C121" s="80">
        <v>18</v>
      </c>
      <c r="D121" s="80">
        <v>27</v>
      </c>
      <c r="E121" s="80">
        <v>2021</v>
      </c>
      <c r="F121" s="80" t="s">
        <v>75</v>
      </c>
      <c r="G121" s="174" t="s">
        <v>1788</v>
      </c>
      <c r="H121" s="80" t="s">
        <v>1789</v>
      </c>
      <c r="I121" s="177"/>
      <c r="J121" s="81">
        <v>54.014543219037158</v>
      </c>
      <c r="K121" s="81">
        <v>0.96847741655190278</v>
      </c>
      <c r="L121" s="81">
        <v>2.5515486550401945</v>
      </c>
      <c r="M121" s="81">
        <v>25.142832481921349</v>
      </c>
      <c r="N121" s="81">
        <v>30.744482324603169</v>
      </c>
      <c r="O121" s="81">
        <v>25.743862365957966</v>
      </c>
      <c r="P121" s="81">
        <v>16.303962087557068</v>
      </c>
      <c r="Q121" s="81">
        <v>1.7093887463678079</v>
      </c>
      <c r="R121" s="81">
        <v>0</v>
      </c>
      <c r="S121" s="81">
        <v>1.336198664773486</v>
      </c>
      <c r="T121" s="82"/>
      <c r="U121" s="81">
        <v>11171643</v>
      </c>
      <c r="V121" s="81">
        <v>420</v>
      </c>
      <c r="W121" s="81">
        <v>59</v>
      </c>
      <c r="X121" s="81">
        <v>6594</v>
      </c>
      <c r="Y121" s="81">
        <v>13019</v>
      </c>
      <c r="Z121" s="81">
        <v>18942</v>
      </c>
      <c r="AA121" s="81">
        <v>3587</v>
      </c>
      <c r="AB121" s="81">
        <v>28647</v>
      </c>
      <c r="AC121" s="81">
        <v>0</v>
      </c>
      <c r="AD121" s="81">
        <v>1.336198664773486</v>
      </c>
      <c r="AE121" s="82"/>
      <c r="AF121" s="81">
        <v>68262551.369448811</v>
      </c>
      <c r="AG121" s="81">
        <v>746713.18211833877</v>
      </c>
      <c r="AH121" s="81">
        <v>576291.72272832482</v>
      </c>
      <c r="AI121" s="81">
        <v>42416158.156469293</v>
      </c>
      <c r="AJ121" s="81">
        <v>45987713.599555828</v>
      </c>
      <c r="AK121" s="81">
        <v>0</v>
      </c>
      <c r="AL121" s="81">
        <v>0</v>
      </c>
      <c r="AM121" s="81">
        <v>3760316.5940301302</v>
      </c>
      <c r="AN121" s="81">
        <v>0</v>
      </c>
      <c r="AO121" s="81">
        <v>0</v>
      </c>
      <c r="AP121" s="82"/>
      <c r="AQ121" s="81">
        <v>471</v>
      </c>
      <c r="AR121" s="81">
        <v>156</v>
      </c>
      <c r="AS121" s="81">
        <v>0</v>
      </c>
      <c r="AT121" s="81">
        <v>0</v>
      </c>
      <c r="AU121" s="81">
        <v>0</v>
      </c>
      <c r="AV121" s="81">
        <v>1</v>
      </c>
      <c r="AW121" s="81"/>
      <c r="AX121" s="82"/>
      <c r="AY121" s="81">
        <v>2192.6000000000008</v>
      </c>
      <c r="AZ121" s="81">
        <v>14547.1</v>
      </c>
      <c r="BA121" s="81">
        <v>0</v>
      </c>
      <c r="BB121" s="81">
        <v>0</v>
      </c>
      <c r="BC121" s="81">
        <v>0</v>
      </c>
      <c r="BD121" s="81">
        <v>1990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1807</v>
      </c>
      <c r="B122" s="80">
        <v>459</v>
      </c>
      <c r="C122" s="80">
        <v>19</v>
      </c>
      <c r="D122" s="80">
        <v>27</v>
      </c>
      <c r="E122" s="80">
        <v>2022</v>
      </c>
      <c r="F122" s="80" t="s">
        <v>568</v>
      </c>
      <c r="G122" s="174" t="s">
        <v>1788</v>
      </c>
      <c r="H122" s="80" t="s">
        <v>1789</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514</v>
      </c>
      <c r="AR122" s="81">
        <v>161</v>
      </c>
      <c r="AS122" s="81">
        <v>0</v>
      </c>
      <c r="AT122" s="81">
        <v>0</v>
      </c>
      <c r="AU122" s="81">
        <v>0</v>
      </c>
      <c r="AV122" s="81">
        <v>1</v>
      </c>
      <c r="AW122" s="81"/>
      <c r="AX122" s="82"/>
      <c r="AY122" s="81">
        <v>2447.5000000000027</v>
      </c>
      <c r="AZ122" s="81">
        <v>15981.399999999998</v>
      </c>
      <c r="BA122" s="81">
        <v>0</v>
      </c>
      <c r="BB122" s="81">
        <v>0</v>
      </c>
      <c r="BC122" s="81">
        <v>0</v>
      </c>
      <c r="BD122" s="81">
        <v>1990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1808</v>
      </c>
      <c r="B123" s="80">
        <v>1</v>
      </c>
      <c r="C123" s="80">
        <v>1</v>
      </c>
      <c r="D123" s="80">
        <v>1</v>
      </c>
      <c r="E123" s="80">
        <v>1990</v>
      </c>
      <c r="F123" s="80" t="s">
        <v>562</v>
      </c>
      <c r="G123" s="80" t="s">
        <v>1809</v>
      </c>
      <c r="H123" s="80" t="s">
        <v>1810</v>
      </c>
      <c r="I123" s="177" t="s">
        <v>563</v>
      </c>
      <c r="J123" s="81">
        <v>149.55250065080486</v>
      </c>
      <c r="K123" s="81">
        <v>6.0216725296845732</v>
      </c>
      <c r="L123" s="81">
        <v>6.2679052869387037</v>
      </c>
      <c r="M123" s="81">
        <v>19.512574600934258</v>
      </c>
      <c r="N123" s="81">
        <v>20.907865916550453</v>
      </c>
      <c r="O123" s="81">
        <v>24.978623647997509</v>
      </c>
      <c r="P123" s="81">
        <v>47.695514389687617</v>
      </c>
      <c r="Q123" s="81">
        <v>2.2116694951012286</v>
      </c>
      <c r="R123" s="81">
        <v>0</v>
      </c>
      <c r="S123" s="81">
        <v>2.2750813136633377</v>
      </c>
      <c r="T123" s="82"/>
      <c r="U123" s="81">
        <v>3952603</v>
      </c>
      <c r="V123" s="81">
        <v>1463</v>
      </c>
      <c r="W123" s="81">
        <v>58</v>
      </c>
      <c r="X123" s="81">
        <v>7002</v>
      </c>
      <c r="Y123" s="81">
        <v>9167</v>
      </c>
      <c r="Z123" s="81">
        <v>10274</v>
      </c>
      <c r="AA123" s="81">
        <v>11581</v>
      </c>
      <c r="AB123" s="81">
        <v>35910</v>
      </c>
      <c r="AC123" s="81">
        <v>0</v>
      </c>
      <c r="AD123" s="81">
        <v>2.2750813136633377</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1811</v>
      </c>
      <c r="B124" s="80">
        <v>2</v>
      </c>
      <c r="C124" s="80">
        <v>2</v>
      </c>
      <c r="D124" s="80">
        <v>1</v>
      </c>
      <c r="E124" s="80">
        <v>2005</v>
      </c>
      <c r="F124" s="80" t="s">
        <v>565</v>
      </c>
      <c r="G124" s="80" t="s">
        <v>1809</v>
      </c>
      <c r="H124" s="80" t="s">
        <v>1810</v>
      </c>
      <c r="I124" s="177"/>
      <c r="J124" s="81">
        <v>99.122218820584962</v>
      </c>
      <c r="K124" s="81">
        <v>2.021594443614521</v>
      </c>
      <c r="L124" s="81">
        <v>1.8633218064835473</v>
      </c>
      <c r="M124" s="81">
        <v>27.114860563724044</v>
      </c>
      <c r="N124" s="81">
        <v>28.454360655054629</v>
      </c>
      <c r="O124" s="81">
        <v>37.151809107410699</v>
      </c>
      <c r="P124" s="81">
        <v>44.614302643279608</v>
      </c>
      <c r="Q124" s="81">
        <v>1.9979777105294863</v>
      </c>
      <c r="R124" s="81">
        <v>0</v>
      </c>
      <c r="S124" s="81">
        <v>0</v>
      </c>
      <c r="T124" s="82"/>
      <c r="U124" s="81">
        <v>3823512</v>
      </c>
      <c r="V124" s="81">
        <v>973</v>
      </c>
      <c r="W124" s="81">
        <v>26</v>
      </c>
      <c r="X124" s="81">
        <v>6015</v>
      </c>
      <c r="Y124" s="81">
        <v>10345</v>
      </c>
      <c r="Z124" s="81">
        <v>17683</v>
      </c>
      <c r="AA124" s="81">
        <v>8872</v>
      </c>
      <c r="AB124" s="81">
        <v>33913</v>
      </c>
      <c r="AC124" s="81">
        <v>0</v>
      </c>
      <c r="AD124" s="81">
        <v>0</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1812</v>
      </c>
      <c r="B125" s="80">
        <v>3</v>
      </c>
      <c r="C125" s="80">
        <v>3</v>
      </c>
      <c r="D125" s="80">
        <v>1</v>
      </c>
      <c r="E125" s="80">
        <v>2006</v>
      </c>
      <c r="F125" s="80" t="s">
        <v>566</v>
      </c>
      <c r="G125" s="80" t="s">
        <v>1809</v>
      </c>
      <c r="H125" s="80" t="s">
        <v>1810</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1813</v>
      </c>
      <c r="B126" s="80">
        <v>4</v>
      </c>
      <c r="C126" s="80">
        <v>4</v>
      </c>
      <c r="D126" s="80">
        <v>1</v>
      </c>
      <c r="E126" s="80">
        <v>2007</v>
      </c>
      <c r="F126" s="80" t="s">
        <v>567</v>
      </c>
      <c r="G126" s="80" t="s">
        <v>1809</v>
      </c>
      <c r="H126" s="80" t="s">
        <v>1810</v>
      </c>
      <c r="I126" s="177"/>
      <c r="J126" s="81">
        <v>91.105769441910681</v>
      </c>
      <c r="K126" s="81">
        <v>2.0467543182244898</v>
      </c>
      <c r="L126" s="81">
        <v>1.991047757677904</v>
      </c>
      <c r="M126" s="81">
        <v>26.130473463817847</v>
      </c>
      <c r="N126" s="81">
        <v>28.387143321141611</v>
      </c>
      <c r="O126" s="81">
        <v>36.263775713161955</v>
      </c>
      <c r="P126" s="81">
        <v>44.298899735114034</v>
      </c>
      <c r="Q126" s="81">
        <v>2.0691707091463494</v>
      </c>
      <c r="R126" s="81">
        <v>0</v>
      </c>
      <c r="S126" s="81">
        <v>0</v>
      </c>
      <c r="T126" s="82"/>
      <c r="U126" s="81">
        <v>3892308</v>
      </c>
      <c r="V126" s="81">
        <v>916</v>
      </c>
      <c r="W126" s="81">
        <v>28</v>
      </c>
      <c r="X126" s="81">
        <v>6905</v>
      </c>
      <c r="Y126" s="81">
        <v>10454</v>
      </c>
      <c r="Z126" s="81">
        <v>17943</v>
      </c>
      <c r="AA126" s="81">
        <v>8675</v>
      </c>
      <c r="AB126" s="81">
        <v>33264</v>
      </c>
      <c r="AC126" s="81">
        <v>0</v>
      </c>
      <c r="AD126" s="81">
        <v>0</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1814</v>
      </c>
      <c r="B127" s="80">
        <v>5</v>
      </c>
      <c r="C127" s="80">
        <v>5</v>
      </c>
      <c r="D127" s="80">
        <v>1</v>
      </c>
      <c r="E127" s="80">
        <v>2008</v>
      </c>
      <c r="F127" s="80" t="s">
        <v>84</v>
      </c>
      <c r="G127" s="80" t="s">
        <v>1809</v>
      </c>
      <c r="H127" s="80" t="s">
        <v>1810</v>
      </c>
      <c r="I127" s="177"/>
      <c r="J127" s="81">
        <v>88.419522142768301</v>
      </c>
      <c r="K127" s="81">
        <v>1.5985556601045701</v>
      </c>
      <c r="L127" s="81">
        <v>1.5435809188775387</v>
      </c>
      <c r="M127" s="81">
        <v>27.345323108157924</v>
      </c>
      <c r="N127" s="81">
        <v>26.672754252399262</v>
      </c>
      <c r="O127" s="81">
        <v>35.1512902790654</v>
      </c>
      <c r="P127" s="81">
        <v>43.835259356212752</v>
      </c>
      <c r="Q127" s="81">
        <v>2.0149730127586318</v>
      </c>
      <c r="R127" s="81">
        <v>0</v>
      </c>
      <c r="S127" s="81">
        <v>0</v>
      </c>
      <c r="T127" s="82"/>
      <c r="U127" s="81">
        <v>3901981</v>
      </c>
      <c r="V127" s="81">
        <v>916</v>
      </c>
      <c r="W127" s="81">
        <v>25</v>
      </c>
      <c r="X127" s="81">
        <v>6905</v>
      </c>
      <c r="Y127" s="81">
        <v>10494</v>
      </c>
      <c r="Z127" s="81">
        <v>18003</v>
      </c>
      <c r="AA127" s="81">
        <v>8594</v>
      </c>
      <c r="AB127" s="81">
        <v>32925</v>
      </c>
      <c r="AC127" s="81">
        <v>0</v>
      </c>
      <c r="AD127" s="81">
        <v>0</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1815</v>
      </c>
      <c r="B128" s="80">
        <v>6</v>
      </c>
      <c r="C128" s="80">
        <v>6</v>
      </c>
      <c r="D128" s="80">
        <v>1</v>
      </c>
      <c r="E128" s="80">
        <v>2009</v>
      </c>
      <c r="F128" s="80" t="s">
        <v>85</v>
      </c>
      <c r="G128" s="80" t="s">
        <v>1809</v>
      </c>
      <c r="H128" s="80" t="s">
        <v>1810</v>
      </c>
      <c r="I128" s="177"/>
      <c r="J128" s="81">
        <v>74.276423688818497</v>
      </c>
      <c r="K128" s="81">
        <v>1.227838047937347</v>
      </c>
      <c r="L128" s="81">
        <v>3.8603770573974074</v>
      </c>
      <c r="M128" s="81">
        <v>29.10549835012155</v>
      </c>
      <c r="N128" s="81">
        <v>26.088389888657357</v>
      </c>
      <c r="O128" s="81">
        <v>36.021998408593248</v>
      </c>
      <c r="P128" s="81">
        <v>41.849312286586084</v>
      </c>
      <c r="Q128" s="81">
        <v>1.901396368907331</v>
      </c>
      <c r="R128" s="81">
        <v>0</v>
      </c>
      <c r="S128" s="81">
        <v>0</v>
      </c>
      <c r="T128" s="82"/>
      <c r="U128" s="81">
        <v>3354426</v>
      </c>
      <c r="V128" s="81">
        <v>885</v>
      </c>
      <c r="W128" s="81">
        <v>91</v>
      </c>
      <c r="X128" s="81">
        <v>7750</v>
      </c>
      <c r="Y128" s="81">
        <v>10552</v>
      </c>
      <c r="Z128" s="81">
        <v>18210</v>
      </c>
      <c r="AA128" s="81">
        <v>8423</v>
      </c>
      <c r="AB128" s="81">
        <v>32615</v>
      </c>
      <c r="AC128" s="81">
        <v>0</v>
      </c>
      <c r="AD128" s="81">
        <v>0</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3.3459999999999996</v>
      </c>
      <c r="BJ128" s="81">
        <v>0</v>
      </c>
      <c r="BK128" s="81">
        <v>3.1829999999999998</v>
      </c>
      <c r="BL128" s="81">
        <v>0</v>
      </c>
      <c r="BM128" s="82"/>
      <c r="BN128" s="81">
        <v>0</v>
      </c>
      <c r="BO128" s="81">
        <v>0</v>
      </c>
      <c r="BP128" s="81">
        <v>2</v>
      </c>
      <c r="BQ128" s="81">
        <v>0</v>
      </c>
      <c r="BR128" s="81">
        <v>1</v>
      </c>
      <c r="BS128" s="81">
        <v>0</v>
      </c>
      <c r="BT128"/>
      <c r="BU128" s="80"/>
      <c r="BV128" s="80"/>
      <c r="BW128" s="80"/>
      <c r="BX128" s="80"/>
      <c r="BY128" s="80"/>
      <c r="BZ128" s="80"/>
      <c r="CA128" s="80"/>
      <c r="CB128" s="80"/>
      <c r="CC128" s="80"/>
    </row>
    <row r="129" spans="1:81">
      <c r="A129" s="80" t="s">
        <v>1816</v>
      </c>
      <c r="B129" s="80">
        <v>7</v>
      </c>
      <c r="C129" s="80">
        <v>7</v>
      </c>
      <c r="D129" s="80">
        <v>1</v>
      </c>
      <c r="E129" s="80">
        <v>2010</v>
      </c>
      <c r="F129" s="80" t="s">
        <v>86</v>
      </c>
      <c r="G129" s="80" t="s">
        <v>1809</v>
      </c>
      <c r="H129" s="80" t="s">
        <v>1810</v>
      </c>
      <c r="I129" s="177"/>
      <c r="J129" s="81">
        <v>87.143076618770081</v>
      </c>
      <c r="K129" s="81">
        <v>1.3757984170370232</v>
      </c>
      <c r="L129" s="81">
        <v>3.6476836179871261</v>
      </c>
      <c r="M129" s="81">
        <v>30.614053869297209</v>
      </c>
      <c r="N129" s="81">
        <v>26.69131102417996</v>
      </c>
      <c r="O129" s="81">
        <v>36.162548725243752</v>
      </c>
      <c r="P129" s="81">
        <v>42.14666455538368</v>
      </c>
      <c r="Q129" s="81">
        <v>1.9679718352349491</v>
      </c>
      <c r="R129" s="81">
        <v>0</v>
      </c>
      <c r="S129" s="81">
        <v>0</v>
      </c>
      <c r="T129" s="82"/>
      <c r="U129" s="81">
        <v>3633013</v>
      </c>
      <c r="V129" s="81">
        <v>885</v>
      </c>
      <c r="W129" s="81">
        <v>91</v>
      </c>
      <c r="X129" s="81">
        <v>7750</v>
      </c>
      <c r="Y129" s="81">
        <v>10648</v>
      </c>
      <c r="Z129" s="81">
        <v>18366</v>
      </c>
      <c r="AA129" s="81">
        <v>8271</v>
      </c>
      <c r="AB129" s="81">
        <v>32346</v>
      </c>
      <c r="AC129" s="81">
        <v>0</v>
      </c>
      <c r="AD129" s="81">
        <v>0</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13.667</v>
      </c>
      <c r="BJ129" s="81">
        <v>0</v>
      </c>
      <c r="BK129" s="81">
        <v>3.1320000000000001</v>
      </c>
      <c r="BL129" s="81">
        <v>0</v>
      </c>
      <c r="BM129" s="82"/>
      <c r="BN129" s="81">
        <v>0</v>
      </c>
      <c r="BO129" s="81">
        <v>0</v>
      </c>
      <c r="BP129" s="81">
        <v>2</v>
      </c>
      <c r="BQ129" s="81">
        <v>0</v>
      </c>
      <c r="BR129" s="81">
        <v>1</v>
      </c>
      <c r="BS129" s="81">
        <v>0</v>
      </c>
      <c r="BT129"/>
      <c r="BU129" s="80">
        <v>16.798999999999999</v>
      </c>
      <c r="BV129" s="80">
        <v>0</v>
      </c>
      <c r="BW129" s="80">
        <v>0</v>
      </c>
      <c r="BX129" s="80">
        <v>0</v>
      </c>
      <c r="BY129" s="80">
        <v>0</v>
      </c>
      <c r="BZ129" s="80">
        <v>0</v>
      </c>
      <c r="CA129" s="80">
        <v>0</v>
      </c>
      <c r="CB129" s="80">
        <v>0</v>
      </c>
      <c r="CC129" s="80">
        <v>0</v>
      </c>
    </row>
    <row r="130" spans="1:81">
      <c r="A130" s="80" t="s">
        <v>1817</v>
      </c>
      <c r="B130" s="80">
        <v>8</v>
      </c>
      <c r="C130" s="80">
        <v>8</v>
      </c>
      <c r="D130" s="80">
        <v>1</v>
      </c>
      <c r="E130" s="80">
        <v>2011</v>
      </c>
      <c r="F130" s="80" t="s">
        <v>87</v>
      </c>
      <c r="G130" s="80" t="s">
        <v>1809</v>
      </c>
      <c r="H130" s="80" t="s">
        <v>1810</v>
      </c>
      <c r="I130" s="177"/>
      <c r="J130" s="81">
        <v>112.21699547766076</v>
      </c>
      <c r="K130" s="81">
        <v>2.2302005095177981</v>
      </c>
      <c r="L130" s="81">
        <v>4.1020493139497471</v>
      </c>
      <c r="M130" s="81">
        <v>37.046419774586155</v>
      </c>
      <c r="N130" s="81">
        <v>32.833715867914599</v>
      </c>
      <c r="O130" s="81">
        <v>35.630658820289774</v>
      </c>
      <c r="P130" s="81">
        <v>40.394258437622518</v>
      </c>
      <c r="Q130" s="81">
        <v>2.2513203699366637</v>
      </c>
      <c r="R130" s="81">
        <v>0</v>
      </c>
      <c r="S130" s="81">
        <v>0</v>
      </c>
      <c r="T130" s="82"/>
      <c r="U130" s="81">
        <v>4417631</v>
      </c>
      <c r="V130" s="81">
        <v>885</v>
      </c>
      <c r="W130" s="81">
        <v>91</v>
      </c>
      <c r="X130" s="81">
        <v>7750</v>
      </c>
      <c r="Y130" s="81">
        <v>10735</v>
      </c>
      <c r="Z130" s="81">
        <v>18489</v>
      </c>
      <c r="AA130" s="81">
        <v>8163</v>
      </c>
      <c r="AB130" s="81">
        <v>32080</v>
      </c>
      <c r="AC130" s="81">
        <v>0</v>
      </c>
      <c r="AD130" s="81">
        <v>0</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13.819000000000001</v>
      </c>
      <c r="BJ130" s="81">
        <v>0</v>
      </c>
      <c r="BK130" s="81">
        <v>3.101</v>
      </c>
      <c r="BL130" s="81">
        <v>0</v>
      </c>
      <c r="BM130" s="82"/>
      <c r="BN130" s="81">
        <v>0</v>
      </c>
      <c r="BO130" s="81">
        <v>0</v>
      </c>
      <c r="BP130" s="81">
        <v>2</v>
      </c>
      <c r="BQ130" s="81">
        <v>0</v>
      </c>
      <c r="BR130" s="81">
        <v>1</v>
      </c>
      <c r="BS130" s="81">
        <v>0</v>
      </c>
      <c r="BT130"/>
      <c r="BU130" s="80">
        <v>16.920000000000002</v>
      </c>
      <c r="BV130" s="80">
        <v>0</v>
      </c>
      <c r="BW130" s="80">
        <v>0</v>
      </c>
      <c r="BX130" s="80">
        <v>0</v>
      </c>
      <c r="BY130" s="80">
        <v>0</v>
      </c>
      <c r="BZ130" s="80">
        <v>0</v>
      </c>
      <c r="CA130" s="80">
        <v>0</v>
      </c>
      <c r="CB130" s="80">
        <v>0</v>
      </c>
      <c r="CC130" s="80">
        <v>0</v>
      </c>
    </row>
    <row r="131" spans="1:81">
      <c r="A131" s="80" t="s">
        <v>1818</v>
      </c>
      <c r="B131" s="80">
        <v>9</v>
      </c>
      <c r="C131" s="80">
        <v>9</v>
      </c>
      <c r="D131" s="80">
        <v>1</v>
      </c>
      <c r="E131" s="80">
        <v>2012</v>
      </c>
      <c r="F131" s="80" t="s">
        <v>88</v>
      </c>
      <c r="G131" s="80" t="s">
        <v>1809</v>
      </c>
      <c r="H131" s="80" t="s">
        <v>1810</v>
      </c>
      <c r="I131" s="177"/>
      <c r="J131" s="81">
        <v>110.09609356637959</v>
      </c>
      <c r="K131" s="81">
        <v>2.0833430986986849</v>
      </c>
      <c r="L131" s="81">
        <v>4.1986697676301006</v>
      </c>
      <c r="M131" s="81">
        <v>41.098938096476154</v>
      </c>
      <c r="N131" s="81">
        <v>38.159297458887195</v>
      </c>
      <c r="O131" s="81">
        <v>35.858856340755139</v>
      </c>
      <c r="P131" s="81">
        <v>39.78801573896132</v>
      </c>
      <c r="Q131" s="81">
        <v>2.432433793936934</v>
      </c>
      <c r="R131" s="81">
        <v>0</v>
      </c>
      <c r="S131" s="81">
        <v>0</v>
      </c>
      <c r="T131" s="82"/>
      <c r="U131" s="81">
        <v>4169441</v>
      </c>
      <c r="V131" s="81">
        <v>885</v>
      </c>
      <c r="W131" s="81">
        <v>91</v>
      </c>
      <c r="X131" s="81">
        <v>7750</v>
      </c>
      <c r="Y131" s="81">
        <v>10794</v>
      </c>
      <c r="Z131" s="81">
        <v>18755</v>
      </c>
      <c r="AA131" s="81">
        <v>7995</v>
      </c>
      <c r="AB131" s="81">
        <v>31902</v>
      </c>
      <c r="AC131" s="81">
        <v>0</v>
      </c>
      <c r="AD131" s="81">
        <v>0</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14.319000000000001</v>
      </c>
      <c r="BJ131" s="81">
        <v>0</v>
      </c>
      <c r="BK131" s="81">
        <v>3.5779999999999998</v>
      </c>
      <c r="BL131" s="81">
        <v>0</v>
      </c>
      <c r="BM131" s="82"/>
      <c r="BN131" s="81">
        <v>0</v>
      </c>
      <c r="BO131" s="81">
        <v>0</v>
      </c>
      <c r="BP131" s="81">
        <v>2</v>
      </c>
      <c r="BQ131" s="81">
        <v>0</v>
      </c>
      <c r="BR131" s="81">
        <v>1</v>
      </c>
      <c r="BS131" s="81">
        <v>0</v>
      </c>
      <c r="BT131"/>
      <c r="BU131" s="80">
        <v>17.896999999999998</v>
      </c>
      <c r="BV131" s="80">
        <v>0</v>
      </c>
      <c r="BW131" s="80">
        <v>0</v>
      </c>
      <c r="BX131" s="80">
        <v>0</v>
      </c>
      <c r="BY131" s="80">
        <v>0</v>
      </c>
      <c r="BZ131" s="80">
        <v>0</v>
      </c>
      <c r="CA131" s="80">
        <v>0</v>
      </c>
      <c r="CB131" s="80">
        <v>0</v>
      </c>
      <c r="CC131" s="80">
        <v>0</v>
      </c>
    </row>
    <row r="132" spans="1:81">
      <c r="A132" s="80" t="s">
        <v>1819</v>
      </c>
      <c r="B132" s="80">
        <v>10</v>
      </c>
      <c r="C132" s="80">
        <v>10</v>
      </c>
      <c r="D132" s="80">
        <v>1</v>
      </c>
      <c r="E132" s="80">
        <v>2013</v>
      </c>
      <c r="F132" s="80" t="s">
        <v>89</v>
      </c>
      <c r="G132" s="80" t="s">
        <v>1809</v>
      </c>
      <c r="H132" s="80" t="s">
        <v>1810</v>
      </c>
      <c r="I132" s="177"/>
      <c r="J132" s="81">
        <v>117.31097429490168</v>
      </c>
      <c r="K132" s="81">
        <v>1.735061361324939</v>
      </c>
      <c r="L132" s="81">
        <v>4.0348880070339677</v>
      </c>
      <c r="M132" s="81">
        <v>40.718626495075</v>
      </c>
      <c r="N132" s="81">
        <v>36.549093966584238</v>
      </c>
      <c r="O132" s="81">
        <v>34.641054511132033</v>
      </c>
      <c r="P132" s="81">
        <v>39.678173790882056</v>
      </c>
      <c r="Q132" s="81">
        <v>2.4595408759823081</v>
      </c>
      <c r="R132" s="81">
        <v>0</v>
      </c>
      <c r="S132" s="81">
        <v>0</v>
      </c>
      <c r="T132" s="82"/>
      <c r="U132" s="81">
        <v>4462414</v>
      </c>
      <c r="V132" s="81">
        <v>885</v>
      </c>
      <c r="W132" s="81">
        <v>91</v>
      </c>
      <c r="X132" s="81">
        <v>7750</v>
      </c>
      <c r="Y132" s="81">
        <v>10849</v>
      </c>
      <c r="Z132" s="81">
        <v>18927</v>
      </c>
      <c r="AA132" s="81">
        <v>7943</v>
      </c>
      <c r="AB132" s="81">
        <v>31795</v>
      </c>
      <c r="AC132" s="81">
        <v>0</v>
      </c>
      <c r="AD132" s="81">
        <v>0</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16.742000000000001</v>
      </c>
      <c r="BJ132" s="81">
        <v>0</v>
      </c>
      <c r="BK132" s="81">
        <v>3.8029999999999999</v>
      </c>
      <c r="BL132" s="81">
        <v>0</v>
      </c>
      <c r="BM132" s="82"/>
      <c r="BN132" s="81">
        <v>0</v>
      </c>
      <c r="BO132" s="81">
        <v>0</v>
      </c>
      <c r="BP132" s="81">
        <v>2</v>
      </c>
      <c r="BQ132" s="81">
        <v>0</v>
      </c>
      <c r="BR132" s="81">
        <v>1</v>
      </c>
      <c r="BS132" s="81">
        <v>0</v>
      </c>
      <c r="BT132"/>
      <c r="BU132" s="80">
        <v>20.545000000000002</v>
      </c>
      <c r="BV132" s="80">
        <v>0</v>
      </c>
      <c r="BW132" s="80">
        <v>0</v>
      </c>
      <c r="BX132" s="80">
        <v>0</v>
      </c>
      <c r="BY132" s="80">
        <v>0</v>
      </c>
      <c r="BZ132" s="80">
        <v>0</v>
      </c>
      <c r="CA132" s="80">
        <v>0</v>
      </c>
      <c r="CB132" s="80">
        <v>0</v>
      </c>
      <c r="CC132" s="80">
        <v>0</v>
      </c>
    </row>
    <row r="133" spans="1:81">
      <c r="A133" s="80" t="s">
        <v>1820</v>
      </c>
      <c r="B133" s="80">
        <v>11</v>
      </c>
      <c r="C133" s="80">
        <v>11</v>
      </c>
      <c r="D133" s="80">
        <v>1</v>
      </c>
      <c r="E133" s="80">
        <v>2014</v>
      </c>
      <c r="F133" s="80" t="s">
        <v>90</v>
      </c>
      <c r="G133" s="80" t="s">
        <v>1809</v>
      </c>
      <c r="H133" s="80" t="s">
        <v>1810</v>
      </c>
      <c r="I133" s="177"/>
      <c r="J133" s="81">
        <v>118.52075961514102</v>
      </c>
      <c r="K133" s="81">
        <v>1.9530529595604209</v>
      </c>
      <c r="L133" s="81">
        <v>8.1498005124556361</v>
      </c>
      <c r="M133" s="81">
        <v>37.697725207895424</v>
      </c>
      <c r="N133" s="81">
        <v>32.060822904954549</v>
      </c>
      <c r="O133" s="81">
        <v>33.175885388213644</v>
      </c>
      <c r="P133" s="81">
        <v>39.261896560129472</v>
      </c>
      <c r="Q133" s="81">
        <v>2.3296851709473803</v>
      </c>
      <c r="R133" s="81">
        <v>0</v>
      </c>
      <c r="S133" s="81">
        <v>0</v>
      </c>
      <c r="T133" s="82"/>
      <c r="U133" s="81">
        <v>4599263</v>
      </c>
      <c r="V133" s="81">
        <v>764</v>
      </c>
      <c r="W133" s="81">
        <v>187</v>
      </c>
      <c r="X133" s="81">
        <v>7335</v>
      </c>
      <c r="Y133" s="81">
        <v>10884</v>
      </c>
      <c r="Z133" s="81">
        <v>19091</v>
      </c>
      <c r="AA133" s="81">
        <v>7819</v>
      </c>
      <c r="AB133" s="81">
        <v>31389</v>
      </c>
      <c r="AC133" s="81">
        <v>0</v>
      </c>
      <c r="AD133" s="81">
        <v>0</v>
      </c>
      <c r="AE133" s="82"/>
      <c r="AF133" s="81">
        <v>59194686.007029541</v>
      </c>
      <c r="AG133" s="81">
        <v>1622610.0257127387</v>
      </c>
      <c r="AH133" s="81">
        <v>1773530.5239585375</v>
      </c>
      <c r="AI133" s="81">
        <v>46505385.037523761</v>
      </c>
      <c r="AJ133" s="81">
        <v>43608619.60631711</v>
      </c>
      <c r="AK133" s="81">
        <v>0</v>
      </c>
      <c r="AL133" s="81">
        <v>0</v>
      </c>
      <c r="AM133" s="81">
        <v>4309240.6474253843</v>
      </c>
      <c r="AN133" s="81">
        <v>0</v>
      </c>
      <c r="AO133" s="81">
        <v>0</v>
      </c>
      <c r="AP133" s="82"/>
      <c r="AQ133" s="81">
        <v>998</v>
      </c>
      <c r="AR133" s="81">
        <v>251</v>
      </c>
      <c r="AS133" s="81">
        <v>0</v>
      </c>
      <c r="AT133" s="81">
        <v>0</v>
      </c>
      <c r="AU133" s="81">
        <v>0</v>
      </c>
      <c r="AV133" s="81">
        <v>0</v>
      </c>
      <c r="AW133" s="81" t="s">
        <v>564</v>
      </c>
      <c r="AX133" s="82"/>
      <c r="AY133" s="81">
        <v>4747.6730000000007</v>
      </c>
      <c r="AZ133" s="81">
        <v>10896</v>
      </c>
      <c r="BA133" s="81">
        <v>0</v>
      </c>
      <c r="BB133" s="81">
        <v>0</v>
      </c>
      <c r="BC133" s="81">
        <v>0</v>
      </c>
      <c r="BD133" s="81">
        <v>0</v>
      </c>
      <c r="BE133" s="81" t="s">
        <v>564</v>
      </c>
      <c r="BF133" s="82"/>
      <c r="BG133" s="81">
        <v>0</v>
      </c>
      <c r="BH133" s="81">
        <v>0</v>
      </c>
      <c r="BI133" s="81">
        <v>17.484000000000002</v>
      </c>
      <c r="BJ133" s="81">
        <v>0</v>
      </c>
      <c r="BK133" s="81">
        <v>5.2930000000000001</v>
      </c>
      <c r="BL133" s="81">
        <v>0</v>
      </c>
      <c r="BM133" s="82"/>
      <c r="BN133" s="81">
        <v>0</v>
      </c>
      <c r="BO133" s="81">
        <v>0</v>
      </c>
      <c r="BP133" s="81">
        <v>2</v>
      </c>
      <c r="BQ133" s="81">
        <v>0</v>
      </c>
      <c r="BR133" s="81">
        <v>1</v>
      </c>
      <c r="BS133" s="81">
        <v>0</v>
      </c>
      <c r="BT133"/>
      <c r="BU133" s="80">
        <v>22.777000000000001</v>
      </c>
      <c r="BV133" s="80">
        <v>0</v>
      </c>
      <c r="BW133" s="80">
        <v>0</v>
      </c>
      <c r="BX133" s="80">
        <v>0</v>
      </c>
      <c r="BY133" s="80">
        <v>0</v>
      </c>
      <c r="BZ133" s="80">
        <v>0</v>
      </c>
      <c r="CA133" s="80">
        <v>0</v>
      </c>
      <c r="CB133" s="80">
        <v>0</v>
      </c>
      <c r="CC133" s="80">
        <v>0</v>
      </c>
    </row>
    <row r="134" spans="1:81">
      <c r="A134" s="80" t="s">
        <v>1821</v>
      </c>
      <c r="B134" s="80">
        <v>12</v>
      </c>
      <c r="C134" s="80">
        <v>12</v>
      </c>
      <c r="D134" s="80">
        <v>1</v>
      </c>
      <c r="E134" s="80">
        <v>2015</v>
      </c>
      <c r="F134" s="80" t="s">
        <v>91</v>
      </c>
      <c r="G134" s="80" t="s">
        <v>1809</v>
      </c>
      <c r="H134" s="80" t="s">
        <v>1810</v>
      </c>
      <c r="I134" s="177"/>
      <c r="J134" s="81">
        <v>95.844714242043068</v>
      </c>
      <c r="K134" s="81">
        <v>1.7536135380613411</v>
      </c>
      <c r="L134" s="81">
        <v>8.1516556716754884</v>
      </c>
      <c r="M134" s="81">
        <v>36.077344728937213</v>
      </c>
      <c r="N134" s="81">
        <v>28.496148997483768</v>
      </c>
      <c r="O134" s="81">
        <v>32.878227075544345</v>
      </c>
      <c r="P134" s="81">
        <v>38.604322943786734</v>
      </c>
      <c r="Q134" s="81">
        <v>2.2480955707161843</v>
      </c>
      <c r="R134" s="81">
        <v>0</v>
      </c>
      <c r="S134" s="81">
        <v>0</v>
      </c>
      <c r="T134" s="82"/>
      <c r="U134" s="81">
        <v>4245617</v>
      </c>
      <c r="V134" s="81">
        <v>764</v>
      </c>
      <c r="W134" s="81">
        <v>187</v>
      </c>
      <c r="X134" s="81">
        <v>7335</v>
      </c>
      <c r="Y134" s="81">
        <v>10914</v>
      </c>
      <c r="Z134" s="81">
        <v>19102</v>
      </c>
      <c r="AA134" s="81">
        <v>7682</v>
      </c>
      <c r="AB134" s="81">
        <v>30941</v>
      </c>
      <c r="AC134" s="81">
        <v>0</v>
      </c>
      <c r="AD134" s="81">
        <v>0</v>
      </c>
      <c r="AE134" s="82"/>
      <c r="AF134" s="81">
        <v>48715500.861559905</v>
      </c>
      <c r="AG134" s="81">
        <v>1406381.9967971272</v>
      </c>
      <c r="AH134" s="81">
        <v>1531093.6302551778</v>
      </c>
      <c r="AI134" s="81">
        <v>45341428.620199867</v>
      </c>
      <c r="AJ134" s="81">
        <v>42528668.497811563</v>
      </c>
      <c r="AK134" s="81">
        <v>0</v>
      </c>
      <c r="AL134" s="81">
        <v>0</v>
      </c>
      <c r="AM134" s="81">
        <v>4240334.2573865941</v>
      </c>
      <c r="AN134" s="81">
        <v>0</v>
      </c>
      <c r="AO134" s="81">
        <v>0</v>
      </c>
      <c r="AP134" s="82"/>
      <c r="AQ134" s="81">
        <v>1067</v>
      </c>
      <c r="AR134" s="81">
        <v>282</v>
      </c>
      <c r="AS134" s="81">
        <v>0</v>
      </c>
      <c r="AT134" s="81">
        <v>0</v>
      </c>
      <c r="AU134" s="81">
        <v>0</v>
      </c>
      <c r="AV134" s="81">
        <v>0</v>
      </c>
      <c r="AW134" s="81" t="s">
        <v>564</v>
      </c>
      <c r="AX134" s="82"/>
      <c r="AY134" s="81">
        <v>5195.5929999999998</v>
      </c>
      <c r="AZ134" s="81">
        <v>13557.9</v>
      </c>
      <c r="BA134" s="81">
        <v>0</v>
      </c>
      <c r="BB134" s="81">
        <v>0</v>
      </c>
      <c r="BC134" s="81">
        <v>0</v>
      </c>
      <c r="BD134" s="81">
        <v>0</v>
      </c>
      <c r="BE134" s="81" t="s">
        <v>564</v>
      </c>
      <c r="BF134" s="82"/>
      <c r="BG134" s="81">
        <v>0</v>
      </c>
      <c r="BH134" s="81">
        <v>0</v>
      </c>
      <c r="BI134" s="81">
        <v>16.64</v>
      </c>
      <c r="BJ134" s="81">
        <v>0</v>
      </c>
      <c r="BK134" s="81">
        <v>3.8570000000000002</v>
      </c>
      <c r="BL134" s="81">
        <v>0</v>
      </c>
      <c r="BM134" s="82"/>
      <c r="BN134" s="81">
        <v>0</v>
      </c>
      <c r="BO134" s="81">
        <v>0</v>
      </c>
      <c r="BP134" s="81">
        <v>2</v>
      </c>
      <c r="BQ134" s="81">
        <v>0</v>
      </c>
      <c r="BR134" s="81">
        <v>1</v>
      </c>
      <c r="BS134" s="81">
        <v>0</v>
      </c>
      <c r="BT134"/>
      <c r="BU134" s="80">
        <v>20.497</v>
      </c>
      <c r="BV134" s="80">
        <v>0</v>
      </c>
      <c r="BW134" s="80">
        <v>0</v>
      </c>
      <c r="BX134" s="80">
        <v>0</v>
      </c>
      <c r="BY134" s="80">
        <v>0</v>
      </c>
      <c r="BZ134" s="80">
        <v>0</v>
      </c>
      <c r="CA134" s="80">
        <v>0</v>
      </c>
      <c r="CB134" s="80">
        <v>0</v>
      </c>
      <c r="CC134" s="80">
        <v>0</v>
      </c>
    </row>
    <row r="135" spans="1:81">
      <c r="A135" s="80" t="s">
        <v>1822</v>
      </c>
      <c r="B135" s="80">
        <v>13</v>
      </c>
      <c r="C135" s="80">
        <v>13</v>
      </c>
      <c r="D135" s="80">
        <v>1</v>
      </c>
      <c r="E135" s="80">
        <v>2016</v>
      </c>
      <c r="F135" s="80" t="s">
        <v>92</v>
      </c>
      <c r="G135" s="80" t="s">
        <v>1809</v>
      </c>
      <c r="H135" s="80" t="s">
        <v>1810</v>
      </c>
      <c r="I135" s="177"/>
      <c r="J135" s="81">
        <v>85.165580761079212</v>
      </c>
      <c r="K135" s="81">
        <v>1.7057724628173261</v>
      </c>
      <c r="L135" s="81">
        <v>7.6955278941496283</v>
      </c>
      <c r="M135" s="81">
        <v>29.339013555339392</v>
      </c>
      <c r="N135" s="81">
        <v>28.41892076248768</v>
      </c>
      <c r="O135" s="81">
        <v>32.482372658159939</v>
      </c>
      <c r="P135" s="81">
        <v>36.872840757586793</v>
      </c>
      <c r="Q135" s="81">
        <v>2.1598567796650885</v>
      </c>
      <c r="R135" s="81">
        <v>0</v>
      </c>
      <c r="S135" s="81">
        <v>0</v>
      </c>
      <c r="T135" s="82"/>
      <c r="U135" s="81">
        <v>3990305</v>
      </c>
      <c r="V135" s="81">
        <v>764</v>
      </c>
      <c r="W135" s="81">
        <v>187</v>
      </c>
      <c r="X135" s="81">
        <v>7335</v>
      </c>
      <c r="Y135" s="81">
        <v>10946</v>
      </c>
      <c r="Z135" s="81">
        <v>19104</v>
      </c>
      <c r="AA135" s="81">
        <v>7589</v>
      </c>
      <c r="AB135" s="81">
        <v>30579</v>
      </c>
      <c r="AC135" s="81">
        <v>0</v>
      </c>
      <c r="AD135" s="81">
        <v>0</v>
      </c>
      <c r="AE135" s="82"/>
      <c r="AF135" s="81">
        <v>44607771.180295393</v>
      </c>
      <c r="AG135" s="81">
        <v>1417132.7043304399</v>
      </c>
      <c r="AH135" s="81">
        <v>1135591.196415053</v>
      </c>
      <c r="AI135" s="81">
        <v>47142973.189621463</v>
      </c>
      <c r="AJ135" s="81">
        <v>46078004.578696683</v>
      </c>
      <c r="AK135" s="81">
        <v>0</v>
      </c>
      <c r="AL135" s="81">
        <v>0</v>
      </c>
      <c r="AM135" s="81">
        <v>4193979.4570255489</v>
      </c>
      <c r="AN135" s="81">
        <v>0</v>
      </c>
      <c r="AO135" s="81">
        <v>0</v>
      </c>
      <c r="AP135" s="82"/>
      <c r="AQ135" s="81">
        <v>1113</v>
      </c>
      <c r="AR135" s="81">
        <v>318</v>
      </c>
      <c r="AS135" s="81">
        <v>0</v>
      </c>
      <c r="AT135" s="81">
        <v>0</v>
      </c>
      <c r="AU135" s="81">
        <v>0</v>
      </c>
      <c r="AV135" s="81">
        <v>0</v>
      </c>
      <c r="AW135" s="81" t="s">
        <v>564</v>
      </c>
      <c r="AX135" s="82"/>
      <c r="AY135" s="81">
        <v>5496.8330000000014</v>
      </c>
      <c r="AZ135" s="81">
        <v>14414</v>
      </c>
      <c r="BA135" s="81">
        <v>0</v>
      </c>
      <c r="BB135" s="81">
        <v>0</v>
      </c>
      <c r="BC135" s="81">
        <v>0</v>
      </c>
      <c r="BD135" s="81">
        <v>0</v>
      </c>
      <c r="BE135" s="81" t="s">
        <v>564</v>
      </c>
      <c r="BF135" s="82"/>
      <c r="BG135" s="81">
        <v>0</v>
      </c>
      <c r="BH135" s="81">
        <v>0</v>
      </c>
      <c r="BI135" s="81">
        <v>14.241</v>
      </c>
      <c r="BJ135" s="81">
        <v>0</v>
      </c>
      <c r="BK135" s="81">
        <v>3.4590000000000001</v>
      </c>
      <c r="BL135" s="81">
        <v>0</v>
      </c>
      <c r="BM135" s="82"/>
      <c r="BN135" s="81">
        <v>0</v>
      </c>
      <c r="BO135" s="81">
        <v>0</v>
      </c>
      <c r="BP135" s="81">
        <v>2</v>
      </c>
      <c r="BQ135" s="81">
        <v>0</v>
      </c>
      <c r="BR135" s="81">
        <v>1</v>
      </c>
      <c r="BS135" s="81">
        <v>0</v>
      </c>
      <c r="BT135"/>
      <c r="BU135" s="80">
        <v>17.7</v>
      </c>
      <c r="BV135" s="80">
        <v>0</v>
      </c>
      <c r="BW135" s="80">
        <v>0</v>
      </c>
      <c r="BX135" s="80">
        <v>0</v>
      </c>
      <c r="BY135" s="80">
        <v>0</v>
      </c>
      <c r="BZ135" s="80">
        <v>0</v>
      </c>
      <c r="CA135" s="80">
        <v>0</v>
      </c>
      <c r="CB135" s="80">
        <v>0</v>
      </c>
      <c r="CC135" s="80">
        <v>0</v>
      </c>
    </row>
    <row r="136" spans="1:81">
      <c r="A136" s="80" t="s">
        <v>1823</v>
      </c>
      <c r="B136" s="80">
        <v>14</v>
      </c>
      <c r="C136" s="80">
        <v>14</v>
      </c>
      <c r="D136" s="80">
        <v>1</v>
      </c>
      <c r="E136" s="80">
        <v>2017</v>
      </c>
      <c r="F136" s="80" t="s">
        <v>71</v>
      </c>
      <c r="G136" s="80" t="s">
        <v>1809</v>
      </c>
      <c r="H136" s="80" t="s">
        <v>1810</v>
      </c>
      <c r="I136" s="177"/>
      <c r="J136" s="81">
        <v>92.000474380681993</v>
      </c>
      <c r="K136" s="81">
        <v>1.7525522639129056</v>
      </c>
      <c r="L136" s="81">
        <v>7.6333814457627662</v>
      </c>
      <c r="M136" s="81">
        <v>27.31652572971117</v>
      </c>
      <c r="N136" s="81">
        <v>26.562242995047907</v>
      </c>
      <c r="O136" s="81">
        <v>32.019239613228173</v>
      </c>
      <c r="P136" s="81">
        <v>35.987492083347711</v>
      </c>
      <c r="Q136" s="81">
        <v>2.0690318590110675</v>
      </c>
      <c r="R136" s="81">
        <v>0</v>
      </c>
      <c r="S136" s="81">
        <v>0</v>
      </c>
      <c r="T136" s="82"/>
      <c r="U136" s="81">
        <v>4636024</v>
      </c>
      <c r="V136" s="81">
        <v>764</v>
      </c>
      <c r="W136" s="81">
        <v>187</v>
      </c>
      <c r="X136" s="81">
        <v>7335</v>
      </c>
      <c r="Y136" s="81">
        <v>11054</v>
      </c>
      <c r="Z136" s="81">
        <v>19144</v>
      </c>
      <c r="AA136" s="81">
        <v>7454</v>
      </c>
      <c r="AB136" s="81">
        <v>30293</v>
      </c>
      <c r="AC136" s="81">
        <v>0</v>
      </c>
      <c r="AD136" s="81">
        <v>0</v>
      </c>
      <c r="AE136" s="82"/>
      <c r="AF136" s="81">
        <v>49354994.749304406</v>
      </c>
      <c r="AG136" s="81">
        <v>1434623.6684013479</v>
      </c>
      <c r="AH136" s="81">
        <v>1523863.6014956611</v>
      </c>
      <c r="AI136" s="81">
        <v>44792692.819339998</v>
      </c>
      <c r="AJ136" s="81">
        <v>46328194.237517893</v>
      </c>
      <c r="AK136" s="81">
        <v>0</v>
      </c>
      <c r="AL136" s="81">
        <v>0</v>
      </c>
      <c r="AM136" s="81">
        <v>4161254.961740274</v>
      </c>
      <c r="AN136" s="81">
        <v>0</v>
      </c>
      <c r="AO136" s="81">
        <v>0</v>
      </c>
      <c r="AP136" s="82"/>
      <c r="AQ136" s="81">
        <v>1174</v>
      </c>
      <c r="AR136" s="81">
        <v>337</v>
      </c>
      <c r="AS136" s="81">
        <v>0</v>
      </c>
      <c r="AT136" s="81">
        <v>1</v>
      </c>
      <c r="AU136" s="81">
        <v>0</v>
      </c>
      <c r="AV136" s="81">
        <v>0</v>
      </c>
      <c r="AW136" s="81" t="s">
        <v>564</v>
      </c>
      <c r="AX136" s="82"/>
      <c r="AY136" s="81">
        <v>5878.0330000000004</v>
      </c>
      <c r="AZ136" s="81">
        <v>15143.4</v>
      </c>
      <c r="BA136" s="81">
        <v>0</v>
      </c>
      <c r="BB136" s="81">
        <v>162</v>
      </c>
      <c r="BC136" s="81">
        <v>0</v>
      </c>
      <c r="BD136" s="81">
        <v>0</v>
      </c>
      <c r="BE136" s="81" t="s">
        <v>564</v>
      </c>
      <c r="BF136" s="82"/>
      <c r="BG136" s="81">
        <v>0</v>
      </c>
      <c r="BH136" s="81">
        <v>0</v>
      </c>
      <c r="BI136" s="81">
        <v>13.875999999999999</v>
      </c>
      <c r="BJ136" s="81">
        <v>0</v>
      </c>
      <c r="BK136" s="81">
        <v>3.51</v>
      </c>
      <c r="BL136" s="81">
        <v>0</v>
      </c>
      <c r="BM136" s="82"/>
      <c r="BN136" s="81">
        <v>0</v>
      </c>
      <c r="BO136" s="81">
        <v>0</v>
      </c>
      <c r="BP136" s="81">
        <v>2</v>
      </c>
      <c r="BQ136" s="81">
        <v>0</v>
      </c>
      <c r="BR136" s="81">
        <v>1</v>
      </c>
      <c r="BS136" s="81">
        <v>0</v>
      </c>
      <c r="BT136"/>
      <c r="BU136" s="80">
        <v>17.385999999999999</v>
      </c>
      <c r="BV136" s="80">
        <v>0</v>
      </c>
      <c r="BW136" s="80">
        <v>0</v>
      </c>
      <c r="BX136" s="80">
        <v>0</v>
      </c>
      <c r="BY136" s="80">
        <v>0</v>
      </c>
      <c r="BZ136" s="80">
        <v>0</v>
      </c>
      <c r="CA136" s="80">
        <v>0</v>
      </c>
      <c r="CB136" s="80">
        <v>0</v>
      </c>
      <c r="CC136" s="80">
        <v>0</v>
      </c>
    </row>
    <row r="137" spans="1:81">
      <c r="A137" s="80" t="s">
        <v>1824</v>
      </c>
      <c r="B137" s="80">
        <v>15</v>
      </c>
      <c r="C137" s="80">
        <v>15</v>
      </c>
      <c r="D137" s="80">
        <v>1</v>
      </c>
      <c r="E137" s="80">
        <v>2018</v>
      </c>
      <c r="F137" s="80" t="s">
        <v>93</v>
      </c>
      <c r="G137" s="80" t="s">
        <v>1809</v>
      </c>
      <c r="H137" s="80" t="s">
        <v>1810</v>
      </c>
      <c r="I137" s="177"/>
      <c r="J137" s="81">
        <v>98.361674599912803</v>
      </c>
      <c r="K137" s="81">
        <v>1.4789779193820991</v>
      </c>
      <c r="L137" s="81">
        <v>6.8938037086717605</v>
      </c>
      <c r="M137" s="81">
        <v>24.923311879519556</v>
      </c>
      <c r="N137" s="81">
        <v>18.383125496322215</v>
      </c>
      <c r="O137" s="81">
        <v>31.312636078088577</v>
      </c>
      <c r="P137" s="81">
        <v>35.084357136072747</v>
      </c>
      <c r="Q137" s="81">
        <v>1.8863659804230448</v>
      </c>
      <c r="R137" s="81">
        <v>0</v>
      </c>
      <c r="S137" s="81">
        <v>0</v>
      </c>
      <c r="T137" s="82"/>
      <c r="U137" s="81">
        <v>5469862</v>
      </c>
      <c r="V137" s="81">
        <v>764</v>
      </c>
      <c r="W137" s="81">
        <v>187</v>
      </c>
      <c r="X137" s="81">
        <v>7335</v>
      </c>
      <c r="Y137" s="81">
        <v>11067</v>
      </c>
      <c r="Z137" s="81">
        <v>19080</v>
      </c>
      <c r="AA137" s="81">
        <v>7340</v>
      </c>
      <c r="AB137" s="81">
        <v>29763</v>
      </c>
      <c r="AC137" s="81">
        <v>0</v>
      </c>
      <c r="AD137" s="81">
        <v>0</v>
      </c>
      <c r="AE137" s="82"/>
      <c r="AF137" s="81">
        <v>53436924.882497244</v>
      </c>
      <c r="AG137" s="81">
        <v>1297789.5739418161</v>
      </c>
      <c r="AH137" s="81">
        <v>1447274.852246271</v>
      </c>
      <c r="AI137" s="81">
        <v>43022046.774696678</v>
      </c>
      <c r="AJ137" s="81">
        <v>39157347.367538303</v>
      </c>
      <c r="AK137" s="81">
        <v>0</v>
      </c>
      <c r="AL137" s="81">
        <v>0</v>
      </c>
      <c r="AM137" s="81">
        <v>4096910.0081108049</v>
      </c>
      <c r="AN137" s="81">
        <v>0</v>
      </c>
      <c r="AO137" s="81">
        <v>0</v>
      </c>
      <c r="AP137" s="82"/>
      <c r="AQ137" s="81">
        <v>1230</v>
      </c>
      <c r="AR137" s="81">
        <v>350</v>
      </c>
      <c r="AS137" s="81">
        <v>0</v>
      </c>
      <c r="AT137" s="81">
        <v>1</v>
      </c>
      <c r="AU137" s="81">
        <v>0</v>
      </c>
      <c r="AV137" s="81">
        <v>0</v>
      </c>
      <c r="AW137" s="81" t="s">
        <v>564</v>
      </c>
      <c r="AX137" s="82"/>
      <c r="AY137" s="81">
        <v>6218.2129999999997</v>
      </c>
      <c r="AZ137" s="81">
        <v>15624</v>
      </c>
      <c r="BA137" s="81">
        <v>0</v>
      </c>
      <c r="BB137" s="81">
        <v>162</v>
      </c>
      <c r="BC137" s="81">
        <v>0</v>
      </c>
      <c r="BD137" s="81">
        <v>0</v>
      </c>
      <c r="BE137" s="81" t="s">
        <v>564</v>
      </c>
      <c r="BF137" s="82"/>
      <c r="BG137" s="81">
        <v>0</v>
      </c>
      <c r="BH137" s="81">
        <v>0</v>
      </c>
      <c r="BI137" s="81">
        <v>17.085999999999999</v>
      </c>
      <c r="BJ137" s="81">
        <v>0</v>
      </c>
      <c r="BK137" s="81">
        <v>3.7160000000000002</v>
      </c>
      <c r="BL137" s="81">
        <v>0</v>
      </c>
      <c r="BM137" s="82"/>
      <c r="BN137" s="81">
        <v>0</v>
      </c>
      <c r="BO137" s="81">
        <v>0</v>
      </c>
      <c r="BP137" s="81">
        <v>3</v>
      </c>
      <c r="BQ137" s="81">
        <v>0</v>
      </c>
      <c r="BR137" s="81">
        <v>1</v>
      </c>
      <c r="BS137" s="81">
        <v>0</v>
      </c>
      <c r="BT137"/>
      <c r="BU137" s="80">
        <v>20.802</v>
      </c>
      <c r="BV137" s="80">
        <v>0</v>
      </c>
      <c r="BW137" s="80">
        <v>0</v>
      </c>
      <c r="BX137" s="80">
        <v>0</v>
      </c>
      <c r="BY137" s="80">
        <v>0</v>
      </c>
      <c r="BZ137" s="80">
        <v>0</v>
      </c>
      <c r="CA137" s="80">
        <v>0</v>
      </c>
      <c r="CB137" s="80">
        <v>0</v>
      </c>
      <c r="CC137" s="80">
        <v>0</v>
      </c>
    </row>
    <row r="138" spans="1:81">
      <c r="A138" s="80" t="s">
        <v>1825</v>
      </c>
      <c r="B138" s="80">
        <v>16</v>
      </c>
      <c r="C138" s="80">
        <v>16</v>
      </c>
      <c r="D138" s="80">
        <v>1</v>
      </c>
      <c r="E138" s="80">
        <v>2019</v>
      </c>
      <c r="F138" s="80" t="s">
        <v>73</v>
      </c>
      <c r="G138" s="80" t="s">
        <v>1809</v>
      </c>
      <c r="H138" s="80" t="s">
        <v>1810</v>
      </c>
      <c r="I138" s="177"/>
      <c r="J138" s="81">
        <v>96.035512817624607</v>
      </c>
      <c r="K138" s="81">
        <v>1.4052959314012183</v>
      </c>
      <c r="L138" s="81">
        <v>7.0104643647029796</v>
      </c>
      <c r="M138" s="81">
        <v>26.173316454041</v>
      </c>
      <c r="N138" s="81">
        <v>18.141764722396321</v>
      </c>
      <c r="O138" s="81">
        <v>30.319364938009425</v>
      </c>
      <c r="P138" s="81">
        <v>35.006993323992084</v>
      </c>
      <c r="Q138" s="81">
        <v>1.8104741874861061</v>
      </c>
      <c r="R138" s="81">
        <v>0</v>
      </c>
      <c r="S138" s="81">
        <v>0</v>
      </c>
      <c r="T138" s="82"/>
      <c r="U138" s="81">
        <v>5329323</v>
      </c>
      <c r="V138" s="81">
        <v>764</v>
      </c>
      <c r="W138" s="81">
        <v>187</v>
      </c>
      <c r="X138" s="81">
        <v>7335</v>
      </c>
      <c r="Y138" s="81">
        <v>11128</v>
      </c>
      <c r="Z138" s="81">
        <v>18982</v>
      </c>
      <c r="AA138" s="81">
        <v>7269</v>
      </c>
      <c r="AB138" s="81">
        <v>29339</v>
      </c>
      <c r="AC138" s="81">
        <v>0</v>
      </c>
      <c r="AD138" s="81">
        <v>0</v>
      </c>
      <c r="AE138" s="82"/>
      <c r="AF138" s="81">
        <v>53290942.053830832</v>
      </c>
      <c r="AG138" s="81">
        <v>1257714.0949413709</v>
      </c>
      <c r="AH138" s="81">
        <v>1538008.016558171</v>
      </c>
      <c r="AI138" s="81">
        <v>43986521.896055117</v>
      </c>
      <c r="AJ138" s="81">
        <v>36075717.768156067</v>
      </c>
      <c r="AK138" s="81">
        <v>0</v>
      </c>
      <c r="AL138" s="81">
        <v>0</v>
      </c>
      <c r="AM138" s="81">
        <v>3995750.9361262498</v>
      </c>
      <c r="AN138" s="81">
        <v>0</v>
      </c>
      <c r="AO138" s="81">
        <v>0</v>
      </c>
      <c r="AP138" s="82"/>
      <c r="AQ138" s="81">
        <v>1268</v>
      </c>
      <c r="AR138" s="81">
        <v>368</v>
      </c>
      <c r="AS138" s="81">
        <v>0</v>
      </c>
      <c r="AT138" s="81">
        <v>1</v>
      </c>
      <c r="AU138" s="81">
        <v>0</v>
      </c>
      <c r="AV138" s="81">
        <v>0</v>
      </c>
      <c r="AW138" s="81" t="s">
        <v>564</v>
      </c>
      <c r="AX138" s="82"/>
      <c r="AY138" s="81">
        <v>6436.5830000000042</v>
      </c>
      <c r="AZ138" s="81">
        <v>17251.3</v>
      </c>
      <c r="BA138" s="81">
        <v>0</v>
      </c>
      <c r="BB138" s="81">
        <v>170</v>
      </c>
      <c r="BC138" s="81">
        <v>0</v>
      </c>
      <c r="BD138" s="81">
        <v>0</v>
      </c>
      <c r="BE138" s="81" t="s">
        <v>564</v>
      </c>
      <c r="BF138" s="82"/>
      <c r="BG138" s="81">
        <v>0</v>
      </c>
      <c r="BH138" s="81">
        <v>0</v>
      </c>
      <c r="BI138" s="81">
        <v>11.487</v>
      </c>
      <c r="BJ138" s="81">
        <v>0</v>
      </c>
      <c r="BK138" s="81">
        <v>3.5019999999999998</v>
      </c>
      <c r="BL138" s="81">
        <v>0</v>
      </c>
      <c r="BM138" s="82"/>
      <c r="BN138" s="81">
        <v>0</v>
      </c>
      <c r="BO138" s="81">
        <v>0</v>
      </c>
      <c r="BP138" s="81">
        <v>3</v>
      </c>
      <c r="BQ138" s="81">
        <v>0</v>
      </c>
      <c r="BR138" s="81">
        <v>1</v>
      </c>
      <c r="BS138" s="81">
        <v>0</v>
      </c>
      <c r="BT138"/>
      <c r="BU138" s="80">
        <v>14.989000000000001</v>
      </c>
      <c r="BV138" s="80">
        <v>0</v>
      </c>
      <c r="BW138" s="80">
        <v>0</v>
      </c>
      <c r="BX138" s="80">
        <v>0</v>
      </c>
      <c r="BY138" s="80">
        <v>0</v>
      </c>
      <c r="BZ138" s="80">
        <v>0</v>
      </c>
      <c r="CA138" s="80">
        <v>0</v>
      </c>
      <c r="CB138" s="80">
        <v>0</v>
      </c>
      <c r="CC138" s="80">
        <v>0</v>
      </c>
    </row>
    <row r="139" spans="1:81">
      <c r="A139" s="80" t="s">
        <v>1826</v>
      </c>
      <c r="B139" s="80">
        <v>17</v>
      </c>
      <c r="C139" s="80">
        <v>17</v>
      </c>
      <c r="D139" s="80">
        <v>1</v>
      </c>
      <c r="E139" s="80">
        <v>2020</v>
      </c>
      <c r="F139" s="80" t="s">
        <v>218</v>
      </c>
      <c r="G139" s="80" t="s">
        <v>1809</v>
      </c>
      <c r="H139" s="80" t="s">
        <v>1810</v>
      </c>
      <c r="I139" s="177"/>
      <c r="J139" s="81">
        <v>96.665954950918319</v>
      </c>
      <c r="K139" s="81">
        <v>1.4218962020988712</v>
      </c>
      <c r="L139" s="81">
        <v>6.6907646262207301</v>
      </c>
      <c r="M139" s="81">
        <v>25.285839001756241</v>
      </c>
      <c r="N139" s="81">
        <v>21.192955571601384</v>
      </c>
      <c r="O139" s="81">
        <v>26.471691285655005</v>
      </c>
      <c r="P139" s="81">
        <v>32.38447351514376</v>
      </c>
      <c r="Q139" s="81">
        <v>1.7049790541453587</v>
      </c>
      <c r="R139" s="81">
        <v>0</v>
      </c>
      <c r="S139" s="81">
        <v>0</v>
      </c>
      <c r="T139" s="82"/>
      <c r="U139" s="81">
        <v>5456942</v>
      </c>
      <c r="V139" s="81">
        <v>764</v>
      </c>
      <c r="W139" s="81">
        <v>236</v>
      </c>
      <c r="X139" s="81">
        <v>7462</v>
      </c>
      <c r="Y139" s="81">
        <v>11207</v>
      </c>
      <c r="Z139" s="81">
        <v>18916</v>
      </c>
      <c r="AA139" s="81">
        <v>7306</v>
      </c>
      <c r="AB139" s="81">
        <v>28916</v>
      </c>
      <c r="AC139" s="81">
        <v>0</v>
      </c>
      <c r="AD139" s="81">
        <v>0</v>
      </c>
      <c r="AE139" s="82"/>
      <c r="AF139" s="81">
        <v>55486940.976826563</v>
      </c>
      <c r="AG139" s="81">
        <v>1148177.9075906228</v>
      </c>
      <c r="AH139" s="81">
        <v>1522499.9406892559</v>
      </c>
      <c r="AI139" s="81">
        <v>42109187.50511726</v>
      </c>
      <c r="AJ139" s="81">
        <v>40997341.787331805</v>
      </c>
      <c r="AK139" s="81"/>
      <c r="AL139" s="81"/>
      <c r="AM139" s="81">
        <v>3773859.2634606068</v>
      </c>
      <c r="AN139" s="81"/>
      <c r="AO139" s="81"/>
      <c r="AP139" s="82"/>
      <c r="AQ139" s="81">
        <v>1308</v>
      </c>
      <c r="AR139" s="81">
        <v>377</v>
      </c>
      <c r="AS139" s="81">
        <v>0</v>
      </c>
      <c r="AT139" s="81">
        <v>1</v>
      </c>
      <c r="AU139" s="81">
        <v>0</v>
      </c>
      <c r="AV139" s="81">
        <v>0</v>
      </c>
      <c r="AW139" s="81">
        <v>0</v>
      </c>
      <c r="AX139" s="82"/>
      <c r="AY139" s="81">
        <v>6689.7530000000024</v>
      </c>
      <c r="AZ139" s="81">
        <v>19836.400000000001</v>
      </c>
      <c r="BA139" s="81">
        <v>0</v>
      </c>
      <c r="BB139" s="81">
        <v>170</v>
      </c>
      <c r="BC139" s="81">
        <v>0</v>
      </c>
      <c r="BD139" s="81">
        <v>0</v>
      </c>
      <c r="BE139" s="81">
        <v>0</v>
      </c>
      <c r="BF139" s="82"/>
      <c r="BG139" s="81">
        <v>0</v>
      </c>
      <c r="BH139" s="81">
        <v>0</v>
      </c>
      <c r="BI139" s="81">
        <v>16.274000000000001</v>
      </c>
      <c r="BJ139" s="81">
        <v>0</v>
      </c>
      <c r="BK139" s="81">
        <v>3.4169999999999998</v>
      </c>
      <c r="BL139" s="81">
        <v>0</v>
      </c>
      <c r="BM139" s="82"/>
      <c r="BN139" s="81">
        <v>0</v>
      </c>
      <c r="BO139" s="81">
        <v>0</v>
      </c>
      <c r="BP139" s="81">
        <v>4</v>
      </c>
      <c r="BQ139" s="81">
        <v>0</v>
      </c>
      <c r="BR139" s="81">
        <v>1</v>
      </c>
      <c r="BS139" s="81">
        <v>0</v>
      </c>
      <c r="BT139"/>
      <c r="BU139" s="80">
        <v>19.690999999999999</v>
      </c>
      <c r="BV139" s="80">
        <v>0</v>
      </c>
      <c r="BW139" s="80">
        <v>0</v>
      </c>
      <c r="BX139" s="80">
        <v>0</v>
      </c>
      <c r="BY139" s="80">
        <v>0</v>
      </c>
      <c r="BZ139" s="80">
        <v>0</v>
      </c>
      <c r="CA139" s="80">
        <v>0</v>
      </c>
      <c r="CB139" s="80">
        <v>0</v>
      </c>
      <c r="CC139" s="80">
        <v>0</v>
      </c>
    </row>
    <row r="140" spans="1:81">
      <c r="A140" s="80" t="s">
        <v>1827</v>
      </c>
      <c r="B140" s="80">
        <v>17</v>
      </c>
      <c r="C140" s="80">
        <v>18</v>
      </c>
      <c r="D140" s="80">
        <v>1</v>
      </c>
      <c r="E140" s="80">
        <v>2021</v>
      </c>
      <c r="F140" s="80" t="s">
        <v>75</v>
      </c>
      <c r="G140" s="174" t="s">
        <v>1809</v>
      </c>
      <c r="H140" s="80" t="s">
        <v>1810</v>
      </c>
      <c r="I140" s="177"/>
      <c r="J140" s="81">
        <v>107.98876139141232</v>
      </c>
      <c r="K140" s="81">
        <v>1.5368541687618344</v>
      </c>
      <c r="L140" s="81">
        <v>6.0796369409131623</v>
      </c>
      <c r="M140" s="81">
        <v>23.145820190436247</v>
      </c>
      <c r="N140" s="81">
        <v>19.232096341816195</v>
      </c>
      <c r="O140" s="81">
        <v>25.622903451874436</v>
      </c>
      <c r="P140" s="81">
        <v>32.944275776585897</v>
      </c>
      <c r="Q140" s="81">
        <v>1.7044360718836202</v>
      </c>
      <c r="R140" s="81">
        <v>0</v>
      </c>
      <c r="S140" s="81">
        <v>0</v>
      </c>
      <c r="T140" s="82"/>
      <c r="U140" s="81">
        <v>6646110</v>
      </c>
      <c r="V140" s="81">
        <v>764</v>
      </c>
      <c r="W140" s="81">
        <v>236</v>
      </c>
      <c r="X140" s="81">
        <v>7462</v>
      </c>
      <c r="Y140" s="81">
        <v>11253</v>
      </c>
      <c r="Z140" s="81">
        <v>18853</v>
      </c>
      <c r="AA140" s="81">
        <v>7248</v>
      </c>
      <c r="AB140" s="81">
        <v>28564</v>
      </c>
      <c r="AC140" s="81">
        <v>0</v>
      </c>
      <c r="AD140" s="81">
        <v>0</v>
      </c>
      <c r="AE140" s="82"/>
      <c r="AF140" s="81">
        <v>64457429.496180907</v>
      </c>
      <c r="AG140" s="81">
        <v>1280256.4834278247</v>
      </c>
      <c r="AH140" s="81">
        <v>1362644.1405282926</v>
      </c>
      <c r="AI140" s="81">
        <v>44516943.979685523</v>
      </c>
      <c r="AJ140" s="81">
        <v>42919182.477131322</v>
      </c>
      <c r="AK140" s="81">
        <v>0</v>
      </c>
      <c r="AL140" s="81">
        <v>0</v>
      </c>
      <c r="AM140" s="81">
        <v>3749421.6913420828</v>
      </c>
      <c r="AN140" s="81">
        <v>0</v>
      </c>
      <c r="AO140" s="81">
        <v>0</v>
      </c>
      <c r="AP140" s="82"/>
      <c r="AQ140" s="81">
        <v>1345</v>
      </c>
      <c r="AR140" s="81">
        <v>385</v>
      </c>
      <c r="AS140" s="81">
        <v>0</v>
      </c>
      <c r="AT140" s="81">
        <v>2</v>
      </c>
      <c r="AU140" s="81">
        <v>0</v>
      </c>
      <c r="AV140" s="81">
        <v>0</v>
      </c>
      <c r="AW140" s="81"/>
      <c r="AX140" s="82"/>
      <c r="AY140" s="81">
        <v>6928.113000000003</v>
      </c>
      <c r="AZ140" s="81">
        <v>21754.499999999989</v>
      </c>
      <c r="BA140" s="81">
        <v>0</v>
      </c>
      <c r="BB140" s="81">
        <v>590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1828</v>
      </c>
      <c r="B141" s="80">
        <v>17</v>
      </c>
      <c r="C141" s="80">
        <v>19</v>
      </c>
      <c r="D141" s="80">
        <v>1</v>
      </c>
      <c r="E141" s="80">
        <v>2022</v>
      </c>
      <c r="F141" s="80" t="s">
        <v>568</v>
      </c>
      <c r="G141" s="174" t="s">
        <v>1809</v>
      </c>
      <c r="H141" s="80" t="s">
        <v>1810</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1387</v>
      </c>
      <c r="AR141" s="81">
        <v>387</v>
      </c>
      <c r="AS141" s="81">
        <v>0</v>
      </c>
      <c r="AT141" s="81">
        <v>2</v>
      </c>
      <c r="AU141" s="81">
        <v>0</v>
      </c>
      <c r="AV141" s="81">
        <v>0</v>
      </c>
      <c r="AW141" s="81"/>
      <c r="AX141" s="82"/>
      <c r="AY141" s="81">
        <v>7204.2830000000049</v>
      </c>
      <c r="AZ141" s="81">
        <v>22204.399999999994</v>
      </c>
      <c r="BA141" s="81">
        <v>0</v>
      </c>
      <c r="BB141" s="81">
        <v>590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1829</v>
      </c>
      <c r="B142" s="80">
        <v>358</v>
      </c>
      <c r="C142" s="80">
        <v>1</v>
      </c>
      <c r="D142" s="80">
        <v>22</v>
      </c>
      <c r="E142" s="80">
        <v>1990</v>
      </c>
      <c r="F142" s="80" t="s">
        <v>562</v>
      </c>
      <c r="G142" s="80" t="s">
        <v>1830</v>
      </c>
      <c r="H142" s="80" t="s">
        <v>1831</v>
      </c>
      <c r="I142" s="177"/>
      <c r="J142" s="81">
        <v>71.466024344936159</v>
      </c>
      <c r="K142" s="81">
        <v>3.3067872506354319</v>
      </c>
      <c r="L142" s="81">
        <v>4.8986911496290375</v>
      </c>
      <c r="M142" s="81">
        <v>12.337145557631363</v>
      </c>
      <c r="N142" s="81">
        <v>12.018048831467967</v>
      </c>
      <c r="O142" s="81">
        <v>14.271415302097079</v>
      </c>
      <c r="P142" s="81">
        <v>19.883770267974427</v>
      </c>
      <c r="Q142" s="81">
        <v>1.1587399020004041</v>
      </c>
      <c r="R142" s="81">
        <v>0</v>
      </c>
      <c r="S142" s="81">
        <v>1.2559942579911214</v>
      </c>
      <c r="T142" s="82"/>
      <c r="U142" s="81">
        <v>4995573</v>
      </c>
      <c r="V142" s="81">
        <v>1095</v>
      </c>
      <c r="W142" s="81">
        <v>43</v>
      </c>
      <c r="X142" s="81">
        <v>5065</v>
      </c>
      <c r="Y142" s="81">
        <v>4627</v>
      </c>
      <c r="Z142" s="81">
        <v>5870</v>
      </c>
      <c r="AA142" s="81">
        <v>4828</v>
      </c>
      <c r="AB142" s="81">
        <v>18814</v>
      </c>
      <c r="AC142" s="81">
        <v>0</v>
      </c>
      <c r="AD142" s="81">
        <v>1.2559942579911214</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1832</v>
      </c>
      <c r="B143" s="80">
        <v>359</v>
      </c>
      <c r="C143" s="80">
        <v>2</v>
      </c>
      <c r="D143" s="80">
        <v>22</v>
      </c>
      <c r="E143" s="80">
        <v>2005</v>
      </c>
      <c r="F143" s="80" t="s">
        <v>565</v>
      </c>
      <c r="G143" s="80" t="s">
        <v>1830</v>
      </c>
      <c r="H143" s="80" t="s">
        <v>1831</v>
      </c>
      <c r="I143" s="177"/>
      <c r="J143" s="81">
        <v>343.75133040216883</v>
      </c>
      <c r="K143" s="81">
        <v>3.0461767232523531</v>
      </c>
      <c r="L143" s="81">
        <v>7.5964986252396942</v>
      </c>
      <c r="M143" s="81">
        <v>30.863683919044643</v>
      </c>
      <c r="N143" s="81">
        <v>31.912731313420558</v>
      </c>
      <c r="O143" s="81">
        <v>29.289903905808547</v>
      </c>
      <c r="P143" s="81">
        <v>27.205069578465135</v>
      </c>
      <c r="Q143" s="81">
        <v>1.4174901576191854</v>
      </c>
      <c r="R143" s="81">
        <v>0</v>
      </c>
      <c r="S143" s="81">
        <v>1.8109819146359691</v>
      </c>
      <c r="T143" s="82"/>
      <c r="U143" s="81">
        <v>19920127</v>
      </c>
      <c r="V143" s="81">
        <v>1146</v>
      </c>
      <c r="W143" s="81">
        <v>64</v>
      </c>
      <c r="X143" s="81">
        <v>5498</v>
      </c>
      <c r="Y143" s="81">
        <v>8027</v>
      </c>
      <c r="Z143" s="81">
        <v>13941</v>
      </c>
      <c r="AA143" s="81">
        <v>5410</v>
      </c>
      <c r="AB143" s="81">
        <v>24060</v>
      </c>
      <c r="AC143" s="81">
        <v>0</v>
      </c>
      <c r="AD143" s="81">
        <v>1.8109819146359691</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1833</v>
      </c>
      <c r="B144" s="80">
        <v>360</v>
      </c>
      <c r="C144" s="80">
        <v>3</v>
      </c>
      <c r="D144" s="80">
        <v>22</v>
      </c>
      <c r="E144" s="80">
        <v>2006</v>
      </c>
      <c r="F144" s="80" t="s">
        <v>566</v>
      </c>
      <c r="G144" s="80" t="s">
        <v>1830</v>
      </c>
      <c r="H144" s="80" t="s">
        <v>1831</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1834</v>
      </c>
      <c r="B145" s="80">
        <v>361</v>
      </c>
      <c r="C145" s="80">
        <v>4</v>
      </c>
      <c r="D145" s="80">
        <v>22</v>
      </c>
      <c r="E145" s="80">
        <v>2007</v>
      </c>
      <c r="F145" s="80" t="s">
        <v>567</v>
      </c>
      <c r="G145" s="80" t="s">
        <v>1830</v>
      </c>
      <c r="H145" s="80" t="s">
        <v>1831</v>
      </c>
      <c r="I145" s="177"/>
      <c r="J145" s="81">
        <v>332.31470053920827</v>
      </c>
      <c r="K145" s="81">
        <v>2.9227404836789499</v>
      </c>
      <c r="L145" s="81">
        <v>11.19149452064247</v>
      </c>
      <c r="M145" s="81">
        <v>37.494716592547839</v>
      </c>
      <c r="N145" s="81">
        <v>30.716941714589453</v>
      </c>
      <c r="O145" s="81">
        <v>28.385706397556685</v>
      </c>
      <c r="P145" s="81">
        <v>27.120628990569525</v>
      </c>
      <c r="Q145" s="81">
        <v>1.5104498304320484</v>
      </c>
      <c r="R145" s="81">
        <v>0</v>
      </c>
      <c r="S145" s="81">
        <v>1.6913396445420008</v>
      </c>
      <c r="T145" s="82"/>
      <c r="U145" s="81">
        <v>18452585</v>
      </c>
      <c r="V145" s="81">
        <v>1191</v>
      </c>
      <c r="W145" s="81">
        <v>106</v>
      </c>
      <c r="X145" s="81">
        <v>8094</v>
      </c>
      <c r="Y145" s="81">
        <v>8294</v>
      </c>
      <c r="Z145" s="81">
        <v>14045</v>
      </c>
      <c r="AA145" s="81">
        <v>5311</v>
      </c>
      <c r="AB145" s="81">
        <v>24282</v>
      </c>
      <c r="AC145" s="81">
        <v>0</v>
      </c>
      <c r="AD145" s="81">
        <v>1.6913396445420008</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1835</v>
      </c>
      <c r="B146" s="80">
        <v>362</v>
      </c>
      <c r="C146" s="80">
        <v>5</v>
      </c>
      <c r="D146" s="80">
        <v>22</v>
      </c>
      <c r="E146" s="80">
        <v>2008</v>
      </c>
      <c r="F146" s="80" t="s">
        <v>84</v>
      </c>
      <c r="G146" s="80" t="s">
        <v>1830</v>
      </c>
      <c r="H146" s="80" t="s">
        <v>1831</v>
      </c>
      <c r="I146" s="177"/>
      <c r="J146" s="81">
        <v>226.5729125384195</v>
      </c>
      <c r="K146" s="81">
        <v>2.1933349188968929</v>
      </c>
      <c r="L146" s="81">
        <v>9.3747156895021391</v>
      </c>
      <c r="M146" s="81">
        <v>38.754741456091331</v>
      </c>
      <c r="N146" s="81">
        <v>28.260758263896733</v>
      </c>
      <c r="O146" s="81">
        <v>27.844945324098852</v>
      </c>
      <c r="P146" s="81">
        <v>26.431733067709388</v>
      </c>
      <c r="Q146" s="81">
        <v>1.5106330705219155</v>
      </c>
      <c r="R146" s="81">
        <v>0</v>
      </c>
      <c r="S146" s="81">
        <v>1.7605149616831264</v>
      </c>
      <c r="T146" s="82"/>
      <c r="U146" s="81">
        <v>13394321</v>
      </c>
      <c r="V146" s="81">
        <v>1191</v>
      </c>
      <c r="W146" s="81">
        <v>106</v>
      </c>
      <c r="X146" s="81">
        <v>8094</v>
      </c>
      <c r="Y146" s="81">
        <v>8531</v>
      </c>
      <c r="Z146" s="81">
        <v>14261</v>
      </c>
      <c r="AA146" s="81">
        <v>5182</v>
      </c>
      <c r="AB146" s="81">
        <v>24684</v>
      </c>
      <c r="AC146" s="81">
        <v>0</v>
      </c>
      <c r="AD146" s="81">
        <v>1.7605149616831264</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1836</v>
      </c>
      <c r="B147" s="80">
        <v>363</v>
      </c>
      <c r="C147" s="80">
        <v>6</v>
      </c>
      <c r="D147" s="80">
        <v>22</v>
      </c>
      <c r="E147" s="80">
        <v>2009</v>
      </c>
      <c r="F147" s="80" t="s">
        <v>85</v>
      </c>
      <c r="G147" s="80" t="s">
        <v>1830</v>
      </c>
      <c r="H147" s="80" t="s">
        <v>1831</v>
      </c>
      <c r="I147" s="177"/>
      <c r="J147" s="81">
        <v>215.10888034912318</v>
      </c>
      <c r="K147" s="81">
        <v>2.4449946657708019</v>
      </c>
      <c r="L147" s="81">
        <v>17.728588786432351</v>
      </c>
      <c r="M147" s="81">
        <v>40.408670772533725</v>
      </c>
      <c r="N147" s="81">
        <v>34.210103318423073</v>
      </c>
      <c r="O147" s="81">
        <v>28.689019380550679</v>
      </c>
      <c r="P147" s="81">
        <v>25.557742182381435</v>
      </c>
      <c r="Q147" s="81">
        <v>1.4472532533535027</v>
      </c>
      <c r="R147" s="81">
        <v>0</v>
      </c>
      <c r="S147" s="81">
        <v>1.9340792910006255</v>
      </c>
      <c r="T147" s="82"/>
      <c r="U147" s="81">
        <v>11087372</v>
      </c>
      <c r="V147" s="81">
        <v>1353</v>
      </c>
      <c r="W147" s="81">
        <v>231</v>
      </c>
      <c r="X147" s="81">
        <v>8443</v>
      </c>
      <c r="Y147" s="81">
        <v>8760</v>
      </c>
      <c r="Z147" s="81">
        <v>14503</v>
      </c>
      <c r="AA147" s="81">
        <v>5144</v>
      </c>
      <c r="AB147" s="81">
        <v>24825</v>
      </c>
      <c r="AC147" s="81">
        <v>0</v>
      </c>
      <c r="AD147" s="81">
        <v>1.9340792910006255</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35.399999999999991</v>
      </c>
      <c r="BJ147" s="81">
        <v>0</v>
      </c>
      <c r="BK147" s="81">
        <v>0</v>
      </c>
      <c r="BL147" s="81">
        <v>0</v>
      </c>
      <c r="BM147" s="82"/>
      <c r="BN147" s="81">
        <v>0</v>
      </c>
      <c r="BO147" s="81">
        <v>0</v>
      </c>
      <c r="BP147" s="81">
        <v>6</v>
      </c>
      <c r="BQ147" s="81">
        <v>0</v>
      </c>
      <c r="BR147" s="81">
        <v>0</v>
      </c>
      <c r="BS147" s="81">
        <v>0</v>
      </c>
      <c r="BT147"/>
      <c r="BU147" s="80"/>
      <c r="BV147" s="80"/>
      <c r="BW147" s="80"/>
      <c r="BX147" s="80"/>
      <c r="BY147" s="80"/>
      <c r="BZ147" s="80"/>
      <c r="CA147" s="80"/>
      <c r="CB147" s="80"/>
      <c r="CC147" s="80"/>
    </row>
    <row r="148" spans="1:81">
      <c r="A148" s="80" t="s">
        <v>1837</v>
      </c>
      <c r="B148" s="80">
        <v>364</v>
      </c>
      <c r="C148" s="80">
        <v>7</v>
      </c>
      <c r="D148" s="80">
        <v>22</v>
      </c>
      <c r="E148" s="80">
        <v>2010</v>
      </c>
      <c r="F148" s="80" t="s">
        <v>86</v>
      </c>
      <c r="G148" s="80" t="s">
        <v>1830</v>
      </c>
      <c r="H148" s="80" t="s">
        <v>1831</v>
      </c>
      <c r="I148" s="177"/>
      <c r="J148" s="81">
        <v>187.44179725419608</v>
      </c>
      <c r="K148" s="81">
        <v>2.4798119533600702</v>
      </c>
      <c r="L148" s="81">
        <v>15.433010934797476</v>
      </c>
      <c r="M148" s="81">
        <v>39.307766335830955</v>
      </c>
      <c r="N148" s="81">
        <v>33.231686129624123</v>
      </c>
      <c r="O148" s="81">
        <v>29.273037781672599</v>
      </c>
      <c r="P148" s="81">
        <v>26.02382008032215</v>
      </c>
      <c r="Q148" s="81">
        <v>1.5478628411615762</v>
      </c>
      <c r="R148" s="81">
        <v>0</v>
      </c>
      <c r="S148" s="81">
        <v>2.1219277474877298</v>
      </c>
      <c r="T148" s="82"/>
      <c r="U148" s="81">
        <v>12601362</v>
      </c>
      <c r="V148" s="81">
        <v>1353</v>
      </c>
      <c r="W148" s="81">
        <v>231</v>
      </c>
      <c r="X148" s="81">
        <v>8443</v>
      </c>
      <c r="Y148" s="81">
        <v>9167</v>
      </c>
      <c r="Z148" s="81">
        <v>14867</v>
      </c>
      <c r="AA148" s="81">
        <v>5107</v>
      </c>
      <c r="AB148" s="81">
        <v>25441</v>
      </c>
      <c r="AC148" s="81">
        <v>0</v>
      </c>
      <c r="AD148" s="81">
        <v>2.1219277474877298</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46.152000000000001</v>
      </c>
      <c r="BJ148" s="81">
        <v>0</v>
      </c>
      <c r="BK148" s="81">
        <v>0</v>
      </c>
      <c r="BL148" s="81">
        <v>0</v>
      </c>
      <c r="BM148" s="82"/>
      <c r="BN148" s="81">
        <v>0</v>
      </c>
      <c r="BO148" s="81">
        <v>0</v>
      </c>
      <c r="BP148" s="81">
        <v>6</v>
      </c>
      <c r="BQ148" s="81">
        <v>0</v>
      </c>
      <c r="BR148" s="81">
        <v>0</v>
      </c>
      <c r="BS148" s="81">
        <v>0</v>
      </c>
      <c r="BT148"/>
      <c r="BU148" s="80">
        <v>46.152000000000001</v>
      </c>
      <c r="BV148" s="80">
        <v>0</v>
      </c>
      <c r="BW148" s="80">
        <v>0</v>
      </c>
      <c r="BX148" s="80">
        <v>0</v>
      </c>
      <c r="BY148" s="80">
        <v>0</v>
      </c>
      <c r="BZ148" s="80">
        <v>0</v>
      </c>
      <c r="CA148" s="80">
        <v>0</v>
      </c>
      <c r="CB148" s="80">
        <v>0</v>
      </c>
      <c r="CC148" s="80">
        <v>0</v>
      </c>
    </row>
    <row r="149" spans="1:81">
      <c r="A149" s="80" t="s">
        <v>1838</v>
      </c>
      <c r="B149" s="80">
        <v>365</v>
      </c>
      <c r="C149" s="80">
        <v>8</v>
      </c>
      <c r="D149" s="80">
        <v>22</v>
      </c>
      <c r="E149" s="80">
        <v>2011</v>
      </c>
      <c r="F149" s="80" t="s">
        <v>87</v>
      </c>
      <c r="G149" s="80" t="s">
        <v>1830</v>
      </c>
      <c r="H149" s="80" t="s">
        <v>1831</v>
      </c>
      <c r="I149" s="177"/>
      <c r="J149" s="81">
        <v>312.56408714238972</v>
      </c>
      <c r="K149" s="81">
        <v>3.4443112434785172</v>
      </c>
      <c r="L149" s="81">
        <v>13.039368415606386</v>
      </c>
      <c r="M149" s="81">
        <v>41.473609293519985</v>
      </c>
      <c r="N149" s="81">
        <v>41.667691171768467</v>
      </c>
      <c r="O149" s="81">
        <v>30.485228615834494</v>
      </c>
      <c r="P149" s="81">
        <v>26.721670410775644</v>
      </c>
      <c r="Q149" s="81">
        <v>1.8369174153083596</v>
      </c>
      <c r="R149" s="81">
        <v>0</v>
      </c>
      <c r="S149" s="81">
        <v>2.6173407894808793</v>
      </c>
      <c r="T149" s="82"/>
      <c r="U149" s="81">
        <v>24002187</v>
      </c>
      <c r="V149" s="81">
        <v>1353</v>
      </c>
      <c r="W149" s="81">
        <v>231</v>
      </c>
      <c r="X149" s="81">
        <v>8443</v>
      </c>
      <c r="Y149" s="81">
        <v>9572</v>
      </c>
      <c r="Z149" s="81">
        <v>15819</v>
      </c>
      <c r="AA149" s="81">
        <v>5400</v>
      </c>
      <c r="AB149" s="81">
        <v>26175</v>
      </c>
      <c r="AC149" s="81">
        <v>0</v>
      </c>
      <c r="AD149" s="81">
        <v>2.6173407894808793</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43.975000000000001</v>
      </c>
      <c r="BJ149" s="81">
        <v>0</v>
      </c>
      <c r="BK149" s="81">
        <v>3.077</v>
      </c>
      <c r="BL149" s="81">
        <v>0</v>
      </c>
      <c r="BM149" s="82"/>
      <c r="BN149" s="81">
        <v>0</v>
      </c>
      <c r="BO149" s="81">
        <v>0</v>
      </c>
      <c r="BP149" s="81">
        <v>6</v>
      </c>
      <c r="BQ149" s="81">
        <v>0</v>
      </c>
      <c r="BR149" s="81">
        <v>1</v>
      </c>
      <c r="BS149" s="81">
        <v>0</v>
      </c>
      <c r="BT149"/>
      <c r="BU149" s="80">
        <v>43.975000000000001</v>
      </c>
      <c r="BV149" s="80">
        <v>0</v>
      </c>
      <c r="BW149" s="80">
        <v>0</v>
      </c>
      <c r="BX149" s="80">
        <v>3.077</v>
      </c>
      <c r="BY149" s="80">
        <v>0</v>
      </c>
      <c r="BZ149" s="80">
        <v>0</v>
      </c>
      <c r="CA149" s="80">
        <v>0</v>
      </c>
      <c r="CB149" s="80">
        <v>0</v>
      </c>
      <c r="CC149" s="80">
        <v>0</v>
      </c>
    </row>
    <row r="150" spans="1:81">
      <c r="A150" s="80" t="s">
        <v>1839</v>
      </c>
      <c r="B150" s="80">
        <v>366</v>
      </c>
      <c r="C150" s="80">
        <v>9</v>
      </c>
      <c r="D150" s="80">
        <v>22</v>
      </c>
      <c r="E150" s="80">
        <v>2012</v>
      </c>
      <c r="F150" s="80" t="s">
        <v>88</v>
      </c>
      <c r="G150" s="80" t="s">
        <v>1830</v>
      </c>
      <c r="H150" s="80" t="s">
        <v>1831</v>
      </c>
      <c r="I150" s="177"/>
      <c r="J150" s="81">
        <v>442.65761459926097</v>
      </c>
      <c r="K150" s="81">
        <v>3.2254564291033749</v>
      </c>
      <c r="L150" s="81">
        <v>13.004603956544782</v>
      </c>
      <c r="M150" s="81">
        <v>46.495239683189588</v>
      </c>
      <c r="N150" s="81">
        <v>45.165368645181076</v>
      </c>
      <c r="O150" s="81">
        <v>31.442223008462722</v>
      </c>
      <c r="P150" s="81">
        <v>28.540871827760249</v>
      </c>
      <c r="Q150" s="81">
        <v>2.0325179501277928</v>
      </c>
      <c r="R150" s="81">
        <v>0</v>
      </c>
      <c r="S150" s="81">
        <v>2.6079924116291688</v>
      </c>
      <c r="T150" s="82"/>
      <c r="U150" s="81">
        <v>27667741</v>
      </c>
      <c r="V150" s="81">
        <v>1353</v>
      </c>
      <c r="W150" s="81">
        <v>231</v>
      </c>
      <c r="X150" s="81">
        <v>8443</v>
      </c>
      <c r="Y150" s="81">
        <v>9880</v>
      </c>
      <c r="Z150" s="81">
        <v>16445</v>
      </c>
      <c r="AA150" s="81">
        <v>5735</v>
      </c>
      <c r="AB150" s="81">
        <v>26657</v>
      </c>
      <c r="AC150" s="81">
        <v>0</v>
      </c>
      <c r="AD150" s="81">
        <v>2.6079924116291688</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69.926000000000002</v>
      </c>
      <c r="BJ150" s="81">
        <v>0</v>
      </c>
      <c r="BK150" s="81">
        <v>3.9540000000000002</v>
      </c>
      <c r="BL150" s="81">
        <v>0</v>
      </c>
      <c r="BM150" s="82"/>
      <c r="BN150" s="81">
        <v>0</v>
      </c>
      <c r="BO150" s="81">
        <v>0</v>
      </c>
      <c r="BP150" s="81">
        <v>6</v>
      </c>
      <c r="BQ150" s="81">
        <v>0</v>
      </c>
      <c r="BR150" s="81">
        <v>1</v>
      </c>
      <c r="BS150" s="81">
        <v>0</v>
      </c>
      <c r="BT150"/>
      <c r="BU150" s="80">
        <v>60.110999999999997</v>
      </c>
      <c r="BV150" s="80">
        <v>0</v>
      </c>
      <c r="BW150" s="80">
        <v>0</v>
      </c>
      <c r="BX150" s="80">
        <v>3.9540000000000002</v>
      </c>
      <c r="BY150" s="80">
        <v>0</v>
      </c>
      <c r="BZ150" s="80">
        <v>0</v>
      </c>
      <c r="CA150" s="80">
        <v>3.1469999999999998</v>
      </c>
      <c r="CB150" s="80">
        <v>6.6680000000000001</v>
      </c>
      <c r="CC150" s="80">
        <v>0</v>
      </c>
    </row>
    <row r="151" spans="1:81">
      <c r="A151" s="80" t="s">
        <v>1840</v>
      </c>
      <c r="B151" s="80">
        <v>367</v>
      </c>
      <c r="C151" s="80">
        <v>10</v>
      </c>
      <c r="D151" s="80">
        <v>22</v>
      </c>
      <c r="E151" s="80">
        <v>2013</v>
      </c>
      <c r="F151" s="80" t="s">
        <v>89</v>
      </c>
      <c r="G151" s="80" t="s">
        <v>1830</v>
      </c>
      <c r="H151" s="80" t="s">
        <v>1831</v>
      </c>
      <c r="I151" s="177"/>
      <c r="J151" s="81">
        <v>460.61646419836825</v>
      </c>
      <c r="K151" s="81">
        <v>2.9107285950297785</v>
      </c>
      <c r="L151" s="81">
        <v>9.1981591968969987</v>
      </c>
      <c r="M151" s="81">
        <v>45.592751435967102</v>
      </c>
      <c r="N151" s="81">
        <v>45.844828704608837</v>
      </c>
      <c r="O151" s="81">
        <v>31.117832133896911</v>
      </c>
      <c r="P151" s="81">
        <v>29.417696771308627</v>
      </c>
      <c r="Q151" s="81">
        <v>2.1044758462367885</v>
      </c>
      <c r="R151" s="81">
        <v>0</v>
      </c>
      <c r="S151" s="81">
        <v>2.9114057985645689</v>
      </c>
      <c r="T151" s="82"/>
      <c r="U151" s="81">
        <v>29629594</v>
      </c>
      <c r="V151" s="81">
        <v>1353</v>
      </c>
      <c r="W151" s="81">
        <v>231</v>
      </c>
      <c r="X151" s="81">
        <v>8443</v>
      </c>
      <c r="Y151" s="81">
        <v>10209</v>
      </c>
      <c r="Z151" s="81">
        <v>17002</v>
      </c>
      <c r="AA151" s="81">
        <v>5889</v>
      </c>
      <c r="AB151" s="81">
        <v>27205</v>
      </c>
      <c r="AC151" s="81">
        <v>0</v>
      </c>
      <c r="AD151" s="81">
        <v>2.9114057985645689</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98.894000000000005</v>
      </c>
      <c r="BJ151" s="81">
        <v>0</v>
      </c>
      <c r="BK151" s="81">
        <v>3.5259999999999998</v>
      </c>
      <c r="BL151" s="81">
        <v>0</v>
      </c>
      <c r="BM151" s="82"/>
      <c r="BN151" s="81">
        <v>0</v>
      </c>
      <c r="BO151" s="81">
        <v>0</v>
      </c>
      <c r="BP151" s="81">
        <v>9</v>
      </c>
      <c r="BQ151" s="81">
        <v>0</v>
      </c>
      <c r="BR151" s="81">
        <v>1</v>
      </c>
      <c r="BS151" s="81">
        <v>0</v>
      </c>
      <c r="BT151"/>
      <c r="BU151" s="80">
        <v>91.313000000000002</v>
      </c>
      <c r="BV151" s="80">
        <v>0</v>
      </c>
      <c r="BW151" s="80">
        <v>0</v>
      </c>
      <c r="BX151" s="80">
        <v>3.5259999999999998</v>
      </c>
      <c r="BY151" s="80">
        <v>0</v>
      </c>
      <c r="BZ151" s="80">
        <v>0</v>
      </c>
      <c r="CA151" s="80">
        <v>3.2789999999999999</v>
      </c>
      <c r="CB151" s="80">
        <v>4.3019999999999996</v>
      </c>
      <c r="CC151" s="80">
        <v>0</v>
      </c>
    </row>
    <row r="152" spans="1:81">
      <c r="A152" s="80" t="s">
        <v>1841</v>
      </c>
      <c r="B152" s="80">
        <v>368</v>
      </c>
      <c r="C152" s="80">
        <v>11</v>
      </c>
      <c r="D152" s="80">
        <v>22</v>
      </c>
      <c r="E152" s="80">
        <v>2014</v>
      </c>
      <c r="F152" s="80" t="s">
        <v>90</v>
      </c>
      <c r="G152" s="80" t="s">
        <v>1830</v>
      </c>
      <c r="H152" s="80" t="s">
        <v>1831</v>
      </c>
      <c r="I152" s="177"/>
      <c r="J152" s="81">
        <v>483.79854965296522</v>
      </c>
      <c r="K152" s="81">
        <v>2.6216855766712208</v>
      </c>
      <c r="L152" s="81">
        <v>11.32648117632742</v>
      </c>
      <c r="M152" s="81">
        <v>52.65453267551019</v>
      </c>
      <c r="N152" s="81">
        <v>41.133600980376777</v>
      </c>
      <c r="O152" s="81">
        <v>30.33462130515203</v>
      </c>
      <c r="P152" s="81">
        <v>29.364825563836444</v>
      </c>
      <c r="Q152" s="81">
        <v>2.0596735537596214</v>
      </c>
      <c r="R152" s="81">
        <v>0</v>
      </c>
      <c r="S152" s="81">
        <v>4.4509212146732553</v>
      </c>
      <c r="T152" s="82"/>
      <c r="U152" s="81">
        <v>34380564</v>
      </c>
      <c r="V152" s="81">
        <v>1233</v>
      </c>
      <c r="W152" s="81">
        <v>228</v>
      </c>
      <c r="X152" s="81">
        <v>9978</v>
      </c>
      <c r="Y152" s="81">
        <v>10602</v>
      </c>
      <c r="Z152" s="81">
        <v>17456</v>
      </c>
      <c r="AA152" s="81">
        <v>5848</v>
      </c>
      <c r="AB152" s="81">
        <v>27751</v>
      </c>
      <c r="AC152" s="81">
        <v>0</v>
      </c>
      <c r="AD152" s="81">
        <v>4.4509212146732553</v>
      </c>
      <c r="AE152" s="82"/>
      <c r="AF152" s="81">
        <v>271926807.36259186</v>
      </c>
      <c r="AG152" s="81">
        <v>2165857.1799761639</v>
      </c>
      <c r="AH152" s="81">
        <v>1965392.0842503363</v>
      </c>
      <c r="AI152" s="81">
        <v>58463207.336609878</v>
      </c>
      <c r="AJ152" s="81">
        <v>48165908.312446915</v>
      </c>
      <c r="AK152" s="81">
        <v>0</v>
      </c>
      <c r="AL152" s="81">
        <v>0</v>
      </c>
      <c r="AM152" s="81">
        <v>3809797.6108414363</v>
      </c>
      <c r="AN152" s="81">
        <v>0</v>
      </c>
      <c r="AO152" s="81">
        <v>0</v>
      </c>
      <c r="AP152" s="82"/>
      <c r="AQ152" s="81">
        <v>849</v>
      </c>
      <c r="AR152" s="81">
        <v>79</v>
      </c>
      <c r="AS152" s="81">
        <v>0</v>
      </c>
      <c r="AT152" s="81">
        <v>0</v>
      </c>
      <c r="AU152" s="81">
        <v>0</v>
      </c>
      <c r="AV152" s="81">
        <v>0</v>
      </c>
      <c r="AW152" s="81" t="s">
        <v>564</v>
      </c>
      <c r="AX152" s="82"/>
      <c r="AY152" s="81">
        <v>3467.9</v>
      </c>
      <c r="AZ152" s="81">
        <v>9579.7000000000007</v>
      </c>
      <c r="BA152" s="81">
        <v>0</v>
      </c>
      <c r="BB152" s="81">
        <v>0</v>
      </c>
      <c r="BC152" s="81">
        <v>0</v>
      </c>
      <c r="BD152" s="81">
        <v>0</v>
      </c>
      <c r="BE152" s="81" t="s">
        <v>564</v>
      </c>
      <c r="BF152" s="82"/>
      <c r="BG152" s="81">
        <v>0</v>
      </c>
      <c r="BH152" s="81">
        <v>0</v>
      </c>
      <c r="BI152" s="81">
        <v>85.176000000000002</v>
      </c>
      <c r="BJ152" s="81">
        <v>0</v>
      </c>
      <c r="BK152" s="81">
        <v>4.99</v>
      </c>
      <c r="BL152" s="81">
        <v>0</v>
      </c>
      <c r="BM152" s="82"/>
      <c r="BN152" s="81">
        <v>0</v>
      </c>
      <c r="BO152" s="81">
        <v>0</v>
      </c>
      <c r="BP152" s="81">
        <v>7</v>
      </c>
      <c r="BQ152" s="81">
        <v>0</v>
      </c>
      <c r="BR152" s="81">
        <v>1</v>
      </c>
      <c r="BS152" s="81">
        <v>0</v>
      </c>
      <c r="BT152"/>
      <c r="BU152" s="80">
        <v>79.799000000000007</v>
      </c>
      <c r="BV152" s="80">
        <v>0</v>
      </c>
      <c r="BW152" s="80">
        <v>0</v>
      </c>
      <c r="BX152" s="80">
        <v>4.99</v>
      </c>
      <c r="BY152" s="80">
        <v>0</v>
      </c>
      <c r="BZ152" s="80">
        <v>0</v>
      </c>
      <c r="CA152" s="80">
        <v>0</v>
      </c>
      <c r="CB152" s="80">
        <v>5.3769999999999998</v>
      </c>
      <c r="CC152" s="80">
        <v>0</v>
      </c>
    </row>
    <row r="153" spans="1:81">
      <c r="A153" s="80" t="s">
        <v>1842</v>
      </c>
      <c r="B153" s="80">
        <v>369</v>
      </c>
      <c r="C153" s="80">
        <v>12</v>
      </c>
      <c r="D153" s="80">
        <v>22</v>
      </c>
      <c r="E153" s="80">
        <v>2015</v>
      </c>
      <c r="F153" s="80" t="s">
        <v>91</v>
      </c>
      <c r="G153" s="80" t="s">
        <v>1830</v>
      </c>
      <c r="H153" s="80" t="s">
        <v>1831</v>
      </c>
      <c r="I153" s="177"/>
      <c r="J153" s="81">
        <v>492.38086280127811</v>
      </c>
      <c r="K153" s="81">
        <v>2.9322990045661892</v>
      </c>
      <c r="L153" s="81">
        <v>14.647408254643695</v>
      </c>
      <c r="M153" s="81">
        <v>50.401485382570591</v>
      </c>
      <c r="N153" s="81">
        <v>36.671927698704273</v>
      </c>
      <c r="O153" s="81">
        <v>30.754275017580692</v>
      </c>
      <c r="P153" s="81">
        <v>29.789953971721918</v>
      </c>
      <c r="Q153" s="81">
        <v>2.0567883848561372</v>
      </c>
      <c r="R153" s="81">
        <v>0</v>
      </c>
      <c r="S153" s="81">
        <v>4.6845823424592394</v>
      </c>
      <c r="T153" s="82"/>
      <c r="U153" s="81">
        <v>37974398</v>
      </c>
      <c r="V153" s="81">
        <v>1233</v>
      </c>
      <c r="W153" s="81">
        <v>228</v>
      </c>
      <c r="X153" s="81">
        <v>9978</v>
      </c>
      <c r="Y153" s="81">
        <v>10996</v>
      </c>
      <c r="Z153" s="81">
        <v>17868</v>
      </c>
      <c r="AA153" s="81">
        <v>5928</v>
      </c>
      <c r="AB153" s="81">
        <v>28308</v>
      </c>
      <c r="AC153" s="81">
        <v>0</v>
      </c>
      <c r="AD153" s="81">
        <v>4.6845823424592394</v>
      </c>
      <c r="AE153" s="82"/>
      <c r="AF153" s="81">
        <v>277855872.39660549</v>
      </c>
      <c r="AG153" s="81">
        <v>2223983.8281789129</v>
      </c>
      <c r="AH153" s="81">
        <v>2178329.0347033325</v>
      </c>
      <c r="AI153" s="81">
        <v>61599841.257701218</v>
      </c>
      <c r="AJ153" s="81">
        <v>47046742.871500142</v>
      </c>
      <c r="AK153" s="81">
        <v>0</v>
      </c>
      <c r="AL153" s="81">
        <v>0</v>
      </c>
      <c r="AM153" s="81">
        <v>3879492.6524061831</v>
      </c>
      <c r="AN153" s="81">
        <v>0</v>
      </c>
      <c r="AO153" s="81">
        <v>0</v>
      </c>
      <c r="AP153" s="82"/>
      <c r="AQ153" s="81">
        <v>941</v>
      </c>
      <c r="AR153" s="81">
        <v>126</v>
      </c>
      <c r="AS153" s="81">
        <v>0</v>
      </c>
      <c r="AT153" s="81">
        <v>0</v>
      </c>
      <c r="AU153" s="81">
        <v>0</v>
      </c>
      <c r="AV153" s="81">
        <v>0</v>
      </c>
      <c r="AW153" s="81" t="s">
        <v>564</v>
      </c>
      <c r="AX153" s="82"/>
      <c r="AY153" s="81">
        <v>3933.1</v>
      </c>
      <c r="AZ153" s="81">
        <v>15331.1</v>
      </c>
      <c r="BA153" s="81">
        <v>0</v>
      </c>
      <c r="BB153" s="81">
        <v>0</v>
      </c>
      <c r="BC153" s="81">
        <v>0</v>
      </c>
      <c r="BD153" s="81">
        <v>0</v>
      </c>
      <c r="BE153" s="81" t="s">
        <v>564</v>
      </c>
      <c r="BF153" s="82"/>
      <c r="BG153" s="81">
        <v>0</v>
      </c>
      <c r="BH153" s="81">
        <v>0</v>
      </c>
      <c r="BI153" s="81">
        <v>99.944999999999993</v>
      </c>
      <c r="BJ153" s="81">
        <v>0</v>
      </c>
      <c r="BK153" s="81">
        <v>3.1779999999999999</v>
      </c>
      <c r="BL153" s="81">
        <v>0</v>
      </c>
      <c r="BM153" s="82"/>
      <c r="BN153" s="81">
        <v>0</v>
      </c>
      <c r="BO153" s="81">
        <v>0</v>
      </c>
      <c r="BP153" s="81">
        <v>8</v>
      </c>
      <c r="BQ153" s="81">
        <v>0</v>
      </c>
      <c r="BR153" s="81">
        <v>1</v>
      </c>
      <c r="BS153" s="81">
        <v>0</v>
      </c>
      <c r="BT153"/>
      <c r="BU153" s="80">
        <v>93.686999999999998</v>
      </c>
      <c r="BV153" s="80">
        <v>0</v>
      </c>
      <c r="BW153" s="80">
        <v>0</v>
      </c>
      <c r="BX153" s="80">
        <v>3.1779999999999999</v>
      </c>
      <c r="BY153" s="80">
        <v>0</v>
      </c>
      <c r="BZ153" s="80">
        <v>0</v>
      </c>
      <c r="CA153" s="80">
        <v>0</v>
      </c>
      <c r="CB153" s="80">
        <v>6.258</v>
      </c>
      <c r="CC153" s="80">
        <v>0</v>
      </c>
    </row>
    <row r="154" spans="1:81">
      <c r="A154" s="80" t="s">
        <v>1843</v>
      </c>
      <c r="B154" s="80">
        <v>370</v>
      </c>
      <c r="C154" s="80">
        <v>13</v>
      </c>
      <c r="D154" s="80">
        <v>22</v>
      </c>
      <c r="E154" s="80">
        <v>2016</v>
      </c>
      <c r="F154" s="80" t="s">
        <v>92</v>
      </c>
      <c r="G154" s="80" t="s">
        <v>1830</v>
      </c>
      <c r="H154" s="80" t="s">
        <v>1831</v>
      </c>
      <c r="I154" s="177"/>
      <c r="J154" s="81">
        <v>557.37440643626144</v>
      </c>
      <c r="K154" s="81">
        <v>2.9635115778689949</v>
      </c>
      <c r="L154" s="81">
        <v>12.786019268769081</v>
      </c>
      <c r="M154" s="81">
        <v>41.492613934377275</v>
      </c>
      <c r="N154" s="81">
        <v>37.886457756057403</v>
      </c>
      <c r="O154" s="81">
        <v>31.132341047472174</v>
      </c>
      <c r="P154" s="81">
        <v>29.128037994694004</v>
      </c>
      <c r="Q154" s="81">
        <v>2.026150350942566</v>
      </c>
      <c r="R154" s="81">
        <v>0</v>
      </c>
      <c r="S154" s="81">
        <v>4.7702832233552286</v>
      </c>
      <c r="T154" s="82"/>
      <c r="U154" s="81">
        <v>42433278</v>
      </c>
      <c r="V154" s="81">
        <v>1233</v>
      </c>
      <c r="W154" s="81">
        <v>228</v>
      </c>
      <c r="X154" s="81">
        <v>9978</v>
      </c>
      <c r="Y154" s="81">
        <v>11419</v>
      </c>
      <c r="Z154" s="81">
        <v>18310</v>
      </c>
      <c r="AA154" s="81">
        <v>5995</v>
      </c>
      <c r="AB154" s="81">
        <v>28686</v>
      </c>
      <c r="AC154" s="81">
        <v>0</v>
      </c>
      <c r="AD154" s="81">
        <v>4.7702832233552286</v>
      </c>
      <c r="AE154" s="82"/>
      <c r="AF154" s="81">
        <v>313107282.71091491</v>
      </c>
      <c r="AG154" s="81">
        <v>2151599.510830916</v>
      </c>
      <c r="AH154" s="81">
        <v>1479776.7207804411</v>
      </c>
      <c r="AI154" s="81">
        <v>57945169.004181117</v>
      </c>
      <c r="AJ154" s="81">
        <v>45589623.165341347</v>
      </c>
      <c r="AK154" s="81">
        <v>0</v>
      </c>
      <c r="AL154" s="81">
        <v>0</v>
      </c>
      <c r="AM154" s="81">
        <v>3934350.1979866871</v>
      </c>
      <c r="AN154" s="81">
        <v>0</v>
      </c>
      <c r="AO154" s="81">
        <v>0</v>
      </c>
      <c r="AP154" s="82"/>
      <c r="AQ154" s="81">
        <v>1003</v>
      </c>
      <c r="AR154" s="81">
        <v>148</v>
      </c>
      <c r="AS154" s="81">
        <v>0</v>
      </c>
      <c r="AT154" s="81">
        <v>0</v>
      </c>
      <c r="AU154" s="81">
        <v>0</v>
      </c>
      <c r="AV154" s="81">
        <v>0</v>
      </c>
      <c r="AW154" s="81" t="s">
        <v>564</v>
      </c>
      <c r="AX154" s="82"/>
      <c r="AY154" s="81">
        <v>4231.6000000000004</v>
      </c>
      <c r="AZ154" s="81">
        <v>16863.7</v>
      </c>
      <c r="BA154" s="81">
        <v>0</v>
      </c>
      <c r="BB154" s="81">
        <v>0</v>
      </c>
      <c r="BC154" s="81">
        <v>0</v>
      </c>
      <c r="BD154" s="81">
        <v>0</v>
      </c>
      <c r="BE154" s="81" t="s">
        <v>564</v>
      </c>
      <c r="BF154" s="82"/>
      <c r="BG154" s="81">
        <v>0</v>
      </c>
      <c r="BH154" s="81">
        <v>0</v>
      </c>
      <c r="BI154" s="81">
        <v>106.827</v>
      </c>
      <c r="BJ154" s="81">
        <v>0</v>
      </c>
      <c r="BK154" s="81">
        <v>3.3410000000000002</v>
      </c>
      <c r="BL154" s="81">
        <v>0</v>
      </c>
      <c r="BM154" s="82"/>
      <c r="BN154" s="81">
        <v>0</v>
      </c>
      <c r="BO154" s="81">
        <v>0</v>
      </c>
      <c r="BP154" s="81">
        <v>9</v>
      </c>
      <c r="BQ154" s="81">
        <v>0</v>
      </c>
      <c r="BR154" s="81">
        <v>1</v>
      </c>
      <c r="BS154" s="81">
        <v>0</v>
      </c>
      <c r="BT154"/>
      <c r="BU154" s="80">
        <v>99.986999999999995</v>
      </c>
      <c r="BV154" s="80">
        <v>0</v>
      </c>
      <c r="BW154" s="80">
        <v>0</v>
      </c>
      <c r="BX154" s="80">
        <v>3.3410000000000002</v>
      </c>
      <c r="BY154" s="80">
        <v>0</v>
      </c>
      <c r="BZ154" s="80">
        <v>0</v>
      </c>
      <c r="CA154" s="80">
        <v>0</v>
      </c>
      <c r="CB154" s="80">
        <v>6.84</v>
      </c>
      <c r="CC154" s="80">
        <v>0</v>
      </c>
    </row>
    <row r="155" spans="1:81">
      <c r="A155" s="80" t="s">
        <v>1844</v>
      </c>
      <c r="B155" s="80">
        <v>371</v>
      </c>
      <c r="C155" s="80">
        <v>14</v>
      </c>
      <c r="D155" s="80">
        <v>22</v>
      </c>
      <c r="E155" s="80">
        <v>2017</v>
      </c>
      <c r="F155" s="80" t="s">
        <v>71</v>
      </c>
      <c r="G155" s="80" t="s">
        <v>1830</v>
      </c>
      <c r="H155" s="80" t="s">
        <v>1831</v>
      </c>
      <c r="I155" s="177"/>
      <c r="J155" s="81">
        <v>727.83662076021301</v>
      </c>
      <c r="K155" s="81">
        <v>3.0315463262263562</v>
      </c>
      <c r="L155" s="81">
        <v>13.617469504949353</v>
      </c>
      <c r="M155" s="81">
        <v>40.290930371398161</v>
      </c>
      <c r="N155" s="81">
        <v>41.728678712064855</v>
      </c>
      <c r="O155" s="81">
        <v>31.318442423615632</v>
      </c>
      <c r="P155" s="81">
        <v>28.962834049906483</v>
      </c>
      <c r="Q155" s="81">
        <v>1.9600240074618098</v>
      </c>
      <c r="R155" s="81">
        <v>0</v>
      </c>
      <c r="S155" s="81">
        <v>4.8767919754448741</v>
      </c>
      <c r="T155" s="82"/>
      <c r="U155" s="81">
        <v>60344300</v>
      </c>
      <c r="V155" s="81">
        <v>1233</v>
      </c>
      <c r="W155" s="81">
        <v>228</v>
      </c>
      <c r="X155" s="81">
        <v>9978</v>
      </c>
      <c r="Y155" s="81">
        <v>11628</v>
      </c>
      <c r="Z155" s="81">
        <v>18725</v>
      </c>
      <c r="AA155" s="81">
        <v>5999</v>
      </c>
      <c r="AB155" s="81">
        <v>28697</v>
      </c>
      <c r="AC155" s="81">
        <v>0</v>
      </c>
      <c r="AD155" s="81">
        <v>4.8767919754448741</v>
      </c>
      <c r="AE155" s="82"/>
      <c r="AF155" s="81">
        <v>431407205.58103228</v>
      </c>
      <c r="AG155" s="81">
        <v>2184152.274901554</v>
      </c>
      <c r="AH155" s="81">
        <v>2208668.3926268611</v>
      </c>
      <c r="AI155" s="81">
        <v>59199223.675641581</v>
      </c>
      <c r="AJ155" s="81">
        <v>51263523.134906903</v>
      </c>
      <c r="AK155" s="81">
        <v>0</v>
      </c>
      <c r="AL155" s="81">
        <v>0</v>
      </c>
      <c r="AM155" s="81">
        <v>3942017.417788289</v>
      </c>
      <c r="AN155" s="81">
        <v>0</v>
      </c>
      <c r="AO155" s="81">
        <v>0</v>
      </c>
      <c r="AP155" s="82"/>
      <c r="AQ155" s="81">
        <v>1037</v>
      </c>
      <c r="AR155" s="81">
        <v>160</v>
      </c>
      <c r="AS155" s="81">
        <v>0</v>
      </c>
      <c r="AT155" s="81">
        <v>0</v>
      </c>
      <c r="AU155" s="81">
        <v>0</v>
      </c>
      <c r="AV155" s="81">
        <v>0</v>
      </c>
      <c r="AW155" s="81" t="s">
        <v>564</v>
      </c>
      <c r="AX155" s="82"/>
      <c r="AY155" s="81">
        <v>4424.7</v>
      </c>
      <c r="AZ155" s="81">
        <v>20218.7</v>
      </c>
      <c r="BA155" s="81">
        <v>0</v>
      </c>
      <c r="BB155" s="81">
        <v>0</v>
      </c>
      <c r="BC155" s="81">
        <v>0</v>
      </c>
      <c r="BD155" s="81">
        <v>0</v>
      </c>
      <c r="BE155" s="81" t="s">
        <v>564</v>
      </c>
      <c r="BF155" s="82"/>
      <c r="BG155" s="81">
        <v>0</v>
      </c>
      <c r="BH155" s="81">
        <v>0</v>
      </c>
      <c r="BI155" s="81">
        <v>109.291</v>
      </c>
      <c r="BJ155" s="81">
        <v>0</v>
      </c>
      <c r="BK155" s="81">
        <v>3.0059999999999998</v>
      </c>
      <c r="BL155" s="81">
        <v>0</v>
      </c>
      <c r="BM155" s="82"/>
      <c r="BN155" s="81">
        <v>0</v>
      </c>
      <c r="BO155" s="81">
        <v>0</v>
      </c>
      <c r="BP155" s="81">
        <v>9</v>
      </c>
      <c r="BQ155" s="81">
        <v>0</v>
      </c>
      <c r="BR155" s="81">
        <v>1</v>
      </c>
      <c r="BS155" s="81">
        <v>0</v>
      </c>
      <c r="BT155"/>
      <c r="BU155" s="80">
        <v>102.45099999999999</v>
      </c>
      <c r="BV155" s="80">
        <v>0</v>
      </c>
      <c r="BW155" s="80">
        <v>0</v>
      </c>
      <c r="BX155" s="80">
        <v>3.0059999999999998</v>
      </c>
      <c r="BY155" s="80">
        <v>0</v>
      </c>
      <c r="BZ155" s="80">
        <v>0</v>
      </c>
      <c r="CA155" s="80">
        <v>0</v>
      </c>
      <c r="CB155" s="80">
        <v>6.84</v>
      </c>
      <c r="CC155" s="80">
        <v>0</v>
      </c>
    </row>
    <row r="156" spans="1:81">
      <c r="A156" s="80" t="s">
        <v>1845</v>
      </c>
      <c r="B156" s="80">
        <v>372</v>
      </c>
      <c r="C156" s="80">
        <v>15</v>
      </c>
      <c r="D156" s="80">
        <v>22</v>
      </c>
      <c r="E156" s="80">
        <v>2018</v>
      </c>
      <c r="F156" s="80" t="s">
        <v>93</v>
      </c>
      <c r="G156" s="80" t="s">
        <v>1830</v>
      </c>
      <c r="H156" s="80" t="s">
        <v>1831</v>
      </c>
      <c r="I156" s="177"/>
      <c r="J156" s="81">
        <v>712.56110486360285</v>
      </c>
      <c r="K156" s="81">
        <v>2.8125444872184984</v>
      </c>
      <c r="L156" s="81">
        <v>12.61403798816859</v>
      </c>
      <c r="M156" s="81">
        <v>42.962206436301877</v>
      </c>
      <c r="N156" s="81">
        <v>39.377217679497022</v>
      </c>
      <c r="O156" s="81">
        <v>31.19775743419622</v>
      </c>
      <c r="P156" s="81">
        <v>29.018682857370248</v>
      </c>
      <c r="Q156" s="81">
        <v>1.8103738824985331</v>
      </c>
      <c r="R156" s="81">
        <v>0</v>
      </c>
      <c r="S156" s="81">
        <v>5.5641281300528931</v>
      </c>
      <c r="T156" s="82"/>
      <c r="U156" s="81">
        <v>62871834</v>
      </c>
      <c r="V156" s="81">
        <v>1233</v>
      </c>
      <c r="W156" s="81">
        <v>228</v>
      </c>
      <c r="X156" s="81">
        <v>9978</v>
      </c>
      <c r="Y156" s="81">
        <v>11758</v>
      </c>
      <c r="Z156" s="81">
        <v>19010</v>
      </c>
      <c r="AA156" s="81">
        <v>6071</v>
      </c>
      <c r="AB156" s="81">
        <v>28564</v>
      </c>
      <c r="AC156" s="81">
        <v>0</v>
      </c>
      <c r="AD156" s="81">
        <v>5.5641281300528931</v>
      </c>
      <c r="AE156" s="82"/>
      <c r="AF156" s="81">
        <v>404499997.35695082</v>
      </c>
      <c r="AG156" s="81">
        <v>1927852.179062383</v>
      </c>
      <c r="AH156" s="81">
        <v>2074735.097071843</v>
      </c>
      <c r="AI156" s="81">
        <v>56335837.589538097</v>
      </c>
      <c r="AJ156" s="81">
        <v>51632913.196228482</v>
      </c>
      <c r="AK156" s="81">
        <v>0</v>
      </c>
      <c r="AL156" s="81">
        <v>0</v>
      </c>
      <c r="AM156" s="81">
        <v>3931866.326367538</v>
      </c>
      <c r="AN156" s="81">
        <v>0</v>
      </c>
      <c r="AO156" s="81">
        <v>0</v>
      </c>
      <c r="AP156" s="82"/>
      <c r="AQ156" s="81">
        <v>1081</v>
      </c>
      <c r="AR156" s="81">
        <v>192</v>
      </c>
      <c r="AS156" s="81">
        <v>0</v>
      </c>
      <c r="AT156" s="81">
        <v>0</v>
      </c>
      <c r="AU156" s="81">
        <v>0</v>
      </c>
      <c r="AV156" s="81">
        <v>0</v>
      </c>
      <c r="AW156" s="81" t="s">
        <v>564</v>
      </c>
      <c r="AX156" s="82"/>
      <c r="AY156" s="81">
        <v>4646.7</v>
      </c>
      <c r="AZ156" s="81">
        <v>100018.2</v>
      </c>
      <c r="BA156" s="81">
        <v>0</v>
      </c>
      <c r="BB156" s="81">
        <v>0</v>
      </c>
      <c r="BC156" s="81">
        <v>0</v>
      </c>
      <c r="BD156" s="81">
        <v>0</v>
      </c>
      <c r="BE156" s="81" t="s">
        <v>564</v>
      </c>
      <c r="BF156" s="82"/>
      <c r="BG156" s="81">
        <v>0</v>
      </c>
      <c r="BH156" s="81">
        <v>0</v>
      </c>
      <c r="BI156" s="81">
        <v>112.535</v>
      </c>
      <c r="BJ156" s="81">
        <v>0</v>
      </c>
      <c r="BK156" s="81">
        <v>0</v>
      </c>
      <c r="BL156" s="81">
        <v>0</v>
      </c>
      <c r="BM156" s="82"/>
      <c r="BN156" s="81">
        <v>0</v>
      </c>
      <c r="BO156" s="81">
        <v>0</v>
      </c>
      <c r="BP156" s="81">
        <v>10</v>
      </c>
      <c r="BQ156" s="81">
        <v>0</v>
      </c>
      <c r="BR156" s="81">
        <v>0</v>
      </c>
      <c r="BS156" s="81">
        <v>0</v>
      </c>
      <c r="BT156"/>
      <c r="BU156" s="80">
        <v>112.535</v>
      </c>
      <c r="BV156" s="80">
        <v>0</v>
      </c>
      <c r="BW156" s="80">
        <v>0</v>
      </c>
      <c r="BX156" s="80">
        <v>0</v>
      </c>
      <c r="BY156" s="80">
        <v>0</v>
      </c>
      <c r="BZ156" s="80">
        <v>0</v>
      </c>
      <c r="CA156" s="80">
        <v>0</v>
      </c>
      <c r="CB156" s="80">
        <v>0</v>
      </c>
      <c r="CC156" s="80">
        <v>0</v>
      </c>
    </row>
    <row r="157" spans="1:81">
      <c r="A157" s="80" t="s">
        <v>1846</v>
      </c>
      <c r="B157" s="80">
        <v>373</v>
      </c>
      <c r="C157" s="80">
        <v>16</v>
      </c>
      <c r="D157" s="80">
        <v>22</v>
      </c>
      <c r="E157" s="80">
        <v>2019</v>
      </c>
      <c r="F157" s="80" t="s">
        <v>73</v>
      </c>
      <c r="G157" s="80" t="s">
        <v>1830</v>
      </c>
      <c r="H157" s="80" t="s">
        <v>1831</v>
      </c>
      <c r="I157" s="177"/>
      <c r="J157" s="81">
        <v>686.00242057638252</v>
      </c>
      <c r="K157" s="81">
        <v>2.6190055346920285</v>
      </c>
      <c r="L157" s="81">
        <v>12.751142737235826</v>
      </c>
      <c r="M157" s="81">
        <v>41.078113995112368</v>
      </c>
      <c r="N157" s="81">
        <v>34.992712133458426</v>
      </c>
      <c r="O157" s="81">
        <v>30.61805428809939</v>
      </c>
      <c r="P157" s="81">
        <v>28.881130687024424</v>
      </c>
      <c r="Q157" s="81">
        <v>1.7647479741547996</v>
      </c>
      <c r="R157" s="81">
        <v>0</v>
      </c>
      <c r="S157" s="81">
        <v>5.4368416295586197</v>
      </c>
      <c r="T157" s="82"/>
      <c r="U157" s="81">
        <v>62267180</v>
      </c>
      <c r="V157" s="81">
        <v>1233</v>
      </c>
      <c r="W157" s="81">
        <v>228</v>
      </c>
      <c r="X157" s="81">
        <v>9978</v>
      </c>
      <c r="Y157" s="81">
        <v>11967</v>
      </c>
      <c r="Z157" s="81">
        <v>19169</v>
      </c>
      <c r="AA157" s="81">
        <v>5997</v>
      </c>
      <c r="AB157" s="81">
        <v>28598</v>
      </c>
      <c r="AC157" s="81">
        <v>0</v>
      </c>
      <c r="AD157" s="81">
        <v>5.4368416295586197</v>
      </c>
      <c r="AE157" s="82"/>
      <c r="AF157" s="81">
        <v>405402574.8637377</v>
      </c>
      <c r="AG157" s="81">
        <v>1880412.704615132</v>
      </c>
      <c r="AH157" s="81">
        <v>2251010.6211291561</v>
      </c>
      <c r="AI157" s="81">
        <v>56247266.714327499</v>
      </c>
      <c r="AJ157" s="81">
        <v>45630873.32552097</v>
      </c>
      <c r="AK157" s="81">
        <v>0</v>
      </c>
      <c r="AL157" s="81">
        <v>0</v>
      </c>
      <c r="AM157" s="81">
        <v>3894832.3143712631</v>
      </c>
      <c r="AN157" s="81">
        <v>0</v>
      </c>
      <c r="AO157" s="81">
        <v>0</v>
      </c>
      <c r="AP157" s="82"/>
      <c r="AQ157" s="81">
        <v>1144</v>
      </c>
      <c r="AR157" s="81">
        <v>206</v>
      </c>
      <c r="AS157" s="81">
        <v>0</v>
      </c>
      <c r="AT157" s="81">
        <v>0</v>
      </c>
      <c r="AU157" s="81">
        <v>0</v>
      </c>
      <c r="AV157" s="81">
        <v>0</v>
      </c>
      <c r="AW157" s="81" t="s">
        <v>564</v>
      </c>
      <c r="AX157" s="82"/>
      <c r="AY157" s="81">
        <v>4963.9000000000024</v>
      </c>
      <c r="AZ157" s="81">
        <v>103698.3</v>
      </c>
      <c r="BA157" s="81">
        <v>0</v>
      </c>
      <c r="BB157" s="81">
        <v>0</v>
      </c>
      <c r="BC157" s="81">
        <v>0</v>
      </c>
      <c r="BD157" s="81">
        <v>0</v>
      </c>
      <c r="BE157" s="81" t="s">
        <v>564</v>
      </c>
      <c r="BF157" s="82"/>
      <c r="BG157" s="81">
        <v>0</v>
      </c>
      <c r="BH157" s="81">
        <v>0</v>
      </c>
      <c r="BI157" s="81">
        <v>126.997</v>
      </c>
      <c r="BJ157" s="81">
        <v>0</v>
      </c>
      <c r="BK157" s="81">
        <v>0</v>
      </c>
      <c r="BL157" s="81">
        <v>0</v>
      </c>
      <c r="BM157" s="82"/>
      <c r="BN157" s="81">
        <v>0</v>
      </c>
      <c r="BO157" s="81">
        <v>0</v>
      </c>
      <c r="BP157" s="81">
        <v>10</v>
      </c>
      <c r="BQ157" s="81">
        <v>0</v>
      </c>
      <c r="BR157" s="81">
        <v>0</v>
      </c>
      <c r="BS157" s="81">
        <v>0</v>
      </c>
      <c r="BT157"/>
      <c r="BU157" s="80">
        <v>126.997</v>
      </c>
      <c r="BV157" s="80">
        <v>0</v>
      </c>
      <c r="BW157" s="80">
        <v>0</v>
      </c>
      <c r="BX157" s="80">
        <v>0</v>
      </c>
      <c r="BY157" s="80">
        <v>0</v>
      </c>
      <c r="BZ157" s="80">
        <v>0</v>
      </c>
      <c r="CA157" s="80">
        <v>0</v>
      </c>
      <c r="CB157" s="80">
        <v>0</v>
      </c>
      <c r="CC157" s="80">
        <v>0</v>
      </c>
    </row>
    <row r="158" spans="1:81">
      <c r="A158" s="80" t="s">
        <v>1847</v>
      </c>
      <c r="B158" s="80">
        <v>374</v>
      </c>
      <c r="C158" s="80">
        <v>17</v>
      </c>
      <c r="D158" s="80">
        <v>22</v>
      </c>
      <c r="E158" s="80">
        <v>2020</v>
      </c>
      <c r="F158" s="80" t="s">
        <v>218</v>
      </c>
      <c r="G158" s="174" t="s">
        <v>1830</v>
      </c>
      <c r="H158" s="80" t="s">
        <v>1831</v>
      </c>
      <c r="I158" s="177"/>
      <c r="J158" s="81">
        <v>706.42042699074136</v>
      </c>
      <c r="K158" s="81">
        <v>2.3912231466188634</v>
      </c>
      <c r="L158" s="81">
        <v>11.304658320853829</v>
      </c>
      <c r="M158" s="81">
        <v>40.667806691323875</v>
      </c>
      <c r="N158" s="81">
        <v>36.149183829668821</v>
      </c>
      <c r="O158" s="81">
        <v>27.08044502372119</v>
      </c>
      <c r="P158" s="81">
        <v>27.428842336669806</v>
      </c>
      <c r="Q158" s="81">
        <v>1.6702497463956141</v>
      </c>
      <c r="R158" s="81">
        <v>0</v>
      </c>
      <c r="S158" s="81">
        <v>4.20047101723776</v>
      </c>
      <c r="T158" s="82"/>
      <c r="U158" s="81">
        <v>68918074</v>
      </c>
      <c r="V158" s="81">
        <v>1081</v>
      </c>
      <c r="W158" s="81">
        <v>278</v>
      </c>
      <c r="X158" s="81">
        <v>11594</v>
      </c>
      <c r="Y158" s="81">
        <v>12014</v>
      </c>
      <c r="Z158" s="81">
        <v>19351</v>
      </c>
      <c r="AA158" s="81">
        <v>6188</v>
      </c>
      <c r="AB158" s="81">
        <v>28327</v>
      </c>
      <c r="AC158" s="81">
        <v>0</v>
      </c>
      <c r="AD158" s="81">
        <v>4.20047101723776</v>
      </c>
      <c r="AE158" s="82"/>
      <c r="AF158" s="81">
        <v>433187728.94911051</v>
      </c>
      <c r="AG158" s="81">
        <v>1671403.4304848423</v>
      </c>
      <c r="AH158" s="81">
        <v>2151893.5005185422</v>
      </c>
      <c r="AI158" s="81">
        <v>58802638.606910609</v>
      </c>
      <c r="AJ158" s="81">
        <v>47236860.194781311</v>
      </c>
      <c r="AK158" s="81"/>
      <c r="AL158" s="81"/>
      <c r="AM158" s="81">
        <v>3696988.2195341201</v>
      </c>
      <c r="AN158" s="81"/>
      <c r="AO158" s="81"/>
      <c r="AP158" s="82"/>
      <c r="AQ158" s="81">
        <v>1182</v>
      </c>
      <c r="AR158" s="81">
        <v>229</v>
      </c>
      <c r="AS158" s="81">
        <v>0</v>
      </c>
      <c r="AT158" s="81">
        <v>0</v>
      </c>
      <c r="AU158" s="81">
        <v>0</v>
      </c>
      <c r="AV158" s="81">
        <v>0</v>
      </c>
      <c r="AW158" s="81">
        <v>0</v>
      </c>
      <c r="AX158" s="82"/>
      <c r="AY158" s="81">
        <v>5178.9000000000005</v>
      </c>
      <c r="AZ158" s="81">
        <v>114414.6999999999</v>
      </c>
      <c r="BA158" s="81">
        <v>0</v>
      </c>
      <c r="BB158" s="81">
        <v>0</v>
      </c>
      <c r="BC158" s="81">
        <v>0</v>
      </c>
      <c r="BD158" s="81">
        <v>0</v>
      </c>
      <c r="BE158" s="81">
        <v>0</v>
      </c>
      <c r="BF158" s="82"/>
      <c r="BG158" s="81">
        <v>0</v>
      </c>
      <c r="BH158" s="81">
        <v>0</v>
      </c>
      <c r="BI158" s="81">
        <v>138.947</v>
      </c>
      <c r="BJ158" s="81">
        <v>0</v>
      </c>
      <c r="BK158" s="81">
        <v>0</v>
      </c>
      <c r="BL158" s="81">
        <v>0</v>
      </c>
      <c r="BM158" s="82"/>
      <c r="BN158" s="81">
        <v>0</v>
      </c>
      <c r="BO158" s="81">
        <v>0</v>
      </c>
      <c r="BP158" s="81">
        <v>11</v>
      </c>
      <c r="BQ158" s="81">
        <v>0</v>
      </c>
      <c r="BR158" s="81">
        <v>0</v>
      </c>
      <c r="BS158" s="81">
        <v>0</v>
      </c>
      <c r="BT158"/>
      <c r="BU158" s="80">
        <v>138.947</v>
      </c>
      <c r="BV158" s="80">
        <v>0</v>
      </c>
      <c r="BW158" s="80">
        <v>0</v>
      </c>
      <c r="BX158" s="80">
        <v>0</v>
      </c>
      <c r="BY158" s="80">
        <v>0</v>
      </c>
      <c r="BZ158" s="80">
        <v>0</v>
      </c>
      <c r="CA158" s="80">
        <v>0</v>
      </c>
      <c r="CB158" s="80">
        <v>0</v>
      </c>
      <c r="CC158" s="80">
        <v>0</v>
      </c>
    </row>
    <row r="159" spans="1:81">
      <c r="A159" s="80" t="s">
        <v>1848</v>
      </c>
      <c r="B159" s="80">
        <v>374</v>
      </c>
      <c r="C159" s="80">
        <v>18</v>
      </c>
      <c r="D159" s="80">
        <v>22</v>
      </c>
      <c r="E159" s="80">
        <v>2021</v>
      </c>
      <c r="F159" s="80" t="s">
        <v>75</v>
      </c>
      <c r="G159" s="174" t="s">
        <v>1830</v>
      </c>
      <c r="H159" s="80" t="s">
        <v>1831</v>
      </c>
      <c r="I159" s="177"/>
      <c r="J159" s="81">
        <v>779.64654529225402</v>
      </c>
      <c r="K159" s="81">
        <v>2.5583569925006215</v>
      </c>
      <c r="L159" s="81">
        <v>11.274283504060172</v>
      </c>
      <c r="M159" s="81">
        <v>45.875493795492275</v>
      </c>
      <c r="N159" s="81">
        <v>32.913351558053577</v>
      </c>
      <c r="O159" s="81">
        <v>26.432920449557415</v>
      </c>
      <c r="P159" s="81">
        <v>28.639884336129658</v>
      </c>
      <c r="Q159" s="81">
        <v>1.6785389547012406</v>
      </c>
      <c r="R159" s="81">
        <v>0</v>
      </c>
      <c r="S159" s="81">
        <v>3.7975055128032609</v>
      </c>
      <c r="T159" s="82"/>
      <c r="U159" s="81">
        <v>80176639</v>
      </c>
      <c r="V159" s="81">
        <v>1081</v>
      </c>
      <c r="W159" s="81">
        <v>278</v>
      </c>
      <c r="X159" s="81">
        <v>11594</v>
      </c>
      <c r="Y159" s="81">
        <v>12053</v>
      </c>
      <c r="Z159" s="81">
        <v>19449</v>
      </c>
      <c r="AA159" s="81">
        <v>6301</v>
      </c>
      <c r="AB159" s="81">
        <v>28130</v>
      </c>
      <c r="AC159" s="81">
        <v>0</v>
      </c>
      <c r="AD159" s="81">
        <v>3.7975055128032609</v>
      </c>
      <c r="AE159" s="82"/>
      <c r="AF159" s="81">
        <v>501207187.06651169</v>
      </c>
      <c r="AG159" s="81">
        <v>1777760.3733965834</v>
      </c>
      <c r="AH159" s="81">
        <v>1803656.4781989004</v>
      </c>
      <c r="AI159" s="81">
        <v>67482024.491107091</v>
      </c>
      <c r="AJ159" s="81">
        <v>42719084.459859379</v>
      </c>
      <c r="AK159" s="81">
        <v>0</v>
      </c>
      <c r="AL159" s="81">
        <v>0</v>
      </c>
      <c r="AM159" s="81">
        <v>3692453.1640334963</v>
      </c>
      <c r="AN159" s="81">
        <v>0</v>
      </c>
      <c r="AO159" s="81">
        <v>0</v>
      </c>
      <c r="AP159" s="82"/>
      <c r="AQ159" s="81">
        <v>1224</v>
      </c>
      <c r="AR159" s="81">
        <v>244</v>
      </c>
      <c r="AS159" s="81">
        <v>0</v>
      </c>
      <c r="AT159" s="81">
        <v>0</v>
      </c>
      <c r="AU159" s="81">
        <v>0</v>
      </c>
      <c r="AV159" s="81">
        <v>0</v>
      </c>
      <c r="AW159" s="81"/>
      <c r="AX159" s="82"/>
      <c r="AY159" s="81">
        <v>5414.6000000000013</v>
      </c>
      <c r="AZ159" s="81">
        <v>128868.39999999991</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1849</v>
      </c>
      <c r="B160" s="80">
        <v>374</v>
      </c>
      <c r="C160" s="80">
        <v>19</v>
      </c>
      <c r="D160" s="80">
        <v>22</v>
      </c>
      <c r="E160" s="80">
        <v>2022</v>
      </c>
      <c r="F160" s="80" t="s">
        <v>568</v>
      </c>
      <c r="G160" s="80" t="s">
        <v>1830</v>
      </c>
      <c r="H160" s="80" t="s">
        <v>1831</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1298</v>
      </c>
      <c r="AR160" s="81">
        <v>245</v>
      </c>
      <c r="AS160" s="81">
        <v>0</v>
      </c>
      <c r="AT160" s="81">
        <v>0</v>
      </c>
      <c r="AU160" s="81">
        <v>0</v>
      </c>
      <c r="AV160" s="81">
        <v>0</v>
      </c>
      <c r="AW160" s="81"/>
      <c r="AX160" s="82"/>
      <c r="AY160" s="81">
        <v>5811.9000000000015</v>
      </c>
      <c r="AZ160" s="81">
        <v>128917.89999999989</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1850</v>
      </c>
      <c r="B161" s="80">
        <v>443</v>
      </c>
      <c r="C161" s="80">
        <v>1</v>
      </c>
      <c r="D161" s="80">
        <v>27</v>
      </c>
      <c r="E161" s="80">
        <v>1990</v>
      </c>
      <c r="F161" s="80" t="s">
        <v>562</v>
      </c>
      <c r="G161" s="80" t="s">
        <v>1851</v>
      </c>
      <c r="H161" s="80" t="s">
        <v>1852</v>
      </c>
      <c r="I161" s="177"/>
      <c r="J161" s="81">
        <v>12.349385099832633</v>
      </c>
      <c r="K161" s="81">
        <v>1.0587418068888834</v>
      </c>
      <c r="L161" s="81">
        <v>0.77913327039140812</v>
      </c>
      <c r="M161" s="81">
        <v>12.375437248790794</v>
      </c>
      <c r="N161" s="81">
        <v>21.91819992009609</v>
      </c>
      <c r="O161" s="81">
        <v>17.41015417007107</v>
      </c>
      <c r="P161" s="81">
        <v>13.108956247506752</v>
      </c>
      <c r="Q161" s="81">
        <v>1.6995549907356835</v>
      </c>
      <c r="R161" s="81">
        <v>0</v>
      </c>
      <c r="S161" s="81">
        <v>2.1308623707997421</v>
      </c>
      <c r="T161" s="82"/>
      <c r="U161" s="81">
        <v>3468385</v>
      </c>
      <c r="V161" s="81">
        <v>447</v>
      </c>
      <c r="W161" s="81">
        <v>9</v>
      </c>
      <c r="X161" s="81">
        <v>4727</v>
      </c>
      <c r="Y161" s="81">
        <v>8008</v>
      </c>
      <c r="Z161" s="81">
        <v>7161</v>
      </c>
      <c r="AA161" s="81">
        <v>3183</v>
      </c>
      <c r="AB161" s="81">
        <v>27595</v>
      </c>
      <c r="AC161" s="81">
        <v>0</v>
      </c>
      <c r="AD161" s="81">
        <v>2.1308623707997421</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1853</v>
      </c>
      <c r="B162" s="80">
        <v>444</v>
      </c>
      <c r="C162" s="80">
        <v>2</v>
      </c>
      <c r="D162" s="80">
        <v>27</v>
      </c>
      <c r="E162" s="80">
        <v>2005</v>
      </c>
      <c r="F162" s="80" t="s">
        <v>565</v>
      </c>
      <c r="G162" s="80" t="s">
        <v>1851</v>
      </c>
      <c r="H162" s="80" t="s">
        <v>1852</v>
      </c>
      <c r="I162" s="177"/>
      <c r="J162" s="81">
        <v>9.7314299168844869</v>
      </c>
      <c r="K162" s="81">
        <v>0.82542223460047126</v>
      </c>
      <c r="L162" s="81">
        <v>0</v>
      </c>
      <c r="M162" s="81">
        <v>20.581632331565089</v>
      </c>
      <c r="N162" s="81">
        <v>30.931689143539323</v>
      </c>
      <c r="O162" s="81">
        <v>25.40937506899423</v>
      </c>
      <c r="P162" s="81">
        <v>13.486875528547779</v>
      </c>
      <c r="Q162" s="81">
        <v>1.6820176226112944</v>
      </c>
      <c r="R162" s="81">
        <v>0</v>
      </c>
      <c r="S162" s="81">
        <v>2.1791698267200004</v>
      </c>
      <c r="T162" s="82"/>
      <c r="U162" s="81">
        <v>1758371</v>
      </c>
      <c r="V162" s="81">
        <v>410</v>
      </c>
      <c r="W162" s="81">
        <v>0</v>
      </c>
      <c r="X162" s="81">
        <v>4271</v>
      </c>
      <c r="Y162" s="81">
        <v>10385</v>
      </c>
      <c r="Z162" s="81">
        <v>12094</v>
      </c>
      <c r="AA162" s="81">
        <v>2682</v>
      </c>
      <c r="AB162" s="81">
        <v>28550</v>
      </c>
      <c r="AC162" s="81">
        <v>0</v>
      </c>
      <c r="AD162" s="81">
        <v>2.1791698267200004</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1854</v>
      </c>
      <c r="B163" s="80">
        <v>445</v>
      </c>
      <c r="C163" s="80">
        <v>3</v>
      </c>
      <c r="D163" s="80">
        <v>27</v>
      </c>
      <c r="E163" s="80">
        <v>2006</v>
      </c>
      <c r="F163" s="80" t="s">
        <v>566</v>
      </c>
      <c r="G163" s="80" t="s">
        <v>1851</v>
      </c>
      <c r="H163" s="80" t="s">
        <v>1852</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1855</v>
      </c>
      <c r="B164" s="80">
        <v>446</v>
      </c>
      <c r="C164" s="80">
        <v>4</v>
      </c>
      <c r="D164" s="80">
        <v>27</v>
      </c>
      <c r="E164" s="80">
        <v>2007</v>
      </c>
      <c r="F164" s="80" t="s">
        <v>567</v>
      </c>
      <c r="G164" s="80" t="s">
        <v>1851</v>
      </c>
      <c r="H164" s="80" t="s">
        <v>1852</v>
      </c>
      <c r="I164" s="177"/>
      <c r="J164" s="81">
        <v>7.3992393390167015</v>
      </c>
      <c r="K164" s="81">
        <v>0.76597079203623586</v>
      </c>
      <c r="L164" s="81">
        <v>0</v>
      </c>
      <c r="M164" s="81">
        <v>20.821296247086359</v>
      </c>
      <c r="N164" s="81">
        <v>30.372103104173988</v>
      </c>
      <c r="O164" s="81">
        <v>24.608356076657188</v>
      </c>
      <c r="P164" s="81">
        <v>13.307542675470566</v>
      </c>
      <c r="Q164" s="81">
        <v>1.7659859437429313</v>
      </c>
      <c r="R164" s="81">
        <v>0</v>
      </c>
      <c r="S164" s="81">
        <v>2.1385886084899997</v>
      </c>
      <c r="T164" s="82"/>
      <c r="U164" s="81">
        <v>1921865</v>
      </c>
      <c r="V164" s="81">
        <v>388</v>
      </c>
      <c r="W164" s="81">
        <v>0</v>
      </c>
      <c r="X164" s="81">
        <v>5175</v>
      </c>
      <c r="Y164" s="81">
        <v>10582</v>
      </c>
      <c r="Z164" s="81">
        <v>12176</v>
      </c>
      <c r="AA164" s="81">
        <v>2606</v>
      </c>
      <c r="AB164" s="81">
        <v>28390</v>
      </c>
      <c r="AC164" s="81">
        <v>0</v>
      </c>
      <c r="AD164" s="81">
        <v>2.1385886084899997</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1856</v>
      </c>
      <c r="B165" s="80">
        <v>447</v>
      </c>
      <c r="C165" s="80">
        <v>5</v>
      </c>
      <c r="D165" s="80">
        <v>27</v>
      </c>
      <c r="E165" s="80">
        <v>2008</v>
      </c>
      <c r="F165" s="80" t="s">
        <v>84</v>
      </c>
      <c r="G165" s="80" t="s">
        <v>1851</v>
      </c>
      <c r="H165" s="80" t="s">
        <v>1852</v>
      </c>
      <c r="I165" s="177"/>
      <c r="J165" s="81">
        <v>7.1589895948028657</v>
      </c>
      <c r="K165" s="81">
        <v>0.56543432473776634</v>
      </c>
      <c r="L165" s="81">
        <v>0</v>
      </c>
      <c r="M165" s="81">
        <v>22.782389479219351</v>
      </c>
      <c r="N165" s="81">
        <v>32.254854218884702</v>
      </c>
      <c r="O165" s="81">
        <v>23.682164072364838</v>
      </c>
      <c r="P165" s="81">
        <v>12.772107217588633</v>
      </c>
      <c r="Q165" s="81">
        <v>1.7406184488650267</v>
      </c>
      <c r="R165" s="81">
        <v>0</v>
      </c>
      <c r="S165" s="81">
        <v>1.5218597836500003</v>
      </c>
      <c r="T165" s="82"/>
      <c r="U165" s="81">
        <v>2001964</v>
      </c>
      <c r="V165" s="81">
        <v>388</v>
      </c>
      <c r="W165" s="81">
        <v>0</v>
      </c>
      <c r="X165" s="81">
        <v>5175</v>
      </c>
      <c r="Y165" s="81">
        <v>10767</v>
      </c>
      <c r="Z165" s="81">
        <v>12129</v>
      </c>
      <c r="AA165" s="81">
        <v>2504</v>
      </c>
      <c r="AB165" s="81">
        <v>28442</v>
      </c>
      <c r="AC165" s="81">
        <v>0</v>
      </c>
      <c r="AD165" s="81">
        <v>1.5218597836500003</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1857</v>
      </c>
      <c r="B166" s="80">
        <v>448</v>
      </c>
      <c r="C166" s="80">
        <v>6</v>
      </c>
      <c r="D166" s="80">
        <v>27</v>
      </c>
      <c r="E166" s="80">
        <v>2009</v>
      </c>
      <c r="F166" s="80" t="s">
        <v>85</v>
      </c>
      <c r="G166" s="80" t="s">
        <v>1851</v>
      </c>
      <c r="H166" s="80" t="s">
        <v>1852</v>
      </c>
      <c r="I166" s="177"/>
      <c r="J166" s="81">
        <v>6.3189352665219909</v>
      </c>
      <c r="K166" s="81">
        <v>0.48204961656705142</v>
      </c>
      <c r="L166" s="81">
        <v>0</v>
      </c>
      <c r="M166" s="81">
        <v>18.657758602826569</v>
      </c>
      <c r="N166" s="81">
        <v>29.757226461266558</v>
      </c>
      <c r="O166" s="81">
        <v>24.137310520683954</v>
      </c>
      <c r="P166" s="81">
        <v>12.068381757582525</v>
      </c>
      <c r="Q166" s="81">
        <v>1.6612077121574245</v>
      </c>
      <c r="R166" s="81">
        <v>0</v>
      </c>
      <c r="S166" s="81">
        <v>1.8797389660799999</v>
      </c>
      <c r="T166" s="82"/>
      <c r="U166" s="81">
        <v>1737379</v>
      </c>
      <c r="V166" s="81">
        <v>345</v>
      </c>
      <c r="W166" s="81">
        <v>0</v>
      </c>
      <c r="X166" s="81">
        <v>5110</v>
      </c>
      <c r="Y166" s="81">
        <v>10908</v>
      </c>
      <c r="Z166" s="81">
        <v>12202</v>
      </c>
      <c r="AA166" s="81">
        <v>2429</v>
      </c>
      <c r="AB166" s="81">
        <v>28495</v>
      </c>
      <c r="AC166" s="81">
        <v>0</v>
      </c>
      <c r="AD166" s="81">
        <v>1.8797389660799999</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3.45</v>
      </c>
      <c r="BJ166" s="81">
        <v>0</v>
      </c>
      <c r="BK166" s="81">
        <v>0</v>
      </c>
      <c r="BL166" s="81">
        <v>0</v>
      </c>
      <c r="BM166" s="82"/>
      <c r="BN166" s="81">
        <v>0</v>
      </c>
      <c r="BO166" s="81">
        <v>0</v>
      </c>
      <c r="BP166" s="81">
        <v>1</v>
      </c>
      <c r="BQ166" s="81">
        <v>0</v>
      </c>
      <c r="BR166" s="81">
        <v>0</v>
      </c>
      <c r="BS166" s="81">
        <v>0</v>
      </c>
      <c r="BT166"/>
      <c r="BU166" s="80"/>
      <c r="BV166" s="80"/>
      <c r="BW166" s="80"/>
      <c r="BX166" s="80"/>
      <c r="BY166" s="80"/>
      <c r="BZ166" s="80"/>
      <c r="CA166" s="80"/>
      <c r="CB166" s="80"/>
      <c r="CC166" s="80"/>
    </row>
    <row r="167" spans="1:81">
      <c r="A167" s="80" t="s">
        <v>1858</v>
      </c>
      <c r="B167" s="80">
        <v>449</v>
      </c>
      <c r="C167" s="80">
        <v>7</v>
      </c>
      <c r="D167" s="80">
        <v>27</v>
      </c>
      <c r="E167" s="80">
        <v>2010</v>
      </c>
      <c r="F167" s="80" t="s">
        <v>86</v>
      </c>
      <c r="G167" s="80" t="s">
        <v>1851</v>
      </c>
      <c r="H167" s="80" t="s">
        <v>1852</v>
      </c>
      <c r="I167" s="177"/>
      <c r="J167" s="81">
        <v>7.0185433279332807</v>
      </c>
      <c r="K167" s="81">
        <v>0.53818764744026604</v>
      </c>
      <c r="L167" s="81">
        <v>0</v>
      </c>
      <c r="M167" s="81">
        <v>20.22674576447665</v>
      </c>
      <c r="N167" s="81">
        <v>29.458371933411609</v>
      </c>
      <c r="O167" s="81">
        <v>24.1713736334037</v>
      </c>
      <c r="P167" s="81">
        <v>12.12270765049665</v>
      </c>
      <c r="Q167" s="81">
        <v>1.7305083444502463</v>
      </c>
      <c r="R167" s="81">
        <v>0</v>
      </c>
      <c r="S167" s="81">
        <v>1.2971001703999998</v>
      </c>
      <c r="T167" s="82"/>
      <c r="U167" s="81">
        <v>1812728</v>
      </c>
      <c r="V167" s="81">
        <v>345</v>
      </c>
      <c r="W167" s="81">
        <v>0</v>
      </c>
      <c r="X167" s="81">
        <v>5110</v>
      </c>
      <c r="Y167" s="81">
        <v>10979</v>
      </c>
      <c r="Z167" s="81">
        <v>12276</v>
      </c>
      <c r="AA167" s="81">
        <v>2379</v>
      </c>
      <c r="AB167" s="81">
        <v>28443</v>
      </c>
      <c r="AC167" s="81">
        <v>0</v>
      </c>
      <c r="AD167" s="81">
        <v>1.2971001703999998</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3.238</v>
      </c>
      <c r="BJ167" s="81">
        <v>0</v>
      </c>
      <c r="BK167" s="81">
        <v>0</v>
      </c>
      <c r="BL167" s="81">
        <v>0</v>
      </c>
      <c r="BM167" s="82"/>
      <c r="BN167" s="81">
        <v>0</v>
      </c>
      <c r="BO167" s="81">
        <v>0</v>
      </c>
      <c r="BP167" s="81">
        <v>1</v>
      </c>
      <c r="BQ167" s="81">
        <v>0</v>
      </c>
      <c r="BR167" s="81">
        <v>0</v>
      </c>
      <c r="BS167" s="81">
        <v>0</v>
      </c>
      <c r="BT167"/>
      <c r="BU167" s="80">
        <v>3.238</v>
      </c>
      <c r="BV167" s="80">
        <v>0</v>
      </c>
      <c r="BW167" s="80">
        <v>0</v>
      </c>
      <c r="BX167" s="80">
        <v>0</v>
      </c>
      <c r="BY167" s="80">
        <v>0</v>
      </c>
      <c r="BZ167" s="80">
        <v>0</v>
      </c>
      <c r="CA167" s="80">
        <v>0</v>
      </c>
      <c r="CB167" s="80">
        <v>0</v>
      </c>
      <c r="CC167" s="80">
        <v>0</v>
      </c>
    </row>
    <row r="168" spans="1:81">
      <c r="A168" s="80" t="s">
        <v>1859</v>
      </c>
      <c r="B168" s="80">
        <v>450</v>
      </c>
      <c r="C168" s="80">
        <v>8</v>
      </c>
      <c r="D168" s="80">
        <v>27</v>
      </c>
      <c r="E168" s="80">
        <v>2011</v>
      </c>
      <c r="F168" s="80" t="s">
        <v>87</v>
      </c>
      <c r="G168" s="80" t="s">
        <v>1851</v>
      </c>
      <c r="H168" s="80" t="s">
        <v>1852</v>
      </c>
      <c r="I168" s="177"/>
      <c r="J168" s="81">
        <v>9.1702923149350344</v>
      </c>
      <c r="K168" s="81">
        <v>0.76923106157198562</v>
      </c>
      <c r="L168" s="81">
        <v>0</v>
      </c>
      <c r="M168" s="81">
        <v>24.751189316608937</v>
      </c>
      <c r="N168" s="81">
        <v>37.462113683923228</v>
      </c>
      <c r="O168" s="81">
        <v>23.74991829202505</v>
      </c>
      <c r="P168" s="81">
        <v>11.48536981915005</v>
      </c>
      <c r="Q168" s="81">
        <v>1.993415059477897</v>
      </c>
      <c r="R168" s="81">
        <v>0</v>
      </c>
      <c r="S168" s="81">
        <v>1.0626489584000001</v>
      </c>
      <c r="T168" s="82"/>
      <c r="U168" s="81">
        <v>1912889</v>
      </c>
      <c r="V168" s="81">
        <v>345</v>
      </c>
      <c r="W168" s="81">
        <v>0</v>
      </c>
      <c r="X168" s="81">
        <v>5110</v>
      </c>
      <c r="Y168" s="81">
        <v>11033</v>
      </c>
      <c r="Z168" s="81">
        <v>12324</v>
      </c>
      <c r="AA168" s="81">
        <v>2321</v>
      </c>
      <c r="AB168" s="81">
        <v>28405</v>
      </c>
      <c r="AC168" s="81">
        <v>0</v>
      </c>
      <c r="AD168" s="81">
        <v>1.0626489584000001</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2.5720000000000001</v>
      </c>
      <c r="BJ168" s="81">
        <v>0</v>
      </c>
      <c r="BK168" s="81">
        <v>0</v>
      </c>
      <c r="BL168" s="81">
        <v>0</v>
      </c>
      <c r="BM168" s="82"/>
      <c r="BN168" s="81">
        <v>0</v>
      </c>
      <c r="BO168" s="81">
        <v>0</v>
      </c>
      <c r="BP168" s="81">
        <v>1</v>
      </c>
      <c r="BQ168" s="81">
        <v>0</v>
      </c>
      <c r="BR168" s="81">
        <v>0</v>
      </c>
      <c r="BS168" s="81">
        <v>0</v>
      </c>
      <c r="BT168"/>
      <c r="BU168" s="80">
        <v>2.5720000000000001</v>
      </c>
      <c r="BV168" s="80">
        <v>0</v>
      </c>
      <c r="BW168" s="80">
        <v>0</v>
      </c>
      <c r="BX168" s="80">
        <v>0</v>
      </c>
      <c r="BY168" s="80">
        <v>0</v>
      </c>
      <c r="BZ168" s="80">
        <v>0</v>
      </c>
      <c r="CA168" s="80">
        <v>0</v>
      </c>
      <c r="CB168" s="80">
        <v>0</v>
      </c>
      <c r="CC168" s="80">
        <v>0</v>
      </c>
    </row>
    <row r="169" spans="1:81">
      <c r="A169" s="80" t="s">
        <v>1860</v>
      </c>
      <c r="B169" s="80">
        <v>451</v>
      </c>
      <c r="C169" s="80">
        <v>9</v>
      </c>
      <c r="D169" s="80">
        <v>27</v>
      </c>
      <c r="E169" s="80">
        <v>2012</v>
      </c>
      <c r="F169" s="80" t="s">
        <v>88</v>
      </c>
      <c r="G169" s="80" t="s">
        <v>1851</v>
      </c>
      <c r="H169" s="80" t="s">
        <v>1852</v>
      </c>
      <c r="I169" s="177"/>
      <c r="J169" s="81">
        <v>9.6668954948103671</v>
      </c>
      <c r="K169" s="81">
        <v>0.74834450866664415</v>
      </c>
      <c r="L169" s="81">
        <v>0</v>
      </c>
      <c r="M169" s="81">
        <v>25.389289772774561</v>
      </c>
      <c r="N169" s="81">
        <v>42.904415143606847</v>
      </c>
      <c r="O169" s="81">
        <v>23.668183558635448</v>
      </c>
      <c r="P169" s="81">
        <v>11.336722933502674</v>
      </c>
      <c r="Q169" s="81">
        <v>2.1696101688444442</v>
      </c>
      <c r="R169" s="81">
        <v>0</v>
      </c>
      <c r="S169" s="81">
        <v>0</v>
      </c>
      <c r="T169" s="82"/>
      <c r="U169" s="81">
        <v>2019505</v>
      </c>
      <c r="V169" s="81">
        <v>345</v>
      </c>
      <c r="W169" s="81">
        <v>0</v>
      </c>
      <c r="X169" s="81">
        <v>5110</v>
      </c>
      <c r="Y169" s="81">
        <v>11145</v>
      </c>
      <c r="Z169" s="81">
        <v>12379</v>
      </c>
      <c r="AA169" s="81">
        <v>2278</v>
      </c>
      <c r="AB169" s="81">
        <v>28455</v>
      </c>
      <c r="AC169" s="81">
        <v>0</v>
      </c>
      <c r="AD169" s="81">
        <v>0</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2.952</v>
      </c>
      <c r="BJ169" s="81">
        <v>0</v>
      </c>
      <c r="BK169" s="81">
        <v>0</v>
      </c>
      <c r="BL169" s="81">
        <v>0</v>
      </c>
      <c r="BM169" s="82"/>
      <c r="BN169" s="81">
        <v>0</v>
      </c>
      <c r="BO169" s="81">
        <v>0</v>
      </c>
      <c r="BP169" s="81">
        <v>1</v>
      </c>
      <c r="BQ169" s="81">
        <v>0</v>
      </c>
      <c r="BR169" s="81">
        <v>0</v>
      </c>
      <c r="BS169" s="81">
        <v>0</v>
      </c>
      <c r="BT169"/>
      <c r="BU169" s="80">
        <v>2.952</v>
      </c>
      <c r="BV169" s="80">
        <v>0</v>
      </c>
      <c r="BW169" s="80">
        <v>0</v>
      </c>
      <c r="BX169" s="80">
        <v>0</v>
      </c>
      <c r="BY169" s="80">
        <v>0</v>
      </c>
      <c r="BZ169" s="80">
        <v>0</v>
      </c>
      <c r="CA169" s="80">
        <v>0</v>
      </c>
      <c r="CB169" s="80">
        <v>0</v>
      </c>
      <c r="CC169" s="80">
        <v>0</v>
      </c>
    </row>
    <row r="170" spans="1:81">
      <c r="A170" s="80" t="s">
        <v>1861</v>
      </c>
      <c r="B170" s="80">
        <v>452</v>
      </c>
      <c r="C170" s="80">
        <v>10</v>
      </c>
      <c r="D170" s="80">
        <v>27</v>
      </c>
      <c r="E170" s="80">
        <v>2013</v>
      </c>
      <c r="F170" s="80" t="s">
        <v>89</v>
      </c>
      <c r="G170" s="80" t="s">
        <v>1851</v>
      </c>
      <c r="H170" s="80" t="s">
        <v>1852</v>
      </c>
      <c r="I170" s="177"/>
      <c r="J170" s="81">
        <v>8.5092444500643545</v>
      </c>
      <c r="K170" s="81">
        <v>0.6174396510869129</v>
      </c>
      <c r="L170" s="81">
        <v>0</v>
      </c>
      <c r="M170" s="81">
        <v>26.023713640683145</v>
      </c>
      <c r="N170" s="81">
        <v>44.447512367755884</v>
      </c>
      <c r="O170" s="81">
        <v>22.757271188852737</v>
      </c>
      <c r="P170" s="81">
        <v>11.204600757012269</v>
      </c>
      <c r="Q170" s="81">
        <v>2.1986957168751418</v>
      </c>
      <c r="R170" s="81">
        <v>0</v>
      </c>
      <c r="S170" s="81">
        <v>0</v>
      </c>
      <c r="T170" s="82"/>
      <c r="U170" s="81">
        <v>1768692</v>
      </c>
      <c r="V170" s="81">
        <v>345</v>
      </c>
      <c r="W170" s="81">
        <v>0</v>
      </c>
      <c r="X170" s="81">
        <v>5110</v>
      </c>
      <c r="Y170" s="81">
        <v>11220</v>
      </c>
      <c r="Z170" s="81">
        <v>12434</v>
      </c>
      <c r="AA170" s="81">
        <v>2243</v>
      </c>
      <c r="AB170" s="81">
        <v>28423</v>
      </c>
      <c r="AC170" s="81">
        <v>0</v>
      </c>
      <c r="AD170" s="81">
        <v>0</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3.383</v>
      </c>
      <c r="BJ170" s="81">
        <v>0</v>
      </c>
      <c r="BK170" s="81">
        <v>0</v>
      </c>
      <c r="BL170" s="81">
        <v>0</v>
      </c>
      <c r="BM170" s="82"/>
      <c r="BN170" s="81">
        <v>0</v>
      </c>
      <c r="BO170" s="81">
        <v>0</v>
      </c>
      <c r="BP170" s="81">
        <v>1</v>
      </c>
      <c r="BQ170" s="81">
        <v>0</v>
      </c>
      <c r="BR170" s="81">
        <v>0</v>
      </c>
      <c r="BS170" s="81">
        <v>0</v>
      </c>
      <c r="BT170"/>
      <c r="BU170" s="80">
        <v>3.383</v>
      </c>
      <c r="BV170" s="80">
        <v>0</v>
      </c>
      <c r="BW170" s="80">
        <v>0</v>
      </c>
      <c r="BX170" s="80">
        <v>0</v>
      </c>
      <c r="BY170" s="80">
        <v>0</v>
      </c>
      <c r="BZ170" s="80">
        <v>0</v>
      </c>
      <c r="CA170" s="80">
        <v>0</v>
      </c>
      <c r="CB170" s="80">
        <v>0</v>
      </c>
      <c r="CC170" s="80">
        <v>0</v>
      </c>
    </row>
    <row r="171" spans="1:81">
      <c r="A171" s="80" t="s">
        <v>1862</v>
      </c>
      <c r="B171" s="80">
        <v>453</v>
      </c>
      <c r="C171" s="80">
        <v>11</v>
      </c>
      <c r="D171" s="80">
        <v>27</v>
      </c>
      <c r="E171" s="80">
        <v>2014</v>
      </c>
      <c r="F171" s="80" t="s">
        <v>90</v>
      </c>
      <c r="G171" s="80" t="s">
        <v>1851</v>
      </c>
      <c r="H171" s="80" t="s">
        <v>1852</v>
      </c>
      <c r="I171" s="177"/>
      <c r="J171" s="81">
        <v>8.2430274732626536</v>
      </c>
      <c r="K171" s="81">
        <v>0.58054288585499536</v>
      </c>
      <c r="L171" s="81">
        <v>0</v>
      </c>
      <c r="M171" s="81">
        <v>24.669476764936498</v>
      </c>
      <c r="N171" s="81">
        <v>43.805568722151911</v>
      </c>
      <c r="O171" s="81">
        <v>21.602295912256238</v>
      </c>
      <c r="P171" s="81">
        <v>11.117257831452443</v>
      </c>
      <c r="Q171" s="81">
        <v>2.1014592988054455</v>
      </c>
      <c r="R171" s="81">
        <v>0</v>
      </c>
      <c r="S171" s="81">
        <v>0</v>
      </c>
      <c r="T171" s="82"/>
      <c r="U171" s="81">
        <v>1907041</v>
      </c>
      <c r="V171" s="81">
        <v>273</v>
      </c>
      <c r="W171" s="81">
        <v>0</v>
      </c>
      <c r="X171" s="81">
        <v>4841</v>
      </c>
      <c r="Y171" s="81">
        <v>11283</v>
      </c>
      <c r="Z171" s="81">
        <v>12431</v>
      </c>
      <c r="AA171" s="81">
        <v>2214</v>
      </c>
      <c r="AB171" s="81">
        <v>28314</v>
      </c>
      <c r="AC171" s="81">
        <v>0</v>
      </c>
      <c r="AD171" s="81">
        <v>0</v>
      </c>
      <c r="AE171" s="82"/>
      <c r="AF171" s="81">
        <v>11166649.075902622</v>
      </c>
      <c r="AG171" s="81">
        <v>475697.23386551125</v>
      </c>
      <c r="AH171" s="81">
        <v>0</v>
      </c>
      <c r="AI171" s="81">
        <v>32010663.250156969</v>
      </c>
      <c r="AJ171" s="81">
        <v>62415260.084020987</v>
      </c>
      <c r="AK171" s="81">
        <v>0</v>
      </c>
      <c r="AL171" s="81">
        <v>0</v>
      </c>
      <c r="AM171" s="81">
        <v>3887089.0978114097</v>
      </c>
      <c r="AN171" s="81">
        <v>0</v>
      </c>
      <c r="AO171" s="81">
        <v>0</v>
      </c>
      <c r="AP171" s="82"/>
      <c r="AQ171" s="81">
        <v>547</v>
      </c>
      <c r="AR171" s="81">
        <v>55</v>
      </c>
      <c r="AS171" s="81">
        <v>0</v>
      </c>
      <c r="AT171" s="81">
        <v>0</v>
      </c>
      <c r="AU171" s="81">
        <v>0</v>
      </c>
      <c r="AV171" s="81">
        <v>0</v>
      </c>
      <c r="AW171" s="81" t="s">
        <v>564</v>
      </c>
      <c r="AX171" s="82"/>
      <c r="AY171" s="81">
        <v>2180.3000000000002</v>
      </c>
      <c r="AZ171" s="81">
        <v>807.8</v>
      </c>
      <c r="BA171" s="81">
        <v>0</v>
      </c>
      <c r="BB171" s="81">
        <v>0</v>
      </c>
      <c r="BC171" s="81">
        <v>0</v>
      </c>
      <c r="BD171" s="81">
        <v>0</v>
      </c>
      <c r="BE171" s="81" t="s">
        <v>564</v>
      </c>
      <c r="BF171" s="82"/>
      <c r="BG171" s="81">
        <v>0</v>
      </c>
      <c r="BH171" s="81">
        <v>0</v>
      </c>
      <c r="BI171" s="81">
        <v>3.581</v>
      </c>
      <c r="BJ171" s="81">
        <v>0</v>
      </c>
      <c r="BK171" s="81">
        <v>0</v>
      </c>
      <c r="BL171" s="81">
        <v>0</v>
      </c>
      <c r="BM171" s="82"/>
      <c r="BN171" s="81">
        <v>0</v>
      </c>
      <c r="BO171" s="81">
        <v>0</v>
      </c>
      <c r="BP171" s="81">
        <v>1</v>
      </c>
      <c r="BQ171" s="81">
        <v>0</v>
      </c>
      <c r="BR171" s="81">
        <v>0</v>
      </c>
      <c r="BS171" s="81">
        <v>0</v>
      </c>
      <c r="BT171"/>
      <c r="BU171" s="80">
        <v>3.581</v>
      </c>
      <c r="BV171" s="80">
        <v>0</v>
      </c>
      <c r="BW171" s="80">
        <v>0</v>
      </c>
      <c r="BX171" s="80">
        <v>0</v>
      </c>
      <c r="BY171" s="80">
        <v>0</v>
      </c>
      <c r="BZ171" s="80">
        <v>0</v>
      </c>
      <c r="CA171" s="80">
        <v>0</v>
      </c>
      <c r="CB171" s="80">
        <v>0</v>
      </c>
      <c r="CC171" s="80">
        <v>0</v>
      </c>
    </row>
    <row r="172" spans="1:81">
      <c r="A172" s="80" t="s">
        <v>1863</v>
      </c>
      <c r="B172" s="80">
        <v>454</v>
      </c>
      <c r="C172" s="80">
        <v>12</v>
      </c>
      <c r="D172" s="80">
        <v>27</v>
      </c>
      <c r="E172" s="80">
        <v>2015</v>
      </c>
      <c r="F172" s="80" t="s">
        <v>91</v>
      </c>
      <c r="G172" s="80" t="s">
        <v>1851</v>
      </c>
      <c r="H172" s="80" t="s">
        <v>1852</v>
      </c>
      <c r="I172" s="177"/>
      <c r="J172" s="81">
        <v>7.7982351235164113</v>
      </c>
      <c r="K172" s="81">
        <v>0.60617814391430536</v>
      </c>
      <c r="L172" s="81">
        <v>0</v>
      </c>
      <c r="M172" s="81">
        <v>25.545862884277401</v>
      </c>
      <c r="N172" s="81">
        <v>40.672554998636095</v>
      </c>
      <c r="O172" s="81">
        <v>21.576874391112135</v>
      </c>
      <c r="P172" s="81">
        <v>11.120979780604015</v>
      </c>
      <c r="Q172" s="81">
        <v>2.0532281675727564</v>
      </c>
      <c r="R172" s="81">
        <v>0</v>
      </c>
      <c r="S172" s="81">
        <v>0</v>
      </c>
      <c r="T172" s="82"/>
      <c r="U172" s="81">
        <v>1666985</v>
      </c>
      <c r="V172" s="81">
        <v>273</v>
      </c>
      <c r="W172" s="81">
        <v>0</v>
      </c>
      <c r="X172" s="81">
        <v>4841</v>
      </c>
      <c r="Y172" s="81">
        <v>11404</v>
      </c>
      <c r="Z172" s="81">
        <v>12536</v>
      </c>
      <c r="AA172" s="81">
        <v>2213</v>
      </c>
      <c r="AB172" s="81">
        <v>28259</v>
      </c>
      <c r="AC172" s="81">
        <v>0</v>
      </c>
      <c r="AD172" s="81">
        <v>0</v>
      </c>
      <c r="AE172" s="82"/>
      <c r="AF172" s="81">
        <v>10341793.39454476</v>
      </c>
      <c r="AG172" s="81">
        <v>448385.98440782068</v>
      </c>
      <c r="AH172" s="81">
        <v>0</v>
      </c>
      <c r="AI172" s="81">
        <v>31255961.641332936</v>
      </c>
      <c r="AJ172" s="81">
        <v>60234013.52404435</v>
      </c>
      <c r="AK172" s="81">
        <v>0</v>
      </c>
      <c r="AL172" s="81">
        <v>0</v>
      </c>
      <c r="AM172" s="81">
        <v>3872777.4079534509</v>
      </c>
      <c r="AN172" s="81">
        <v>0</v>
      </c>
      <c r="AO172" s="81">
        <v>0</v>
      </c>
      <c r="AP172" s="82"/>
      <c r="AQ172" s="81">
        <v>589</v>
      </c>
      <c r="AR172" s="81">
        <v>78</v>
      </c>
      <c r="AS172" s="81">
        <v>0</v>
      </c>
      <c r="AT172" s="81">
        <v>0</v>
      </c>
      <c r="AU172" s="81">
        <v>0</v>
      </c>
      <c r="AV172" s="81">
        <v>0</v>
      </c>
      <c r="AW172" s="81" t="s">
        <v>564</v>
      </c>
      <c r="AX172" s="82"/>
      <c r="AY172" s="81">
        <v>2387.4</v>
      </c>
      <c r="AZ172" s="81">
        <v>1461.5</v>
      </c>
      <c r="BA172" s="81">
        <v>0</v>
      </c>
      <c r="BB172" s="81">
        <v>0</v>
      </c>
      <c r="BC172" s="81">
        <v>0</v>
      </c>
      <c r="BD172" s="81">
        <v>0</v>
      </c>
      <c r="BE172" s="81" t="s">
        <v>564</v>
      </c>
      <c r="BF172" s="82"/>
      <c r="BG172" s="81">
        <v>0</v>
      </c>
      <c r="BH172" s="81">
        <v>0</v>
      </c>
      <c r="BI172" s="81">
        <v>3.7269999999999999</v>
      </c>
      <c r="BJ172" s="81">
        <v>0</v>
      </c>
      <c r="BK172" s="81">
        <v>0</v>
      </c>
      <c r="BL172" s="81">
        <v>0</v>
      </c>
      <c r="BM172" s="82"/>
      <c r="BN172" s="81">
        <v>0</v>
      </c>
      <c r="BO172" s="81">
        <v>0</v>
      </c>
      <c r="BP172" s="81">
        <v>1</v>
      </c>
      <c r="BQ172" s="81">
        <v>0</v>
      </c>
      <c r="BR172" s="81">
        <v>0</v>
      </c>
      <c r="BS172" s="81">
        <v>0</v>
      </c>
      <c r="BT172"/>
      <c r="BU172" s="80">
        <v>3.7269999999999999</v>
      </c>
      <c r="BV172" s="80">
        <v>0</v>
      </c>
      <c r="BW172" s="80">
        <v>0</v>
      </c>
      <c r="BX172" s="80">
        <v>0</v>
      </c>
      <c r="BY172" s="80">
        <v>0</v>
      </c>
      <c r="BZ172" s="80">
        <v>0</v>
      </c>
      <c r="CA172" s="80">
        <v>0</v>
      </c>
      <c r="CB172" s="80">
        <v>0</v>
      </c>
      <c r="CC172" s="80">
        <v>0</v>
      </c>
    </row>
    <row r="173" spans="1:81">
      <c r="A173" s="80" t="s">
        <v>1864</v>
      </c>
      <c r="B173" s="80">
        <v>455</v>
      </c>
      <c r="C173" s="80">
        <v>13</v>
      </c>
      <c r="D173" s="80">
        <v>27</v>
      </c>
      <c r="E173" s="80">
        <v>2016</v>
      </c>
      <c r="F173" s="80" t="s">
        <v>92</v>
      </c>
      <c r="G173" s="80" t="s">
        <v>1851</v>
      </c>
      <c r="H173" s="80" t="s">
        <v>1852</v>
      </c>
      <c r="I173" s="177"/>
      <c r="J173" s="81">
        <v>7.9986736701802359</v>
      </c>
      <c r="K173" s="81">
        <v>0.6005615068499186</v>
      </c>
      <c r="L173" s="81">
        <v>0</v>
      </c>
      <c r="M173" s="81">
        <v>22.421215225944426</v>
      </c>
      <c r="N173" s="81">
        <v>42.217971881523212</v>
      </c>
      <c r="O173" s="81">
        <v>21.328459098825281</v>
      </c>
      <c r="P173" s="81">
        <v>10.339360275681209</v>
      </c>
      <c r="Q173" s="81">
        <v>1.9987451241362595</v>
      </c>
      <c r="R173" s="81">
        <v>0</v>
      </c>
      <c r="S173" s="81">
        <v>0</v>
      </c>
      <c r="T173" s="82"/>
      <c r="U173" s="81">
        <v>1810615</v>
      </c>
      <c r="V173" s="81">
        <v>273</v>
      </c>
      <c r="W173" s="81">
        <v>0</v>
      </c>
      <c r="X173" s="81">
        <v>4841</v>
      </c>
      <c r="Y173" s="81">
        <v>11493</v>
      </c>
      <c r="Z173" s="81">
        <v>12544</v>
      </c>
      <c r="AA173" s="81">
        <v>2128</v>
      </c>
      <c r="AB173" s="81">
        <v>28298</v>
      </c>
      <c r="AC173" s="81">
        <v>0</v>
      </c>
      <c r="AD173" s="81">
        <v>0</v>
      </c>
      <c r="AE173" s="82"/>
      <c r="AF173" s="81">
        <v>11131019.4298965</v>
      </c>
      <c r="AG173" s="81">
        <v>427136.76464161271</v>
      </c>
      <c r="AH173" s="81">
        <v>0</v>
      </c>
      <c r="AI173" s="81">
        <v>33176964.754052881</v>
      </c>
      <c r="AJ173" s="81">
        <v>59658342.442365088</v>
      </c>
      <c r="AK173" s="81">
        <v>0</v>
      </c>
      <c r="AL173" s="81">
        <v>0</v>
      </c>
      <c r="AM173" s="81">
        <v>3881135.114781681</v>
      </c>
      <c r="AN173" s="81">
        <v>0</v>
      </c>
      <c r="AO173" s="81">
        <v>0</v>
      </c>
      <c r="AP173" s="82"/>
      <c r="AQ173" s="81">
        <v>636</v>
      </c>
      <c r="AR173" s="81">
        <v>88</v>
      </c>
      <c r="AS173" s="81">
        <v>0</v>
      </c>
      <c r="AT173" s="81">
        <v>0</v>
      </c>
      <c r="AU173" s="81">
        <v>0</v>
      </c>
      <c r="AV173" s="81">
        <v>0</v>
      </c>
      <c r="AW173" s="81" t="s">
        <v>564</v>
      </c>
      <c r="AX173" s="82"/>
      <c r="AY173" s="81">
        <v>2613.6999999999998</v>
      </c>
      <c r="AZ173" s="81">
        <v>1612.8</v>
      </c>
      <c r="BA173" s="81">
        <v>0</v>
      </c>
      <c r="BB173" s="81">
        <v>0</v>
      </c>
      <c r="BC173" s="81">
        <v>0</v>
      </c>
      <c r="BD173" s="81">
        <v>0</v>
      </c>
      <c r="BE173" s="81" t="s">
        <v>564</v>
      </c>
      <c r="BF173" s="82"/>
      <c r="BG173" s="81">
        <v>0</v>
      </c>
      <c r="BH173" s="81">
        <v>0</v>
      </c>
      <c r="BI173" s="81">
        <v>3.5840000000000001</v>
      </c>
      <c r="BJ173" s="81">
        <v>0</v>
      </c>
      <c r="BK173" s="81">
        <v>0</v>
      </c>
      <c r="BL173" s="81">
        <v>0</v>
      </c>
      <c r="BM173" s="82"/>
      <c r="BN173" s="81">
        <v>0</v>
      </c>
      <c r="BO173" s="81">
        <v>0</v>
      </c>
      <c r="BP173" s="81">
        <v>1</v>
      </c>
      <c r="BQ173" s="81">
        <v>0</v>
      </c>
      <c r="BR173" s="81">
        <v>0</v>
      </c>
      <c r="BS173" s="81">
        <v>0</v>
      </c>
      <c r="BT173"/>
      <c r="BU173" s="80">
        <v>3.5840000000000001</v>
      </c>
      <c r="BV173" s="80">
        <v>0</v>
      </c>
      <c r="BW173" s="80">
        <v>0</v>
      </c>
      <c r="BX173" s="80">
        <v>0</v>
      </c>
      <c r="BY173" s="80">
        <v>0</v>
      </c>
      <c r="BZ173" s="80">
        <v>0</v>
      </c>
      <c r="CA173" s="80">
        <v>0</v>
      </c>
      <c r="CB173" s="80">
        <v>0</v>
      </c>
      <c r="CC173" s="80">
        <v>0</v>
      </c>
    </row>
    <row r="174" spans="1:81">
      <c r="A174" s="80" t="s">
        <v>1865</v>
      </c>
      <c r="B174" s="80">
        <v>456</v>
      </c>
      <c r="C174" s="80">
        <v>14</v>
      </c>
      <c r="D174" s="80">
        <v>27</v>
      </c>
      <c r="E174" s="80">
        <v>2017</v>
      </c>
      <c r="F174" s="80" t="s">
        <v>71</v>
      </c>
      <c r="G174" s="80" t="s">
        <v>1851</v>
      </c>
      <c r="H174" s="80" t="s">
        <v>1852</v>
      </c>
      <c r="I174" s="177"/>
      <c r="J174" s="81">
        <v>6.82318964859184</v>
      </c>
      <c r="K174" s="81">
        <v>0.59199214192782046</v>
      </c>
      <c r="L174" s="81">
        <v>0</v>
      </c>
      <c r="M174" s="81">
        <v>20.178673457160798</v>
      </c>
      <c r="N174" s="81">
        <v>37.198908025988644</v>
      </c>
      <c r="O174" s="81">
        <v>21.085799927077289</v>
      </c>
      <c r="P174" s="81">
        <v>10.133853754084633</v>
      </c>
      <c r="Q174" s="81">
        <v>1.9274445931829904</v>
      </c>
      <c r="R174" s="81">
        <v>0</v>
      </c>
      <c r="S174" s="81">
        <v>0</v>
      </c>
      <c r="T174" s="82"/>
      <c r="U174" s="81">
        <v>1970258</v>
      </c>
      <c r="V174" s="81">
        <v>273</v>
      </c>
      <c r="W174" s="81">
        <v>0</v>
      </c>
      <c r="X174" s="81">
        <v>4841</v>
      </c>
      <c r="Y174" s="81">
        <v>11610</v>
      </c>
      <c r="Z174" s="81">
        <v>12607</v>
      </c>
      <c r="AA174" s="81">
        <v>2099</v>
      </c>
      <c r="AB174" s="81">
        <v>28220</v>
      </c>
      <c r="AC174" s="81">
        <v>0</v>
      </c>
      <c r="AD174" s="81">
        <v>0</v>
      </c>
      <c r="AE174" s="82"/>
      <c r="AF174" s="81">
        <v>10594566.699632701</v>
      </c>
      <c r="AG174" s="81">
        <v>439429.60546095599</v>
      </c>
      <c r="AH174" s="81">
        <v>0</v>
      </c>
      <c r="AI174" s="81">
        <v>34824639.823399119</v>
      </c>
      <c r="AJ174" s="81">
        <v>61092421.453008421</v>
      </c>
      <c r="AK174" s="81">
        <v>0</v>
      </c>
      <c r="AL174" s="81">
        <v>0</v>
      </c>
      <c r="AM174" s="81">
        <v>3876493.4149906081</v>
      </c>
      <c r="AN174" s="81">
        <v>0</v>
      </c>
      <c r="AO174" s="81">
        <v>0</v>
      </c>
      <c r="AP174" s="82"/>
      <c r="AQ174" s="81">
        <v>681</v>
      </c>
      <c r="AR174" s="81">
        <v>93</v>
      </c>
      <c r="AS174" s="81">
        <v>0</v>
      </c>
      <c r="AT174" s="81">
        <v>0</v>
      </c>
      <c r="AU174" s="81">
        <v>0</v>
      </c>
      <c r="AV174" s="81">
        <v>0</v>
      </c>
      <c r="AW174" s="81" t="s">
        <v>564</v>
      </c>
      <c r="AX174" s="82"/>
      <c r="AY174" s="81">
        <v>2829.6</v>
      </c>
      <c r="AZ174" s="81">
        <v>1809.1</v>
      </c>
      <c r="BA174" s="81">
        <v>0</v>
      </c>
      <c r="BB174" s="81">
        <v>0</v>
      </c>
      <c r="BC174" s="81">
        <v>0</v>
      </c>
      <c r="BD174" s="81">
        <v>0</v>
      </c>
      <c r="BE174" s="81" t="s">
        <v>564</v>
      </c>
      <c r="BF174" s="82"/>
      <c r="BG174" s="81">
        <v>0</v>
      </c>
      <c r="BH174" s="81">
        <v>0</v>
      </c>
      <c r="BI174" s="81">
        <v>3.8730000000000002</v>
      </c>
      <c r="BJ174" s="81">
        <v>0</v>
      </c>
      <c r="BK174" s="81">
        <v>0</v>
      </c>
      <c r="BL174" s="81">
        <v>0</v>
      </c>
      <c r="BM174" s="82"/>
      <c r="BN174" s="81">
        <v>0</v>
      </c>
      <c r="BO174" s="81">
        <v>0</v>
      </c>
      <c r="BP174" s="81">
        <v>1</v>
      </c>
      <c r="BQ174" s="81">
        <v>0</v>
      </c>
      <c r="BR174" s="81">
        <v>0</v>
      </c>
      <c r="BS174" s="81">
        <v>0</v>
      </c>
      <c r="BT174"/>
      <c r="BU174" s="80">
        <v>3.8730000000000002</v>
      </c>
      <c r="BV174" s="80">
        <v>0</v>
      </c>
      <c r="BW174" s="80">
        <v>0</v>
      </c>
      <c r="BX174" s="80">
        <v>0</v>
      </c>
      <c r="BY174" s="80">
        <v>0</v>
      </c>
      <c r="BZ174" s="80">
        <v>0</v>
      </c>
      <c r="CA174" s="80">
        <v>0</v>
      </c>
      <c r="CB174" s="80">
        <v>0</v>
      </c>
      <c r="CC174" s="80">
        <v>0</v>
      </c>
    </row>
    <row r="175" spans="1:81">
      <c r="A175" s="80" t="s">
        <v>1866</v>
      </c>
      <c r="B175" s="80">
        <v>457</v>
      </c>
      <c r="C175" s="80">
        <v>15</v>
      </c>
      <c r="D175" s="80">
        <v>27</v>
      </c>
      <c r="E175" s="80">
        <v>2018</v>
      </c>
      <c r="F175" s="80" t="s">
        <v>93</v>
      </c>
      <c r="G175" s="80" t="s">
        <v>1851</v>
      </c>
      <c r="H175" s="80" t="s">
        <v>1852</v>
      </c>
      <c r="I175" s="177"/>
      <c r="J175" s="81">
        <v>5.8497263014518337</v>
      </c>
      <c r="K175" s="81">
        <v>0.52822397249775621</v>
      </c>
      <c r="L175" s="81">
        <v>0</v>
      </c>
      <c r="M175" s="81">
        <v>17.869951461702996</v>
      </c>
      <c r="N175" s="81">
        <v>29.072757928744306</v>
      </c>
      <c r="O175" s="81">
        <v>20.788111174064358</v>
      </c>
      <c r="P175" s="81">
        <v>10.214614604875676</v>
      </c>
      <c r="Q175" s="81">
        <v>1.797507830889963</v>
      </c>
      <c r="R175" s="81">
        <v>0</v>
      </c>
      <c r="S175" s="81">
        <v>0</v>
      </c>
      <c r="T175" s="82"/>
      <c r="U175" s="81">
        <v>1961819</v>
      </c>
      <c r="V175" s="81">
        <v>273</v>
      </c>
      <c r="W175" s="81">
        <v>0</v>
      </c>
      <c r="X175" s="81">
        <v>4841</v>
      </c>
      <c r="Y175" s="81">
        <v>11758</v>
      </c>
      <c r="Z175" s="81">
        <v>12667</v>
      </c>
      <c r="AA175" s="81">
        <v>2137</v>
      </c>
      <c r="AB175" s="81">
        <v>28361</v>
      </c>
      <c r="AC175" s="81">
        <v>0</v>
      </c>
      <c r="AD175" s="81">
        <v>0</v>
      </c>
      <c r="AE175" s="82"/>
      <c r="AF175" s="81">
        <v>10279842.44284088</v>
      </c>
      <c r="AG175" s="81">
        <v>385877.36536012328</v>
      </c>
      <c r="AH175" s="81">
        <v>0</v>
      </c>
      <c r="AI175" s="81">
        <v>34227402.779062867</v>
      </c>
      <c r="AJ175" s="81">
        <v>55249670.633736171</v>
      </c>
      <c r="AK175" s="81">
        <v>0</v>
      </c>
      <c r="AL175" s="81">
        <v>0</v>
      </c>
      <c r="AM175" s="81">
        <v>3903923.150893074</v>
      </c>
      <c r="AN175" s="81">
        <v>0</v>
      </c>
      <c r="AO175" s="81">
        <v>0</v>
      </c>
      <c r="AP175" s="82"/>
      <c r="AQ175" s="81">
        <v>745</v>
      </c>
      <c r="AR175" s="81">
        <v>103</v>
      </c>
      <c r="AS175" s="81">
        <v>0</v>
      </c>
      <c r="AT175" s="81">
        <v>0</v>
      </c>
      <c r="AU175" s="81">
        <v>0</v>
      </c>
      <c r="AV175" s="81">
        <v>0</v>
      </c>
      <c r="AW175" s="81" t="s">
        <v>564</v>
      </c>
      <c r="AX175" s="82"/>
      <c r="AY175" s="81">
        <v>3123.5</v>
      </c>
      <c r="AZ175" s="81">
        <v>1974</v>
      </c>
      <c r="BA175" s="81">
        <v>0</v>
      </c>
      <c r="BB175" s="81">
        <v>0</v>
      </c>
      <c r="BC175" s="81">
        <v>0</v>
      </c>
      <c r="BD175" s="81">
        <v>0</v>
      </c>
      <c r="BE175" s="81" t="s">
        <v>564</v>
      </c>
      <c r="BF175" s="82"/>
      <c r="BG175" s="81">
        <v>0</v>
      </c>
      <c r="BH175" s="81">
        <v>0</v>
      </c>
      <c r="BI175" s="81">
        <v>4.0179999999999998</v>
      </c>
      <c r="BJ175" s="81">
        <v>0</v>
      </c>
      <c r="BK175" s="81">
        <v>0</v>
      </c>
      <c r="BL175" s="81">
        <v>0</v>
      </c>
      <c r="BM175" s="82"/>
      <c r="BN175" s="81">
        <v>0</v>
      </c>
      <c r="BO175" s="81">
        <v>0</v>
      </c>
      <c r="BP175" s="81">
        <v>1</v>
      </c>
      <c r="BQ175" s="81">
        <v>0</v>
      </c>
      <c r="BR175" s="81">
        <v>0</v>
      </c>
      <c r="BS175" s="81">
        <v>0</v>
      </c>
      <c r="BT175"/>
      <c r="BU175" s="80">
        <v>4.0179999999999998</v>
      </c>
      <c r="BV175" s="80">
        <v>0</v>
      </c>
      <c r="BW175" s="80">
        <v>0</v>
      </c>
      <c r="BX175" s="80">
        <v>0</v>
      </c>
      <c r="BY175" s="80">
        <v>0</v>
      </c>
      <c r="BZ175" s="80">
        <v>0</v>
      </c>
      <c r="CA175" s="80">
        <v>0</v>
      </c>
      <c r="CB175" s="80">
        <v>0</v>
      </c>
      <c r="CC175" s="80">
        <v>0</v>
      </c>
    </row>
    <row r="176" spans="1:81">
      <c r="A176" s="80" t="s">
        <v>1867</v>
      </c>
      <c r="B176" s="80">
        <v>458</v>
      </c>
      <c r="C176" s="80">
        <v>16</v>
      </c>
      <c r="D176" s="80">
        <v>27</v>
      </c>
      <c r="E176" s="80">
        <v>2019</v>
      </c>
      <c r="F176" s="80" t="s">
        <v>73</v>
      </c>
      <c r="G176" s="80" t="s">
        <v>1851</v>
      </c>
      <c r="H176" s="80" t="s">
        <v>1852</v>
      </c>
      <c r="I176" s="177"/>
      <c r="J176" s="81">
        <v>5.665028756330404</v>
      </c>
      <c r="K176" s="81">
        <v>0.49018995525703507</v>
      </c>
      <c r="L176" s="81">
        <v>0</v>
      </c>
      <c r="M176" s="81">
        <v>15.925582626695425</v>
      </c>
      <c r="N176" s="81">
        <v>30.987412856839633</v>
      </c>
      <c r="O176" s="81">
        <v>20.395531076464142</v>
      </c>
      <c r="P176" s="81">
        <v>10.253114429327162</v>
      </c>
      <c r="Q176" s="81">
        <v>1.7487036887753937</v>
      </c>
      <c r="R176" s="81">
        <v>0</v>
      </c>
      <c r="S176" s="81">
        <v>0</v>
      </c>
      <c r="T176" s="82"/>
      <c r="U176" s="81">
        <v>1997590</v>
      </c>
      <c r="V176" s="81">
        <v>273</v>
      </c>
      <c r="W176" s="81">
        <v>0</v>
      </c>
      <c r="X176" s="81">
        <v>4841</v>
      </c>
      <c r="Y176" s="81">
        <v>11891</v>
      </c>
      <c r="Z176" s="81">
        <v>12769</v>
      </c>
      <c r="AA176" s="81">
        <v>2129</v>
      </c>
      <c r="AB176" s="81">
        <v>28338</v>
      </c>
      <c r="AC176" s="81">
        <v>0</v>
      </c>
      <c r="AD176" s="81">
        <v>0</v>
      </c>
      <c r="AE176" s="82"/>
      <c r="AF176" s="81">
        <v>10460395.17425953</v>
      </c>
      <c r="AG176" s="81">
        <v>376489.59824362048</v>
      </c>
      <c r="AH176" s="81">
        <v>0</v>
      </c>
      <c r="AI176" s="81">
        <v>31839909.558333389</v>
      </c>
      <c r="AJ176" s="81">
        <v>60370178.224217735</v>
      </c>
      <c r="AK176" s="81">
        <v>0</v>
      </c>
      <c r="AL176" s="81">
        <v>0</v>
      </c>
      <c r="AM176" s="81">
        <v>3859422.2716502151</v>
      </c>
      <c r="AN176" s="81">
        <v>0</v>
      </c>
      <c r="AO176" s="81">
        <v>0</v>
      </c>
      <c r="AP176" s="82"/>
      <c r="AQ176" s="81">
        <v>794</v>
      </c>
      <c r="AR176" s="81">
        <v>116</v>
      </c>
      <c r="AS176" s="81">
        <v>0</v>
      </c>
      <c r="AT176" s="81">
        <v>0</v>
      </c>
      <c r="AU176" s="81">
        <v>0</v>
      </c>
      <c r="AV176" s="81">
        <v>0</v>
      </c>
      <c r="AW176" s="81" t="s">
        <v>564</v>
      </c>
      <c r="AX176" s="82"/>
      <c r="AY176" s="81">
        <v>3341.599999999999</v>
      </c>
      <c r="AZ176" s="81">
        <v>2202.1</v>
      </c>
      <c r="BA176" s="81">
        <v>0</v>
      </c>
      <c r="BB176" s="81">
        <v>0</v>
      </c>
      <c r="BC176" s="81">
        <v>0</v>
      </c>
      <c r="BD176" s="81">
        <v>0</v>
      </c>
      <c r="BE176" s="81" t="s">
        <v>564</v>
      </c>
      <c r="BF176" s="82"/>
      <c r="BG176" s="81">
        <v>0</v>
      </c>
      <c r="BH176" s="81">
        <v>0</v>
      </c>
      <c r="BI176" s="81">
        <v>3.43</v>
      </c>
      <c r="BJ176" s="81">
        <v>0</v>
      </c>
      <c r="BK176" s="81">
        <v>0</v>
      </c>
      <c r="BL176" s="81">
        <v>0</v>
      </c>
      <c r="BM176" s="82"/>
      <c r="BN176" s="81">
        <v>0</v>
      </c>
      <c r="BO176" s="81">
        <v>0</v>
      </c>
      <c r="BP176" s="81">
        <v>1</v>
      </c>
      <c r="BQ176" s="81">
        <v>0</v>
      </c>
      <c r="BR176" s="81">
        <v>0</v>
      </c>
      <c r="BS176" s="81">
        <v>0</v>
      </c>
      <c r="BT176"/>
      <c r="BU176" s="80">
        <v>3.43</v>
      </c>
      <c r="BV176" s="80">
        <v>0</v>
      </c>
      <c r="BW176" s="80">
        <v>0</v>
      </c>
      <c r="BX176" s="80">
        <v>0</v>
      </c>
      <c r="BY176" s="80">
        <v>0</v>
      </c>
      <c r="BZ176" s="80">
        <v>0</v>
      </c>
      <c r="CA176" s="80">
        <v>0</v>
      </c>
      <c r="CB176" s="80">
        <v>0</v>
      </c>
      <c r="CC176" s="80">
        <v>0</v>
      </c>
    </row>
    <row r="177" spans="1:81">
      <c r="A177" s="80" t="s">
        <v>1868</v>
      </c>
      <c r="B177" s="80">
        <v>459</v>
      </c>
      <c r="C177" s="80">
        <v>17</v>
      </c>
      <c r="D177" s="80">
        <v>27</v>
      </c>
      <c r="E177" s="80">
        <v>2020</v>
      </c>
      <c r="F177" s="80" t="s">
        <v>218</v>
      </c>
      <c r="G177" s="80" t="s">
        <v>1851</v>
      </c>
      <c r="H177" s="80" t="s">
        <v>1852</v>
      </c>
      <c r="I177" s="177"/>
      <c r="J177" s="81">
        <v>6.2972430685024996</v>
      </c>
      <c r="K177" s="81">
        <v>0.62857963873006073</v>
      </c>
      <c r="L177" s="81">
        <v>5.1607040985572228E-2</v>
      </c>
      <c r="M177" s="81">
        <v>14.448185425524459</v>
      </c>
      <c r="N177" s="81">
        <v>28.260150745283369</v>
      </c>
      <c r="O177" s="81">
        <v>18.118470452282477</v>
      </c>
      <c r="P177" s="81">
        <v>9.5566554747673074</v>
      </c>
      <c r="Q177" s="81">
        <v>1.6657095822245949</v>
      </c>
      <c r="R177" s="81">
        <v>0</v>
      </c>
      <c r="S177" s="81">
        <v>0</v>
      </c>
      <c r="T177" s="82"/>
      <c r="U177" s="81">
        <v>1734348</v>
      </c>
      <c r="V177" s="81">
        <v>301</v>
      </c>
      <c r="W177" s="81">
        <v>2</v>
      </c>
      <c r="X177" s="81">
        <v>4945</v>
      </c>
      <c r="Y177" s="81">
        <v>11935</v>
      </c>
      <c r="Z177" s="81">
        <v>12947</v>
      </c>
      <c r="AA177" s="81">
        <v>2156</v>
      </c>
      <c r="AB177" s="81">
        <v>28250</v>
      </c>
      <c r="AC177" s="81">
        <v>0</v>
      </c>
      <c r="AD177" s="81">
        <v>0</v>
      </c>
      <c r="AE177" s="82"/>
      <c r="AF177" s="81">
        <v>10792220.303879829</v>
      </c>
      <c r="AG177" s="81">
        <v>443786.10200272955</v>
      </c>
      <c r="AH177" s="81">
        <v>14339.236042735356</v>
      </c>
      <c r="AI177" s="81">
        <v>27853159.398035564</v>
      </c>
      <c r="AJ177" s="81">
        <v>51809403.009576119</v>
      </c>
      <c r="AK177" s="81"/>
      <c r="AL177" s="81"/>
      <c r="AM177" s="81">
        <v>3686938.864046277</v>
      </c>
      <c r="AN177" s="81"/>
      <c r="AO177" s="81"/>
      <c r="AP177" s="82"/>
      <c r="AQ177" s="81">
        <v>833</v>
      </c>
      <c r="AR177" s="81">
        <v>120</v>
      </c>
      <c r="AS177" s="81">
        <v>0</v>
      </c>
      <c r="AT177" s="81">
        <v>0</v>
      </c>
      <c r="AU177" s="81">
        <v>0</v>
      </c>
      <c r="AV177" s="81">
        <v>0</v>
      </c>
      <c r="AW177" s="81">
        <v>0</v>
      </c>
      <c r="AX177" s="82"/>
      <c r="AY177" s="81">
        <v>3528.9</v>
      </c>
      <c r="AZ177" s="81">
        <v>2289.4</v>
      </c>
      <c r="BA177" s="81">
        <v>0</v>
      </c>
      <c r="BB177" s="81">
        <v>0</v>
      </c>
      <c r="BC177" s="81">
        <v>0</v>
      </c>
      <c r="BD177" s="81">
        <v>0</v>
      </c>
      <c r="BE177" s="81">
        <v>0</v>
      </c>
      <c r="BF177" s="82"/>
      <c r="BG177" s="81">
        <v>0</v>
      </c>
      <c r="BH177" s="81">
        <v>0</v>
      </c>
      <c r="BI177" s="81">
        <v>3.12</v>
      </c>
      <c r="BJ177" s="81">
        <v>0</v>
      </c>
      <c r="BK177" s="81">
        <v>0</v>
      </c>
      <c r="BL177" s="81">
        <v>0</v>
      </c>
      <c r="BM177" s="82"/>
      <c r="BN177" s="81">
        <v>0</v>
      </c>
      <c r="BO177" s="81">
        <v>0</v>
      </c>
      <c r="BP177" s="81">
        <v>1</v>
      </c>
      <c r="BQ177" s="81">
        <v>0</v>
      </c>
      <c r="BR177" s="81">
        <v>0</v>
      </c>
      <c r="BS177" s="81">
        <v>0</v>
      </c>
      <c r="BT177"/>
      <c r="BU177" s="80">
        <v>3.12</v>
      </c>
      <c r="BV177" s="80">
        <v>0</v>
      </c>
      <c r="BW177" s="80">
        <v>0</v>
      </c>
      <c r="BX177" s="80">
        <v>0</v>
      </c>
      <c r="BY177" s="80">
        <v>0</v>
      </c>
      <c r="BZ177" s="80">
        <v>0</v>
      </c>
      <c r="CA177" s="80">
        <v>0</v>
      </c>
      <c r="CB177" s="80">
        <v>0</v>
      </c>
      <c r="CC177" s="80">
        <v>0</v>
      </c>
    </row>
    <row r="178" spans="1:81">
      <c r="A178" s="80" t="s">
        <v>1869</v>
      </c>
      <c r="B178" s="80">
        <v>459</v>
      </c>
      <c r="C178" s="80">
        <v>18</v>
      </c>
      <c r="D178" s="80">
        <v>27</v>
      </c>
      <c r="E178" s="80">
        <v>2021</v>
      </c>
      <c r="F178" s="80" t="s">
        <v>75</v>
      </c>
      <c r="G178" s="174" t="s">
        <v>1851</v>
      </c>
      <c r="H178" s="80" t="s">
        <v>1852</v>
      </c>
      <c r="I178" s="177"/>
      <c r="J178" s="81">
        <v>5.4718814025017259</v>
      </c>
      <c r="K178" s="81">
        <v>0.65945968710727254</v>
      </c>
      <c r="L178" s="81">
        <v>5.763601666294741E-2</v>
      </c>
      <c r="M178" s="81">
        <v>14.469479012025541</v>
      </c>
      <c r="N178" s="81">
        <v>27.738614354946034</v>
      </c>
      <c r="O178" s="81">
        <v>17.646410566972772</v>
      </c>
      <c r="P178" s="81">
        <v>9.9450987029759865</v>
      </c>
      <c r="Q178" s="81">
        <v>1.6856397771544738</v>
      </c>
      <c r="R178" s="81">
        <v>0</v>
      </c>
      <c r="S178" s="81">
        <v>0</v>
      </c>
      <c r="T178" s="82"/>
      <c r="U178" s="81">
        <v>1980912</v>
      </c>
      <c r="V178" s="81">
        <v>301</v>
      </c>
      <c r="W178" s="81">
        <v>2</v>
      </c>
      <c r="X178" s="81">
        <v>4945</v>
      </c>
      <c r="Y178" s="81">
        <v>12077</v>
      </c>
      <c r="Z178" s="81">
        <v>12984</v>
      </c>
      <c r="AA178" s="81">
        <v>2188</v>
      </c>
      <c r="AB178" s="81">
        <v>28249</v>
      </c>
      <c r="AC178" s="81">
        <v>0</v>
      </c>
      <c r="AD178" s="81">
        <v>0</v>
      </c>
      <c r="AE178" s="82"/>
      <c r="AF178" s="81">
        <v>11499746.017042689</v>
      </c>
      <c r="AG178" s="81">
        <v>482854.449486989</v>
      </c>
      <c r="AH178" s="81">
        <v>15465.463133498251</v>
      </c>
      <c r="AI178" s="81">
        <v>32070007.8441782</v>
      </c>
      <c r="AJ178" s="81">
        <v>55345823.262945637</v>
      </c>
      <c r="AK178" s="81">
        <v>0</v>
      </c>
      <c r="AL178" s="81">
        <v>0</v>
      </c>
      <c r="AM178" s="81">
        <v>3708073.5666826246</v>
      </c>
      <c r="AN178" s="81">
        <v>0</v>
      </c>
      <c r="AO178" s="81">
        <v>0</v>
      </c>
      <c r="AP178" s="82"/>
      <c r="AQ178" s="81">
        <v>893</v>
      </c>
      <c r="AR178" s="81">
        <v>122</v>
      </c>
      <c r="AS178" s="81">
        <v>0</v>
      </c>
      <c r="AT178" s="81">
        <v>0</v>
      </c>
      <c r="AU178" s="81">
        <v>0</v>
      </c>
      <c r="AV178" s="81">
        <v>0</v>
      </c>
      <c r="AW178" s="81"/>
      <c r="AX178" s="82"/>
      <c r="AY178" s="81">
        <v>3883.6000000000008</v>
      </c>
      <c r="AZ178" s="81">
        <v>2388.4</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1870</v>
      </c>
      <c r="B179" s="80">
        <v>459</v>
      </c>
      <c r="C179" s="80">
        <v>19</v>
      </c>
      <c r="D179" s="80">
        <v>27</v>
      </c>
      <c r="E179" s="80">
        <v>2022</v>
      </c>
      <c r="F179" s="80" t="s">
        <v>568</v>
      </c>
      <c r="G179" s="174" t="s">
        <v>1851</v>
      </c>
      <c r="H179" s="80" t="s">
        <v>1852</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948</v>
      </c>
      <c r="AR179" s="81">
        <v>122</v>
      </c>
      <c r="AS179" s="81">
        <v>0</v>
      </c>
      <c r="AT179" s="81">
        <v>0</v>
      </c>
      <c r="AU179" s="81">
        <v>0</v>
      </c>
      <c r="AV179" s="81">
        <v>0</v>
      </c>
      <c r="AW179" s="81"/>
      <c r="AX179" s="82"/>
      <c r="AY179" s="81">
        <v>4242.3000000000038</v>
      </c>
      <c r="AZ179" s="81">
        <v>2388.3999999999996</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1871</v>
      </c>
      <c r="B180" s="80">
        <v>409</v>
      </c>
      <c r="C180" s="80">
        <v>1</v>
      </c>
      <c r="D180" s="80">
        <v>25</v>
      </c>
      <c r="E180" s="80">
        <v>1990</v>
      </c>
      <c r="F180" s="80" t="s">
        <v>562</v>
      </c>
      <c r="G180" s="80" t="s">
        <v>1872</v>
      </c>
      <c r="H180" s="80" t="s">
        <v>1873</v>
      </c>
      <c r="I180" s="177"/>
      <c r="J180" s="81">
        <v>994.65683167434645</v>
      </c>
      <c r="K180" s="81">
        <v>3.5690322474334879</v>
      </c>
      <c r="L180" s="81">
        <v>8.7918068775846709</v>
      </c>
      <c r="M180" s="81">
        <v>13.299969519491555</v>
      </c>
      <c r="N180" s="81">
        <v>18.386569116235311</v>
      </c>
      <c r="O180" s="81">
        <v>16.45710565245232</v>
      </c>
      <c r="P180" s="81">
        <v>22.13243194285306</v>
      </c>
      <c r="Q180" s="81">
        <v>1.4528285079349172</v>
      </c>
      <c r="R180" s="81">
        <v>2.6622125190047172E-2</v>
      </c>
      <c r="S180" s="81">
        <v>1.4318233244080965</v>
      </c>
      <c r="T180" s="82"/>
      <c r="U180" s="81">
        <v>7791440</v>
      </c>
      <c r="V180" s="81">
        <v>725</v>
      </c>
      <c r="W180" s="81">
        <v>106</v>
      </c>
      <c r="X180" s="81">
        <v>5163</v>
      </c>
      <c r="Y180" s="81">
        <v>7142</v>
      </c>
      <c r="Z180" s="81">
        <v>6769</v>
      </c>
      <c r="AA180" s="81">
        <v>5374</v>
      </c>
      <c r="AB180" s="81">
        <v>23589</v>
      </c>
      <c r="AC180" s="81">
        <v>4611</v>
      </c>
      <c r="AD180" s="81">
        <v>1.4318233244080965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1874</v>
      </c>
      <c r="B181" s="80">
        <v>410</v>
      </c>
      <c r="C181" s="80">
        <v>2</v>
      </c>
      <c r="D181" s="80">
        <v>25</v>
      </c>
      <c r="E181" s="80">
        <v>2005</v>
      </c>
      <c r="F181" s="80" t="s">
        <v>565</v>
      </c>
      <c r="G181" s="80" t="s">
        <v>1872</v>
      </c>
      <c r="H181" s="80" t="s">
        <v>1873</v>
      </c>
      <c r="I181" s="177"/>
      <c r="J181" s="81">
        <v>643.61129025149353</v>
      </c>
      <c r="K181" s="81">
        <v>2.6709563433652193</v>
      </c>
      <c r="L181" s="81">
        <v>22.340674210998738</v>
      </c>
      <c r="M181" s="81">
        <v>25.599843494061542</v>
      </c>
      <c r="N181" s="81">
        <v>31.777562516339493</v>
      </c>
      <c r="O181" s="81">
        <v>31.748062400163043</v>
      </c>
      <c r="P181" s="81">
        <v>22.402695928292452</v>
      </c>
      <c r="Q181" s="81">
        <v>1.6515586695153213</v>
      </c>
      <c r="R181" s="81">
        <v>0.5761601917272251</v>
      </c>
      <c r="S181" s="81">
        <v>3.7994810564071675</v>
      </c>
      <c r="T181" s="82"/>
      <c r="U181" s="81">
        <v>10845134</v>
      </c>
      <c r="V181" s="81">
        <v>765</v>
      </c>
      <c r="W181" s="81">
        <v>244</v>
      </c>
      <c r="X181" s="81">
        <v>5473</v>
      </c>
      <c r="Y181" s="81">
        <v>10687</v>
      </c>
      <c r="Z181" s="81">
        <v>15111</v>
      </c>
      <c r="AA181" s="81">
        <v>4455</v>
      </c>
      <c r="AB181" s="81">
        <v>28033</v>
      </c>
      <c r="AC181" s="81">
        <v>101882</v>
      </c>
      <c r="AD181" s="81">
        <v>3.7994810564071675</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1875</v>
      </c>
      <c r="B182" s="80">
        <v>411</v>
      </c>
      <c r="C182" s="80">
        <v>3</v>
      </c>
      <c r="D182" s="80">
        <v>25</v>
      </c>
      <c r="E182" s="80">
        <v>2006</v>
      </c>
      <c r="F182" s="80" t="s">
        <v>566</v>
      </c>
      <c r="G182" s="80" t="s">
        <v>1872</v>
      </c>
      <c r="H182" s="80" t="s">
        <v>1873</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1876</v>
      </c>
      <c r="B183" s="80">
        <v>412</v>
      </c>
      <c r="C183" s="80">
        <v>4</v>
      </c>
      <c r="D183" s="80">
        <v>25</v>
      </c>
      <c r="E183" s="80">
        <v>2007</v>
      </c>
      <c r="F183" s="80" t="s">
        <v>567</v>
      </c>
      <c r="G183" s="80" t="s">
        <v>1872</v>
      </c>
      <c r="H183" s="80" t="s">
        <v>1873</v>
      </c>
      <c r="I183" s="177"/>
      <c r="J183" s="81">
        <v>462.73884870659185</v>
      </c>
      <c r="K183" s="81">
        <v>2.0604247206885415</v>
      </c>
      <c r="L183" s="81">
        <v>12.622173723812077</v>
      </c>
      <c r="M183" s="81">
        <v>28.247795838849424</v>
      </c>
      <c r="N183" s="81">
        <v>32.622832262226396</v>
      </c>
      <c r="O183" s="81">
        <v>31.690130033014512</v>
      </c>
      <c r="P183" s="81">
        <v>22.356263174677721</v>
      </c>
      <c r="Q183" s="81">
        <v>1.7680386924623224</v>
      </c>
      <c r="R183" s="81">
        <v>0.55452637004698013</v>
      </c>
      <c r="S183" s="81">
        <v>3.7224059271820469</v>
      </c>
      <c r="T183" s="82"/>
      <c r="U183" s="81">
        <v>9008452</v>
      </c>
      <c r="V183" s="81">
        <v>716</v>
      </c>
      <c r="W183" s="81">
        <v>162</v>
      </c>
      <c r="X183" s="81">
        <v>7187</v>
      </c>
      <c r="Y183" s="81">
        <v>11154</v>
      </c>
      <c r="Z183" s="81">
        <v>15680</v>
      </c>
      <c r="AA183" s="81">
        <v>4378</v>
      </c>
      <c r="AB183" s="81">
        <v>28423</v>
      </c>
      <c r="AC183" s="81">
        <v>100870</v>
      </c>
      <c r="AD183" s="81">
        <v>3.7224059271820469</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1877</v>
      </c>
      <c r="B184" s="80">
        <v>413</v>
      </c>
      <c r="C184" s="80">
        <v>5</v>
      </c>
      <c r="D184" s="80">
        <v>25</v>
      </c>
      <c r="E184" s="80">
        <v>2008</v>
      </c>
      <c r="F184" s="80" t="s">
        <v>84</v>
      </c>
      <c r="G184" s="80" t="s">
        <v>1872</v>
      </c>
      <c r="H184" s="80" t="s">
        <v>1873</v>
      </c>
      <c r="I184" s="177"/>
      <c r="J184" s="81">
        <v>360.63199303777799</v>
      </c>
      <c r="K184" s="81">
        <v>1.9350304532066938</v>
      </c>
      <c r="L184" s="81">
        <v>10.850477543760116</v>
      </c>
      <c r="M184" s="81">
        <v>30.208092511179011</v>
      </c>
      <c r="N184" s="81">
        <v>29.934815436681305</v>
      </c>
      <c r="O184" s="81">
        <v>30.998271647527755</v>
      </c>
      <c r="P184" s="81">
        <v>21.897226950921727</v>
      </c>
      <c r="Q184" s="81">
        <v>1.7461263477609501</v>
      </c>
      <c r="R184" s="81">
        <v>0.40061149833778453</v>
      </c>
      <c r="S184" s="81">
        <v>3.3758819521598502</v>
      </c>
      <c r="T184" s="82"/>
      <c r="U184" s="81">
        <v>8054525</v>
      </c>
      <c r="V184" s="81">
        <v>716</v>
      </c>
      <c r="W184" s="81">
        <v>162</v>
      </c>
      <c r="X184" s="81">
        <v>7187</v>
      </c>
      <c r="Y184" s="81">
        <v>11252</v>
      </c>
      <c r="Z184" s="81">
        <v>15876</v>
      </c>
      <c r="AA184" s="81">
        <v>4293</v>
      </c>
      <c r="AB184" s="81">
        <v>28532</v>
      </c>
      <c r="AC184" s="81">
        <v>75670</v>
      </c>
      <c r="AD184" s="81">
        <v>3.3758819521598502</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1878</v>
      </c>
      <c r="B185" s="80">
        <v>414</v>
      </c>
      <c r="C185" s="80">
        <v>6</v>
      </c>
      <c r="D185" s="80">
        <v>25</v>
      </c>
      <c r="E185" s="80">
        <v>2009</v>
      </c>
      <c r="F185" s="80" t="s">
        <v>85</v>
      </c>
      <c r="G185" s="80" t="s">
        <v>1872</v>
      </c>
      <c r="H185" s="80" t="s">
        <v>1873</v>
      </c>
      <c r="I185" s="177"/>
      <c r="J185" s="81">
        <v>549.31753409601356</v>
      </c>
      <c r="K185" s="81">
        <v>2.1447885135467071</v>
      </c>
      <c r="L185" s="81">
        <v>5.5315360678822083</v>
      </c>
      <c r="M185" s="81">
        <v>27.2758386425824</v>
      </c>
      <c r="N185" s="81">
        <v>28.511610380267257</v>
      </c>
      <c r="O185" s="81">
        <v>31.808552136747906</v>
      </c>
      <c r="P185" s="81">
        <v>20.927140371732232</v>
      </c>
      <c r="Q185" s="81">
        <v>1.665171990958151</v>
      </c>
      <c r="R185" s="81">
        <v>0.30752087670381689</v>
      </c>
      <c r="S185" s="81">
        <v>4.3255618702665135</v>
      </c>
      <c r="T185" s="82"/>
      <c r="U185" s="81">
        <v>8714822</v>
      </c>
      <c r="V185" s="81">
        <v>690</v>
      </c>
      <c r="W185" s="81">
        <v>147</v>
      </c>
      <c r="X185" s="81">
        <v>7047</v>
      </c>
      <c r="Y185" s="81">
        <v>11357</v>
      </c>
      <c r="Z185" s="81">
        <v>16080</v>
      </c>
      <c r="AA185" s="81">
        <v>4212</v>
      </c>
      <c r="AB185" s="81">
        <v>28563</v>
      </c>
      <c r="AC185" s="81">
        <v>56668</v>
      </c>
      <c r="AD185" s="81">
        <v>4.3255618702665135</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60.66</v>
      </c>
      <c r="BJ185" s="81">
        <v>0</v>
      </c>
      <c r="BK185" s="81">
        <v>2.98</v>
      </c>
      <c r="BL185" s="81">
        <v>0</v>
      </c>
      <c r="BM185" s="82"/>
      <c r="BN185" s="81">
        <v>0</v>
      </c>
      <c r="BO185" s="81">
        <v>0</v>
      </c>
      <c r="BP185" s="81">
        <v>1</v>
      </c>
      <c r="BQ185" s="81">
        <v>0</v>
      </c>
      <c r="BR185" s="81">
        <v>1</v>
      </c>
      <c r="BS185" s="81">
        <v>0</v>
      </c>
      <c r="BT185"/>
      <c r="BU185" s="80"/>
      <c r="BV185" s="80"/>
      <c r="BW185" s="80"/>
      <c r="BX185" s="80"/>
      <c r="BY185" s="80"/>
      <c r="BZ185" s="80"/>
      <c r="CA185" s="80"/>
      <c r="CB185" s="80"/>
      <c r="CC185" s="80"/>
    </row>
    <row r="186" spans="1:81">
      <c r="A186" s="80" t="s">
        <v>1879</v>
      </c>
      <c r="B186" s="80">
        <v>415</v>
      </c>
      <c r="C186" s="80">
        <v>7</v>
      </c>
      <c r="D186" s="80">
        <v>25</v>
      </c>
      <c r="E186" s="80">
        <v>2010</v>
      </c>
      <c r="F186" s="80" t="s">
        <v>86</v>
      </c>
      <c r="G186" s="80" t="s">
        <v>1872</v>
      </c>
      <c r="H186" s="80" t="s">
        <v>1873</v>
      </c>
      <c r="I186" s="177"/>
      <c r="J186" s="81">
        <v>420.60351084586767</v>
      </c>
      <c r="K186" s="81">
        <v>1.7718073662074156</v>
      </c>
      <c r="L186" s="81">
        <v>4.9793086339380368</v>
      </c>
      <c r="M186" s="81">
        <v>29.318886413704849</v>
      </c>
      <c r="N186" s="81">
        <v>38.061342029898164</v>
      </c>
      <c r="O186" s="81">
        <v>32.100513550454586</v>
      </c>
      <c r="P186" s="81">
        <v>21.121741576842627</v>
      </c>
      <c r="Q186" s="81">
        <v>1.7406688371381902</v>
      </c>
      <c r="R186" s="81">
        <v>0.1970009879209241</v>
      </c>
      <c r="S186" s="81">
        <v>3.0466511051151923</v>
      </c>
      <c r="T186" s="82"/>
      <c r="U186" s="81">
        <v>7673777</v>
      </c>
      <c r="V186" s="81">
        <v>690</v>
      </c>
      <c r="W186" s="81">
        <v>147</v>
      </c>
      <c r="X186" s="81">
        <v>7047</v>
      </c>
      <c r="Y186" s="81">
        <v>11448</v>
      </c>
      <c r="Z186" s="81">
        <v>16303</v>
      </c>
      <c r="AA186" s="81">
        <v>4145</v>
      </c>
      <c r="AB186" s="81">
        <v>28610</v>
      </c>
      <c r="AC186" s="81">
        <v>34402</v>
      </c>
      <c r="AD186" s="81">
        <v>3.0466511051151923</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66.593000000000004</v>
      </c>
      <c r="BJ186" s="81">
        <v>0</v>
      </c>
      <c r="BK186" s="81">
        <v>3.0939999999999999</v>
      </c>
      <c r="BL186" s="81">
        <v>0</v>
      </c>
      <c r="BM186" s="82"/>
      <c r="BN186" s="81">
        <v>0</v>
      </c>
      <c r="BO186" s="81">
        <v>0</v>
      </c>
      <c r="BP186" s="81">
        <v>1</v>
      </c>
      <c r="BQ186" s="81">
        <v>0</v>
      </c>
      <c r="BR186" s="81">
        <v>1</v>
      </c>
      <c r="BS186" s="81">
        <v>0</v>
      </c>
      <c r="BT186"/>
      <c r="BU186" s="80">
        <v>44.658000000000001</v>
      </c>
      <c r="BV186" s="80">
        <v>0</v>
      </c>
      <c r="BW186" s="80">
        <v>0</v>
      </c>
      <c r="BX186" s="80">
        <v>0</v>
      </c>
      <c r="BY186" s="80">
        <v>0</v>
      </c>
      <c r="BZ186" s="80">
        <v>0</v>
      </c>
      <c r="CA186" s="80">
        <v>15.35</v>
      </c>
      <c r="CB186" s="80">
        <v>9.6790000000000003</v>
      </c>
      <c r="CC186" s="80">
        <v>0</v>
      </c>
    </row>
    <row r="187" spans="1:81">
      <c r="A187" s="80" t="s">
        <v>1880</v>
      </c>
      <c r="B187" s="80">
        <v>416</v>
      </c>
      <c r="C187" s="80">
        <v>8</v>
      </c>
      <c r="D187" s="80">
        <v>25</v>
      </c>
      <c r="E187" s="80">
        <v>2011</v>
      </c>
      <c r="F187" s="80" t="s">
        <v>87</v>
      </c>
      <c r="G187" s="80" t="s">
        <v>1872</v>
      </c>
      <c r="H187" s="80" t="s">
        <v>1873</v>
      </c>
      <c r="I187" s="177"/>
      <c r="J187" s="81">
        <v>412.86516469282742</v>
      </c>
      <c r="K187" s="81">
        <v>2.7159777487013046</v>
      </c>
      <c r="L187" s="81">
        <v>6.7275456894755052</v>
      </c>
      <c r="M187" s="81">
        <v>36.670971438092899</v>
      </c>
      <c r="N187" s="81">
        <v>47.656046276196442</v>
      </c>
      <c r="O187" s="81">
        <v>31.616452409847692</v>
      </c>
      <c r="P187" s="81">
        <v>20.318366427156445</v>
      </c>
      <c r="Q187" s="81">
        <v>2.0101174986314168</v>
      </c>
      <c r="R187" s="81">
        <v>0.16586005015666652</v>
      </c>
      <c r="S187" s="81">
        <v>3.4528675890173868</v>
      </c>
      <c r="T187" s="82"/>
      <c r="U187" s="81">
        <v>7158555</v>
      </c>
      <c r="V187" s="81">
        <v>690</v>
      </c>
      <c r="W187" s="81">
        <v>147</v>
      </c>
      <c r="X187" s="81">
        <v>7047</v>
      </c>
      <c r="Y187" s="81">
        <v>11622</v>
      </c>
      <c r="Z187" s="81">
        <v>16406</v>
      </c>
      <c r="AA187" s="81">
        <v>4106</v>
      </c>
      <c r="AB187" s="81">
        <v>28643</v>
      </c>
      <c r="AC187" s="81">
        <v>28916</v>
      </c>
      <c r="AD187" s="81">
        <v>3.4528675890173868</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59.438000000000002</v>
      </c>
      <c r="BJ187" s="81">
        <v>0</v>
      </c>
      <c r="BK187" s="81">
        <v>3.1160000000000001</v>
      </c>
      <c r="BL187" s="81">
        <v>0</v>
      </c>
      <c r="BM187" s="82"/>
      <c r="BN187" s="81">
        <v>0</v>
      </c>
      <c r="BO187" s="81">
        <v>0</v>
      </c>
      <c r="BP187" s="81">
        <v>1</v>
      </c>
      <c r="BQ187" s="81">
        <v>0</v>
      </c>
      <c r="BR187" s="81">
        <v>1</v>
      </c>
      <c r="BS187" s="81">
        <v>0</v>
      </c>
      <c r="BT187"/>
      <c r="BU187" s="80">
        <v>43.534999999999997</v>
      </c>
      <c r="BV187" s="80">
        <v>0</v>
      </c>
      <c r="BW187" s="80">
        <v>0</v>
      </c>
      <c r="BX187" s="80">
        <v>0</v>
      </c>
      <c r="BY187" s="80">
        <v>0</v>
      </c>
      <c r="BZ187" s="80">
        <v>0</v>
      </c>
      <c r="CA187" s="80">
        <v>12.566000000000001</v>
      </c>
      <c r="CB187" s="80">
        <v>6.4530000000000003</v>
      </c>
      <c r="CC187" s="80">
        <v>0</v>
      </c>
    </row>
    <row r="188" spans="1:81">
      <c r="A188" s="80" t="s">
        <v>1881</v>
      </c>
      <c r="B188" s="80">
        <v>417</v>
      </c>
      <c r="C188" s="80">
        <v>9</v>
      </c>
      <c r="D188" s="80">
        <v>25</v>
      </c>
      <c r="E188" s="80">
        <v>2012</v>
      </c>
      <c r="F188" s="80" t="s">
        <v>88</v>
      </c>
      <c r="G188" s="80" t="s">
        <v>1872</v>
      </c>
      <c r="H188" s="80" t="s">
        <v>1873</v>
      </c>
      <c r="I188" s="177"/>
      <c r="J188" s="81">
        <v>385.03590090936427</v>
      </c>
      <c r="K188" s="81">
        <v>2.8864979305615592</v>
      </c>
      <c r="L188" s="81">
        <v>6.6246115599816218</v>
      </c>
      <c r="M188" s="81">
        <v>39.01623281710372</v>
      </c>
      <c r="N188" s="81">
        <v>47.784385682141568</v>
      </c>
      <c r="O188" s="81">
        <v>32.086554364732216</v>
      </c>
      <c r="P188" s="81">
        <v>20.269742101912378</v>
      </c>
      <c r="Q188" s="81">
        <v>2.1963728878486402</v>
      </c>
      <c r="R188" s="81">
        <v>0.15498379055732608</v>
      </c>
      <c r="S188" s="81">
        <v>3.1630635926490069</v>
      </c>
      <c r="T188" s="82"/>
      <c r="U188" s="81">
        <v>6624694</v>
      </c>
      <c r="V188" s="81">
        <v>690</v>
      </c>
      <c r="W188" s="81">
        <v>147</v>
      </c>
      <c r="X188" s="81">
        <v>7047</v>
      </c>
      <c r="Y188" s="81">
        <v>11881</v>
      </c>
      <c r="Z188" s="81">
        <v>16782</v>
      </c>
      <c r="AA188" s="81">
        <v>4073</v>
      </c>
      <c r="AB188" s="81">
        <v>28806</v>
      </c>
      <c r="AC188" s="81">
        <v>26320</v>
      </c>
      <c r="AD188" s="81">
        <v>3.1630635926490069</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72.213999999999999</v>
      </c>
      <c r="BJ188" s="81">
        <v>0</v>
      </c>
      <c r="BK188" s="81">
        <v>3.4020000000000001</v>
      </c>
      <c r="BL188" s="81">
        <v>0</v>
      </c>
      <c r="BM188" s="82"/>
      <c r="BN188" s="81">
        <v>0</v>
      </c>
      <c r="BO188" s="81">
        <v>0</v>
      </c>
      <c r="BP188" s="81">
        <v>1</v>
      </c>
      <c r="BQ188" s="81">
        <v>0</v>
      </c>
      <c r="BR188" s="81">
        <v>1</v>
      </c>
      <c r="BS188" s="81">
        <v>0</v>
      </c>
      <c r="BT188"/>
      <c r="BU188" s="80">
        <v>54.49</v>
      </c>
      <c r="BV188" s="80">
        <v>0</v>
      </c>
      <c r="BW188" s="80">
        <v>0</v>
      </c>
      <c r="BX188" s="80">
        <v>0</v>
      </c>
      <c r="BY188" s="80">
        <v>0</v>
      </c>
      <c r="BZ188" s="80">
        <v>0</v>
      </c>
      <c r="CA188" s="80">
        <v>12.522</v>
      </c>
      <c r="CB188" s="80">
        <v>8.6039999999999992</v>
      </c>
      <c r="CC188" s="80">
        <v>0</v>
      </c>
    </row>
    <row r="189" spans="1:81">
      <c r="A189" s="80" t="s">
        <v>1882</v>
      </c>
      <c r="B189" s="80">
        <v>418</v>
      </c>
      <c r="C189" s="80">
        <v>10</v>
      </c>
      <c r="D189" s="80">
        <v>25</v>
      </c>
      <c r="E189" s="80">
        <v>2013</v>
      </c>
      <c r="F189" s="80" t="s">
        <v>89</v>
      </c>
      <c r="G189" s="80" t="s">
        <v>1872</v>
      </c>
      <c r="H189" s="80" t="s">
        <v>1873</v>
      </c>
      <c r="I189" s="177"/>
      <c r="J189" s="81">
        <v>245.06157297709254</v>
      </c>
      <c r="K189" s="81">
        <v>2.0633115876959218</v>
      </c>
      <c r="L189" s="81">
        <v>6.1537876898570882</v>
      </c>
      <c r="M189" s="81">
        <v>37.952345789971851</v>
      </c>
      <c r="N189" s="81">
        <v>49.697882102056461</v>
      </c>
      <c r="O189" s="81">
        <v>31.134304342413856</v>
      </c>
      <c r="P189" s="81">
        <v>20.081362034413431</v>
      </c>
      <c r="Q189" s="81">
        <v>2.2158687967451871</v>
      </c>
      <c r="R189" s="81">
        <v>0.14893967822742454</v>
      </c>
      <c r="S189" s="81">
        <v>3.1303261022122641</v>
      </c>
      <c r="T189" s="82"/>
      <c r="U189" s="81">
        <v>4226002</v>
      </c>
      <c r="V189" s="81">
        <v>690</v>
      </c>
      <c r="W189" s="81">
        <v>147</v>
      </c>
      <c r="X189" s="81">
        <v>7047</v>
      </c>
      <c r="Y189" s="81">
        <v>11823</v>
      </c>
      <c r="Z189" s="81">
        <v>17011</v>
      </c>
      <c r="AA189" s="81">
        <v>4020</v>
      </c>
      <c r="AB189" s="81">
        <v>28645</v>
      </c>
      <c r="AC189" s="81">
        <v>24690</v>
      </c>
      <c r="AD189" s="81">
        <v>3.1303261022122641</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16.733000000000001</v>
      </c>
      <c r="BJ189" s="81">
        <v>0</v>
      </c>
      <c r="BK189" s="81">
        <v>3.64</v>
      </c>
      <c r="BL189" s="81">
        <v>0</v>
      </c>
      <c r="BM189" s="82"/>
      <c r="BN189" s="81">
        <v>0</v>
      </c>
      <c r="BO189" s="81">
        <v>0</v>
      </c>
      <c r="BP189" s="81">
        <v>1</v>
      </c>
      <c r="BQ189" s="81">
        <v>0</v>
      </c>
      <c r="BR189" s="81">
        <v>1</v>
      </c>
      <c r="BS189" s="81">
        <v>0</v>
      </c>
      <c r="BT189"/>
      <c r="BU189" s="80">
        <v>20.373000000000001</v>
      </c>
      <c r="BV189" s="80">
        <v>0</v>
      </c>
      <c r="BW189" s="80">
        <v>0</v>
      </c>
      <c r="BX189" s="80">
        <v>0</v>
      </c>
      <c r="BY189" s="80">
        <v>0</v>
      </c>
      <c r="BZ189" s="80">
        <v>0</v>
      </c>
      <c r="CA189" s="80">
        <v>0</v>
      </c>
      <c r="CB189" s="80">
        <v>0</v>
      </c>
      <c r="CC189" s="80">
        <v>0</v>
      </c>
    </row>
    <row r="190" spans="1:81">
      <c r="A190" s="80" t="s">
        <v>1883</v>
      </c>
      <c r="B190" s="80">
        <v>419</v>
      </c>
      <c r="C190" s="80">
        <v>11</v>
      </c>
      <c r="D190" s="80">
        <v>25</v>
      </c>
      <c r="E190" s="80">
        <v>2014</v>
      </c>
      <c r="F190" s="80" t="s">
        <v>90</v>
      </c>
      <c r="G190" s="80" t="s">
        <v>1872</v>
      </c>
      <c r="H190" s="80" t="s">
        <v>1873</v>
      </c>
      <c r="I190" s="177"/>
      <c r="J190" s="81">
        <v>246.69021218354851</v>
      </c>
      <c r="K190" s="81">
        <v>2.3797387239270749</v>
      </c>
      <c r="L190" s="81">
        <v>6.1493752279133869</v>
      </c>
      <c r="M190" s="81">
        <v>37.775071030864858</v>
      </c>
      <c r="N190" s="81">
        <v>45.214920246986821</v>
      </c>
      <c r="O190" s="81">
        <v>30.028772694375981</v>
      </c>
      <c r="P190" s="81">
        <v>20.175764212635915</v>
      </c>
      <c r="Q190" s="81">
        <v>2.1244674355091853</v>
      </c>
      <c r="R190" s="81">
        <v>0.15407137399647905</v>
      </c>
      <c r="S190" s="81">
        <v>3.8394517939683301</v>
      </c>
      <c r="T190" s="82"/>
      <c r="U190" s="81">
        <v>4627655</v>
      </c>
      <c r="V190" s="81">
        <v>605</v>
      </c>
      <c r="W190" s="81">
        <v>149</v>
      </c>
      <c r="X190" s="81">
        <v>7221</v>
      </c>
      <c r="Y190" s="81">
        <v>11930</v>
      </c>
      <c r="Z190" s="81">
        <v>17280</v>
      </c>
      <c r="AA190" s="81">
        <v>4018</v>
      </c>
      <c r="AB190" s="81">
        <v>28624</v>
      </c>
      <c r="AC190" s="81">
        <v>25621</v>
      </c>
      <c r="AD190" s="81">
        <v>3.8394517939683301</v>
      </c>
      <c r="AE190" s="82"/>
      <c r="AF190" s="81">
        <v>65635123.351330854</v>
      </c>
      <c r="AG190" s="81">
        <v>2246411.6416567648</v>
      </c>
      <c r="AH190" s="81">
        <v>1380804.1027647038</v>
      </c>
      <c r="AI190" s="81">
        <v>43711755.389800042</v>
      </c>
      <c r="AJ190" s="81">
        <v>62580698.502769552</v>
      </c>
      <c r="AK190" s="81">
        <v>0</v>
      </c>
      <c r="AL190" s="81">
        <v>0</v>
      </c>
      <c r="AM190" s="81">
        <v>3929647.4654147695</v>
      </c>
      <c r="AN190" s="81">
        <v>0</v>
      </c>
      <c r="AO190" s="81">
        <v>0</v>
      </c>
      <c r="AP190" s="82"/>
      <c r="AQ190" s="81">
        <v>1031</v>
      </c>
      <c r="AR190" s="81">
        <v>461</v>
      </c>
      <c r="AS190" s="81">
        <v>0</v>
      </c>
      <c r="AT190" s="81">
        <v>0</v>
      </c>
      <c r="AU190" s="81">
        <v>0</v>
      </c>
      <c r="AV190" s="81">
        <v>0</v>
      </c>
      <c r="AW190" s="81" t="s">
        <v>564</v>
      </c>
      <c r="AX190" s="82"/>
      <c r="AY190" s="81">
        <v>4559.09</v>
      </c>
      <c r="AZ190" s="81">
        <v>22131.25</v>
      </c>
      <c r="BA190" s="81">
        <v>0</v>
      </c>
      <c r="BB190" s="81">
        <v>0</v>
      </c>
      <c r="BC190" s="81">
        <v>0</v>
      </c>
      <c r="BD190" s="81">
        <v>0</v>
      </c>
      <c r="BE190" s="81" t="s">
        <v>564</v>
      </c>
      <c r="BF190" s="82"/>
      <c r="BG190" s="81">
        <v>0</v>
      </c>
      <c r="BH190" s="81">
        <v>0</v>
      </c>
      <c r="BI190" s="81">
        <v>0</v>
      </c>
      <c r="BJ190" s="81">
        <v>0</v>
      </c>
      <c r="BK190" s="81">
        <v>3.419</v>
      </c>
      <c r="BL190" s="81">
        <v>0</v>
      </c>
      <c r="BM190" s="82"/>
      <c r="BN190" s="81">
        <v>0</v>
      </c>
      <c r="BO190" s="81">
        <v>0</v>
      </c>
      <c r="BP190" s="81">
        <v>0</v>
      </c>
      <c r="BQ190" s="81">
        <v>0</v>
      </c>
      <c r="BR190" s="81">
        <v>1</v>
      </c>
      <c r="BS190" s="81">
        <v>0</v>
      </c>
      <c r="BT190"/>
      <c r="BU190" s="80">
        <v>3.419</v>
      </c>
      <c r="BV190" s="80">
        <v>0</v>
      </c>
      <c r="BW190" s="80">
        <v>0</v>
      </c>
      <c r="BX190" s="80">
        <v>0</v>
      </c>
      <c r="BY190" s="80">
        <v>0</v>
      </c>
      <c r="BZ190" s="80">
        <v>0</v>
      </c>
      <c r="CA190" s="80">
        <v>0</v>
      </c>
      <c r="CB190" s="80">
        <v>0</v>
      </c>
      <c r="CC190" s="80">
        <v>0</v>
      </c>
    </row>
    <row r="191" spans="1:81">
      <c r="A191" s="80" t="s">
        <v>1884</v>
      </c>
      <c r="B191" s="80">
        <v>420</v>
      </c>
      <c r="C191" s="80">
        <v>12</v>
      </c>
      <c r="D191" s="80">
        <v>25</v>
      </c>
      <c r="E191" s="80">
        <v>2015</v>
      </c>
      <c r="F191" s="80" t="s">
        <v>91</v>
      </c>
      <c r="G191" s="80" t="s">
        <v>1872</v>
      </c>
      <c r="H191" s="80" t="s">
        <v>1873</v>
      </c>
      <c r="I191" s="177"/>
      <c r="J191" s="81">
        <v>254.96683273663714</v>
      </c>
      <c r="K191" s="81">
        <v>2.5424033798287287</v>
      </c>
      <c r="L191" s="81">
        <v>6.7685723695386883</v>
      </c>
      <c r="M191" s="81">
        <v>41.168944708997962</v>
      </c>
      <c r="N191" s="81">
        <v>39.675639194444521</v>
      </c>
      <c r="O191" s="81">
        <v>29.907448103060336</v>
      </c>
      <c r="P191" s="81">
        <v>20.076057037285604</v>
      </c>
      <c r="Q191" s="81">
        <v>2.0720464589277703</v>
      </c>
      <c r="R191" s="81">
        <v>0.13784947314835977</v>
      </c>
      <c r="S191" s="81">
        <v>3.2605135596804757</v>
      </c>
      <c r="T191" s="82"/>
      <c r="U191" s="81">
        <v>4825782</v>
      </c>
      <c r="V191" s="81">
        <v>605</v>
      </c>
      <c r="W191" s="81">
        <v>149</v>
      </c>
      <c r="X191" s="81">
        <v>7221</v>
      </c>
      <c r="Y191" s="81">
        <v>11991</v>
      </c>
      <c r="Z191" s="81">
        <v>17376</v>
      </c>
      <c r="AA191" s="81">
        <v>3995</v>
      </c>
      <c r="AB191" s="81">
        <v>28518</v>
      </c>
      <c r="AC191" s="81">
        <v>23614</v>
      </c>
      <c r="AD191" s="81">
        <v>3.2605135596804757</v>
      </c>
      <c r="AE191" s="82"/>
      <c r="AF191" s="81">
        <v>72675752.295466781</v>
      </c>
      <c r="AG191" s="81">
        <v>2462192.52797224</v>
      </c>
      <c r="AH191" s="81">
        <v>1241559.4236421436</v>
      </c>
      <c r="AI191" s="81">
        <v>47785428.814739265</v>
      </c>
      <c r="AJ191" s="81">
        <v>60756147.905300476</v>
      </c>
      <c r="AK191" s="81">
        <v>0</v>
      </c>
      <c r="AL191" s="81">
        <v>0</v>
      </c>
      <c r="AM191" s="81">
        <v>3908272.2714893138</v>
      </c>
      <c r="AN191" s="81">
        <v>0</v>
      </c>
      <c r="AO191" s="81">
        <v>0</v>
      </c>
      <c r="AP191" s="82"/>
      <c r="AQ191" s="81">
        <v>1110</v>
      </c>
      <c r="AR191" s="81">
        <v>523</v>
      </c>
      <c r="AS191" s="81">
        <v>0</v>
      </c>
      <c r="AT191" s="81">
        <v>0</v>
      </c>
      <c r="AU191" s="81">
        <v>0</v>
      </c>
      <c r="AV191" s="81">
        <v>0</v>
      </c>
      <c r="AW191" s="81" t="s">
        <v>564</v>
      </c>
      <c r="AX191" s="82"/>
      <c r="AY191" s="81">
        <v>4965.42</v>
      </c>
      <c r="AZ191" s="81">
        <v>26406.15</v>
      </c>
      <c r="BA191" s="81">
        <v>0</v>
      </c>
      <c r="BB191" s="81">
        <v>0</v>
      </c>
      <c r="BC191" s="81">
        <v>0</v>
      </c>
      <c r="BD191" s="81">
        <v>0</v>
      </c>
      <c r="BE191" s="81" t="s">
        <v>564</v>
      </c>
      <c r="BF191" s="82"/>
      <c r="BG191" s="81">
        <v>0</v>
      </c>
      <c r="BH191" s="81">
        <v>0</v>
      </c>
      <c r="BI191" s="81">
        <v>0</v>
      </c>
      <c r="BJ191" s="81">
        <v>0</v>
      </c>
      <c r="BK191" s="81">
        <v>3.33</v>
      </c>
      <c r="BL191" s="81">
        <v>0</v>
      </c>
      <c r="BM191" s="82"/>
      <c r="BN191" s="81">
        <v>0</v>
      </c>
      <c r="BO191" s="81">
        <v>0</v>
      </c>
      <c r="BP191" s="81">
        <v>0</v>
      </c>
      <c r="BQ191" s="81">
        <v>0</v>
      </c>
      <c r="BR191" s="81">
        <v>1</v>
      </c>
      <c r="BS191" s="81">
        <v>0</v>
      </c>
      <c r="BT191"/>
      <c r="BU191" s="80">
        <v>3.33</v>
      </c>
      <c r="BV191" s="80">
        <v>0</v>
      </c>
      <c r="BW191" s="80">
        <v>0</v>
      </c>
      <c r="BX191" s="80">
        <v>0</v>
      </c>
      <c r="BY191" s="80">
        <v>0</v>
      </c>
      <c r="BZ191" s="80">
        <v>0</v>
      </c>
      <c r="CA191" s="80">
        <v>0</v>
      </c>
      <c r="CB191" s="80">
        <v>0</v>
      </c>
      <c r="CC191" s="80">
        <v>0</v>
      </c>
    </row>
    <row r="192" spans="1:81">
      <c r="A192" s="80" t="s">
        <v>1885</v>
      </c>
      <c r="B192" s="80">
        <v>421</v>
      </c>
      <c r="C192" s="80">
        <v>13</v>
      </c>
      <c r="D192" s="80">
        <v>25</v>
      </c>
      <c r="E192" s="80">
        <v>2016</v>
      </c>
      <c r="F192" s="80" t="s">
        <v>92</v>
      </c>
      <c r="G192" s="80" t="s">
        <v>1872</v>
      </c>
      <c r="H192" s="80" t="s">
        <v>1873</v>
      </c>
      <c r="I192" s="177"/>
      <c r="J192" s="81">
        <v>270.74660910103245</v>
      </c>
      <c r="K192" s="81">
        <v>2.4152701288161564</v>
      </c>
      <c r="L192" s="81">
        <v>7.0937953561380498</v>
      </c>
      <c r="M192" s="81">
        <v>28.080408604957942</v>
      </c>
      <c r="N192" s="81">
        <v>38.489344483345903</v>
      </c>
      <c r="O192" s="81">
        <v>29.8095141040023</v>
      </c>
      <c r="P192" s="81">
        <v>19.682682554879968</v>
      </c>
      <c r="Q192" s="81">
        <v>2.0173213474611527</v>
      </c>
      <c r="R192" s="81">
        <v>0.15252019806377259</v>
      </c>
      <c r="S192" s="81">
        <v>3.6211163171005709</v>
      </c>
      <c r="T192" s="82"/>
      <c r="U192" s="81">
        <v>4665830</v>
      </c>
      <c r="V192" s="81">
        <v>605</v>
      </c>
      <c r="W192" s="81">
        <v>149</v>
      </c>
      <c r="X192" s="81">
        <v>7221</v>
      </c>
      <c r="Y192" s="81">
        <v>12116</v>
      </c>
      <c r="Z192" s="81">
        <v>17532</v>
      </c>
      <c r="AA192" s="81">
        <v>4051</v>
      </c>
      <c r="AB192" s="81">
        <v>28561</v>
      </c>
      <c r="AC192" s="81">
        <v>26048.948499765891</v>
      </c>
      <c r="AD192" s="81">
        <v>3.6211163171005709</v>
      </c>
      <c r="AE192" s="82"/>
      <c r="AF192" s="81">
        <v>81152660.029695183</v>
      </c>
      <c r="AG192" s="81">
        <v>2447882.921606781</v>
      </c>
      <c r="AH192" s="81">
        <v>1109983.4338975861</v>
      </c>
      <c r="AI192" s="81">
        <v>43446034.016691662</v>
      </c>
      <c r="AJ192" s="81">
        <v>62636457.657161683</v>
      </c>
      <c r="AK192" s="81">
        <v>0</v>
      </c>
      <c r="AL192" s="81">
        <v>0</v>
      </c>
      <c r="AM192" s="81">
        <v>3917206.1634489899</v>
      </c>
      <c r="AN192" s="81">
        <v>0</v>
      </c>
      <c r="AO192" s="81">
        <v>0</v>
      </c>
      <c r="AP192" s="82"/>
      <c r="AQ192" s="81">
        <v>1189</v>
      </c>
      <c r="AR192" s="81">
        <v>571</v>
      </c>
      <c r="AS192" s="81">
        <v>0</v>
      </c>
      <c r="AT192" s="81">
        <v>0</v>
      </c>
      <c r="AU192" s="81">
        <v>0</v>
      </c>
      <c r="AV192" s="81">
        <v>0</v>
      </c>
      <c r="AW192" s="81" t="s">
        <v>564</v>
      </c>
      <c r="AX192" s="82"/>
      <c r="AY192" s="81">
        <v>5380.84</v>
      </c>
      <c r="AZ192" s="81">
        <v>40251.25</v>
      </c>
      <c r="BA192" s="81">
        <v>0</v>
      </c>
      <c r="BB192" s="81">
        <v>0</v>
      </c>
      <c r="BC192" s="81">
        <v>0</v>
      </c>
      <c r="BD192" s="81">
        <v>0</v>
      </c>
      <c r="BE192" s="81" t="s">
        <v>564</v>
      </c>
      <c r="BF192" s="82"/>
      <c r="BG192" s="81">
        <v>0</v>
      </c>
      <c r="BH192" s="81">
        <v>0</v>
      </c>
      <c r="BI192" s="81">
        <v>0</v>
      </c>
      <c r="BJ192" s="81">
        <v>0</v>
      </c>
      <c r="BK192" s="81">
        <v>3.2639999999999998</v>
      </c>
      <c r="BL192" s="81">
        <v>0</v>
      </c>
      <c r="BM192" s="82"/>
      <c r="BN192" s="81">
        <v>0</v>
      </c>
      <c r="BO192" s="81">
        <v>0</v>
      </c>
      <c r="BP192" s="81">
        <v>0</v>
      </c>
      <c r="BQ192" s="81">
        <v>0</v>
      </c>
      <c r="BR192" s="81">
        <v>1</v>
      </c>
      <c r="BS192" s="81">
        <v>0</v>
      </c>
      <c r="BT192"/>
      <c r="BU192" s="80">
        <v>3.2639999999999998</v>
      </c>
      <c r="BV192" s="80">
        <v>0</v>
      </c>
      <c r="BW192" s="80">
        <v>0</v>
      </c>
      <c r="BX192" s="80">
        <v>0</v>
      </c>
      <c r="BY192" s="80">
        <v>0</v>
      </c>
      <c r="BZ192" s="80">
        <v>0</v>
      </c>
      <c r="CA192" s="80">
        <v>0</v>
      </c>
      <c r="CB192" s="80">
        <v>0</v>
      </c>
      <c r="CC192" s="80">
        <v>0</v>
      </c>
    </row>
    <row r="193" spans="1:81">
      <c r="A193" s="80" t="s">
        <v>1886</v>
      </c>
      <c r="B193" s="80">
        <v>422</v>
      </c>
      <c r="C193" s="80">
        <v>14</v>
      </c>
      <c r="D193" s="80">
        <v>25</v>
      </c>
      <c r="E193" s="80">
        <v>2017</v>
      </c>
      <c r="F193" s="80" t="s">
        <v>71</v>
      </c>
      <c r="G193" s="80" t="s">
        <v>1872</v>
      </c>
      <c r="H193" s="80" t="s">
        <v>1873</v>
      </c>
      <c r="I193" s="177"/>
      <c r="J193" s="81">
        <v>235.5085897434445</v>
      </c>
      <c r="K193" s="81">
        <v>2.4018432204899449</v>
      </c>
      <c r="L193" s="81">
        <v>6.4077280312742717</v>
      </c>
      <c r="M193" s="81">
        <v>27.20727445019542</v>
      </c>
      <c r="N193" s="81">
        <v>38.159929744033356</v>
      </c>
      <c r="O193" s="81">
        <v>29.560595535112558</v>
      </c>
      <c r="P193" s="81">
        <v>19.673870437301037</v>
      </c>
      <c r="Q193" s="81">
        <v>1.952784137622072</v>
      </c>
      <c r="R193" s="81">
        <v>0.14114216739970314</v>
      </c>
      <c r="S193" s="81">
        <v>4.3445116883687867</v>
      </c>
      <c r="T193" s="82"/>
      <c r="U193" s="81">
        <v>4606631</v>
      </c>
      <c r="V193" s="81">
        <v>605</v>
      </c>
      <c r="W193" s="81">
        <v>149</v>
      </c>
      <c r="X193" s="81">
        <v>7221</v>
      </c>
      <c r="Y193" s="81">
        <v>12250</v>
      </c>
      <c r="Z193" s="81">
        <v>17674</v>
      </c>
      <c r="AA193" s="81">
        <v>4075</v>
      </c>
      <c r="AB193" s="81">
        <v>28591</v>
      </c>
      <c r="AC193" s="81">
        <v>24584</v>
      </c>
      <c r="AD193" s="81">
        <v>4.3445116883687867</v>
      </c>
      <c r="AE193" s="82"/>
      <c r="AF193" s="81">
        <v>70289208.655914381</v>
      </c>
      <c r="AG193" s="81">
        <v>2180592.6402763901</v>
      </c>
      <c r="AH193" s="81">
        <v>1280234.85663216</v>
      </c>
      <c r="AI193" s="81">
        <v>44641021.039481223</v>
      </c>
      <c r="AJ193" s="81">
        <v>67833632.929196283</v>
      </c>
      <c r="AK193" s="81">
        <v>0</v>
      </c>
      <c r="AL193" s="81">
        <v>0</v>
      </c>
      <c r="AM193" s="81">
        <v>3927456.5282776938</v>
      </c>
      <c r="AN193" s="81">
        <v>0</v>
      </c>
      <c r="AO193" s="81">
        <v>0</v>
      </c>
      <c r="AP193" s="82"/>
      <c r="AQ193" s="81">
        <v>1240</v>
      </c>
      <c r="AR193" s="81">
        <v>712</v>
      </c>
      <c r="AS193" s="81">
        <v>0</v>
      </c>
      <c r="AT193" s="81">
        <v>0</v>
      </c>
      <c r="AU193" s="81">
        <v>0</v>
      </c>
      <c r="AV193" s="81">
        <v>0</v>
      </c>
      <c r="AW193" s="81" t="s">
        <v>564</v>
      </c>
      <c r="AX193" s="82"/>
      <c r="AY193" s="81">
        <v>5658.6900000000014</v>
      </c>
      <c r="AZ193" s="81">
        <v>49395.249999999993</v>
      </c>
      <c r="BA193" s="81">
        <v>0</v>
      </c>
      <c r="BB193" s="81">
        <v>0</v>
      </c>
      <c r="BC193" s="81">
        <v>0</v>
      </c>
      <c r="BD193" s="81">
        <v>0</v>
      </c>
      <c r="BE193" s="81" t="s">
        <v>564</v>
      </c>
      <c r="BF193" s="82"/>
      <c r="BG193" s="81">
        <v>0</v>
      </c>
      <c r="BH193" s="81">
        <v>0</v>
      </c>
      <c r="BI193" s="81">
        <v>0</v>
      </c>
      <c r="BJ193" s="81">
        <v>0</v>
      </c>
      <c r="BK193" s="81">
        <v>2.9849999999999999</v>
      </c>
      <c r="BL193" s="81">
        <v>0</v>
      </c>
      <c r="BM193" s="82"/>
      <c r="BN193" s="81">
        <v>0</v>
      </c>
      <c r="BO193" s="81">
        <v>0</v>
      </c>
      <c r="BP193" s="81">
        <v>0</v>
      </c>
      <c r="BQ193" s="81">
        <v>0</v>
      </c>
      <c r="BR193" s="81">
        <v>1</v>
      </c>
      <c r="BS193" s="81">
        <v>0</v>
      </c>
      <c r="BT193"/>
      <c r="BU193" s="80">
        <v>2.9849999999999999</v>
      </c>
      <c r="BV193" s="80">
        <v>0</v>
      </c>
      <c r="BW193" s="80">
        <v>0</v>
      </c>
      <c r="BX193" s="80">
        <v>0</v>
      </c>
      <c r="BY193" s="80">
        <v>0</v>
      </c>
      <c r="BZ193" s="80">
        <v>0</v>
      </c>
      <c r="CA193" s="80">
        <v>0</v>
      </c>
      <c r="CB193" s="80">
        <v>0</v>
      </c>
      <c r="CC193" s="80">
        <v>0</v>
      </c>
    </row>
    <row r="194" spans="1:81">
      <c r="A194" s="80" t="s">
        <v>1887</v>
      </c>
      <c r="B194" s="80">
        <v>423</v>
      </c>
      <c r="C194" s="80">
        <v>15</v>
      </c>
      <c r="D194" s="80">
        <v>25</v>
      </c>
      <c r="E194" s="80">
        <v>2018</v>
      </c>
      <c r="F194" s="80" t="s">
        <v>93</v>
      </c>
      <c r="G194" s="80" t="s">
        <v>1872</v>
      </c>
      <c r="H194" s="80" t="s">
        <v>1873</v>
      </c>
      <c r="I194" s="177"/>
      <c r="J194" s="81">
        <v>216.92668121312514</v>
      </c>
      <c r="K194" s="81">
        <v>2.1597775271711419</v>
      </c>
      <c r="L194" s="81">
        <v>5.7000362887206819</v>
      </c>
      <c r="M194" s="81">
        <v>24.774035074584948</v>
      </c>
      <c r="N194" s="81">
        <v>27.563998549647547</v>
      </c>
      <c r="O194" s="81">
        <v>29.256308352415363</v>
      </c>
      <c r="P194" s="81">
        <v>19.420673439218469</v>
      </c>
      <c r="Q194" s="81">
        <v>1.8035288895245156</v>
      </c>
      <c r="R194" s="81">
        <v>0.14008363282091649</v>
      </c>
      <c r="S194" s="81">
        <v>3.692927840805031</v>
      </c>
      <c r="T194" s="82"/>
      <c r="U194" s="81">
        <v>4763497</v>
      </c>
      <c r="V194" s="81">
        <v>605</v>
      </c>
      <c r="W194" s="81">
        <v>149</v>
      </c>
      <c r="X194" s="81">
        <v>7221</v>
      </c>
      <c r="Y194" s="81">
        <v>12306</v>
      </c>
      <c r="Z194" s="81">
        <v>17827</v>
      </c>
      <c r="AA194" s="81">
        <v>4063</v>
      </c>
      <c r="AB194" s="81">
        <v>28456</v>
      </c>
      <c r="AC194" s="81">
        <v>24304</v>
      </c>
      <c r="AD194" s="81">
        <v>3.692927840805031</v>
      </c>
      <c r="AE194" s="82"/>
      <c r="AF194" s="81">
        <v>67641152.383624956</v>
      </c>
      <c r="AG194" s="81">
        <v>2348185.8466462609</v>
      </c>
      <c r="AH194" s="81">
        <v>1162715.100340612</v>
      </c>
      <c r="AI194" s="81">
        <v>42882298.343291402</v>
      </c>
      <c r="AJ194" s="81">
        <v>62308847.512140363</v>
      </c>
      <c r="AK194" s="81">
        <v>0</v>
      </c>
      <c r="AL194" s="81">
        <v>0</v>
      </c>
      <c r="AM194" s="81">
        <v>3917000.0064106798</v>
      </c>
      <c r="AN194" s="81">
        <v>0</v>
      </c>
      <c r="AO194" s="81">
        <v>0</v>
      </c>
      <c r="AP194" s="82"/>
      <c r="AQ194" s="81">
        <v>1282</v>
      </c>
      <c r="AR194" s="81">
        <v>738</v>
      </c>
      <c r="AS194" s="81">
        <v>0</v>
      </c>
      <c r="AT194" s="81">
        <v>0</v>
      </c>
      <c r="AU194" s="81">
        <v>0</v>
      </c>
      <c r="AV194" s="81">
        <v>0</v>
      </c>
      <c r="AW194" s="81" t="s">
        <v>564</v>
      </c>
      <c r="AX194" s="82"/>
      <c r="AY194" s="81">
        <v>5875.0300000000007</v>
      </c>
      <c r="AZ194" s="81">
        <v>52234.95</v>
      </c>
      <c r="BA194" s="81">
        <v>0</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1888</v>
      </c>
      <c r="B195" s="80">
        <v>424</v>
      </c>
      <c r="C195" s="80">
        <v>16</v>
      </c>
      <c r="D195" s="80">
        <v>25</v>
      </c>
      <c r="E195" s="80">
        <v>2019</v>
      </c>
      <c r="F195" s="80" t="s">
        <v>73</v>
      </c>
      <c r="G195" s="80" t="s">
        <v>1872</v>
      </c>
      <c r="H195" s="80" t="s">
        <v>1873</v>
      </c>
      <c r="I195" s="177"/>
      <c r="J195" s="81">
        <v>221.1317610933462</v>
      </c>
      <c r="K195" s="81">
        <v>2.1912349104865489</v>
      </c>
      <c r="L195" s="81">
        <v>5.8031282274624028</v>
      </c>
      <c r="M195" s="81">
        <v>28.257367359342375</v>
      </c>
      <c r="N195" s="81">
        <v>31.13907978720486</v>
      </c>
      <c r="O195" s="81">
        <v>28.452157182634174</v>
      </c>
      <c r="P195" s="81">
        <v>19.648993363858541</v>
      </c>
      <c r="Q195" s="81">
        <v>1.7555533644566015</v>
      </c>
      <c r="R195" s="81">
        <v>0.14996765826579811</v>
      </c>
      <c r="S195" s="81">
        <v>4.1539893861247492</v>
      </c>
      <c r="T195" s="82"/>
      <c r="U195" s="81">
        <v>4638699</v>
      </c>
      <c r="V195" s="81">
        <v>605</v>
      </c>
      <c r="W195" s="81">
        <v>149</v>
      </c>
      <c r="X195" s="81">
        <v>7221</v>
      </c>
      <c r="Y195" s="81">
        <v>12433</v>
      </c>
      <c r="Z195" s="81">
        <v>17813</v>
      </c>
      <c r="AA195" s="81">
        <v>4080</v>
      </c>
      <c r="AB195" s="81">
        <v>28449</v>
      </c>
      <c r="AC195" s="81">
        <v>26445</v>
      </c>
      <c r="AD195" s="81">
        <v>4.1539893861247492</v>
      </c>
      <c r="AE195" s="82"/>
      <c r="AF195" s="81">
        <v>64697726.643145584</v>
      </c>
      <c r="AG195" s="81">
        <v>2328201.768684933</v>
      </c>
      <c r="AH195" s="81">
        <v>1294058.316635241</v>
      </c>
      <c r="AI195" s="81">
        <v>44108555.526550859</v>
      </c>
      <c r="AJ195" s="81">
        <v>64785654.262236878</v>
      </c>
      <c r="AK195" s="81">
        <v>0</v>
      </c>
      <c r="AL195" s="81">
        <v>0</v>
      </c>
      <c r="AM195" s="81">
        <v>3874539.6360426624</v>
      </c>
      <c r="AN195" s="81">
        <v>0</v>
      </c>
      <c r="AO195" s="81">
        <v>0</v>
      </c>
      <c r="AP195" s="82"/>
      <c r="AQ195" s="81">
        <v>1360</v>
      </c>
      <c r="AR195" s="81">
        <v>757</v>
      </c>
      <c r="AS195" s="81">
        <v>0</v>
      </c>
      <c r="AT195" s="81">
        <v>0</v>
      </c>
      <c r="AU195" s="81">
        <v>0</v>
      </c>
      <c r="AV195" s="81">
        <v>0</v>
      </c>
      <c r="AW195" s="81" t="s">
        <v>564</v>
      </c>
      <c r="AX195" s="82"/>
      <c r="AY195" s="81">
        <v>6313.2300000000014</v>
      </c>
      <c r="AZ195" s="81">
        <v>54871.749999999993</v>
      </c>
      <c r="BA195" s="81">
        <v>0</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1889</v>
      </c>
      <c r="B196" s="80">
        <v>425</v>
      </c>
      <c r="C196" s="80">
        <v>17</v>
      </c>
      <c r="D196" s="80">
        <v>25</v>
      </c>
      <c r="E196" s="80">
        <v>2020</v>
      </c>
      <c r="F196" s="80" t="s">
        <v>218</v>
      </c>
      <c r="G196" s="80" t="s">
        <v>1872</v>
      </c>
      <c r="H196" s="80" t="s">
        <v>1873</v>
      </c>
      <c r="I196" s="177"/>
      <c r="J196" s="81">
        <v>228.6278092096608</v>
      </c>
      <c r="K196" s="81">
        <v>2.506215644980299</v>
      </c>
      <c r="L196" s="81">
        <v>8.2890162110438972</v>
      </c>
      <c r="M196" s="81">
        <v>25.822188330120351</v>
      </c>
      <c r="N196" s="81">
        <v>29.045610337691741</v>
      </c>
      <c r="O196" s="81">
        <v>25.153424570118581</v>
      </c>
      <c r="P196" s="81">
        <v>18.248956674219393</v>
      </c>
      <c r="Q196" s="81">
        <v>1.6712521203035016</v>
      </c>
      <c r="R196" s="81">
        <v>0.15774185528931828</v>
      </c>
      <c r="S196" s="81">
        <v>3.281288953555912</v>
      </c>
      <c r="T196" s="82"/>
      <c r="U196" s="81">
        <v>4599738</v>
      </c>
      <c r="V196" s="81">
        <v>676</v>
      </c>
      <c r="W196" s="81">
        <v>200</v>
      </c>
      <c r="X196" s="81">
        <v>7047</v>
      </c>
      <c r="Y196" s="81">
        <v>12482</v>
      </c>
      <c r="Z196" s="81">
        <v>17974</v>
      </c>
      <c r="AA196" s="81">
        <v>4117</v>
      </c>
      <c r="AB196" s="81">
        <v>28344</v>
      </c>
      <c r="AC196" s="81">
        <v>27960.999999999996</v>
      </c>
      <c r="AD196" s="81">
        <v>3.281288953555912</v>
      </c>
      <c r="AE196" s="82"/>
      <c r="AF196" s="81">
        <v>72617227.088940009</v>
      </c>
      <c r="AG196" s="81">
        <v>2546790.3636009232</v>
      </c>
      <c r="AH196" s="81">
        <v>2046610.6647204962</v>
      </c>
      <c r="AI196" s="81">
        <v>38517148.173411123</v>
      </c>
      <c r="AJ196" s="81">
        <v>59572895.075329997</v>
      </c>
      <c r="AK196" s="81"/>
      <c r="AL196" s="81"/>
      <c r="AM196" s="81">
        <v>3699206.9084080593</v>
      </c>
      <c r="AN196" s="81"/>
      <c r="AO196" s="81"/>
      <c r="AP196" s="82"/>
      <c r="AQ196" s="81">
        <v>1411</v>
      </c>
      <c r="AR196" s="81">
        <v>787</v>
      </c>
      <c r="AS196" s="81">
        <v>0</v>
      </c>
      <c r="AT196" s="81">
        <v>0</v>
      </c>
      <c r="AU196" s="81">
        <v>0</v>
      </c>
      <c r="AV196" s="81">
        <v>0</v>
      </c>
      <c r="AW196" s="81">
        <v>0</v>
      </c>
      <c r="AX196" s="82"/>
      <c r="AY196" s="81">
        <v>6603.5299999999988</v>
      </c>
      <c r="AZ196" s="81">
        <v>128584.75</v>
      </c>
      <c r="BA196" s="81">
        <v>0</v>
      </c>
      <c r="BB196" s="81">
        <v>0</v>
      </c>
      <c r="BC196" s="81">
        <v>0</v>
      </c>
      <c r="BD196" s="81">
        <v>0</v>
      </c>
      <c r="BE196" s="81">
        <v>0</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1890</v>
      </c>
      <c r="B197" s="80">
        <v>425</v>
      </c>
      <c r="C197" s="80">
        <v>18</v>
      </c>
      <c r="D197" s="80">
        <v>25</v>
      </c>
      <c r="E197" s="80">
        <v>2021</v>
      </c>
      <c r="F197" s="80" t="s">
        <v>75</v>
      </c>
      <c r="G197" s="174" t="s">
        <v>1872</v>
      </c>
      <c r="H197" s="80" t="s">
        <v>1873</v>
      </c>
      <c r="I197" s="177"/>
      <c r="J197" s="81">
        <v>213.92561001629008</v>
      </c>
      <c r="K197" s="81">
        <v>2.5885822554483546</v>
      </c>
      <c r="L197" s="81">
        <v>7.3946899794678176</v>
      </c>
      <c r="M197" s="81">
        <v>24.758206139971268</v>
      </c>
      <c r="N197" s="81">
        <v>25.000712074027867</v>
      </c>
      <c r="O197" s="81">
        <v>24.549223203267804</v>
      </c>
      <c r="P197" s="81">
        <v>18.831144390507092</v>
      </c>
      <c r="Q197" s="81">
        <v>1.6851027401622123</v>
      </c>
      <c r="R197" s="81">
        <v>0.15580608228859189</v>
      </c>
      <c r="S197" s="81">
        <v>3.5518954533453009</v>
      </c>
      <c r="T197" s="82"/>
      <c r="U197" s="81">
        <v>4929157</v>
      </c>
      <c r="V197" s="81">
        <v>676</v>
      </c>
      <c r="W197" s="81">
        <v>200</v>
      </c>
      <c r="X197" s="81">
        <v>7047</v>
      </c>
      <c r="Y197" s="81">
        <v>12593</v>
      </c>
      <c r="Z197" s="81">
        <v>18063</v>
      </c>
      <c r="AA197" s="81">
        <v>4143</v>
      </c>
      <c r="AB197" s="81">
        <v>28240</v>
      </c>
      <c r="AC197" s="81">
        <v>26768.999999999996</v>
      </c>
      <c r="AD197" s="81">
        <v>3.5518954533453009</v>
      </c>
      <c r="AE197" s="82"/>
      <c r="AF197" s="81">
        <v>63272630.070029132</v>
      </c>
      <c r="AG197" s="81">
        <v>3017498.182922483</v>
      </c>
      <c r="AH197" s="81">
        <v>1902336.0043661655</v>
      </c>
      <c r="AI197" s="81">
        <v>44617945.713665731</v>
      </c>
      <c r="AJ197" s="81">
        <v>60436600.128498025</v>
      </c>
      <c r="AK197" s="81">
        <v>0</v>
      </c>
      <c r="AL197" s="81">
        <v>0</v>
      </c>
      <c r="AM197" s="81">
        <v>3706892.1916923542</v>
      </c>
      <c r="AN197" s="81">
        <v>0</v>
      </c>
      <c r="AO197" s="81">
        <v>0</v>
      </c>
      <c r="AP197" s="82"/>
      <c r="AQ197" s="81">
        <v>1462</v>
      </c>
      <c r="AR197" s="81">
        <v>818</v>
      </c>
      <c r="AS197" s="81">
        <v>0</v>
      </c>
      <c r="AT197" s="81">
        <v>0</v>
      </c>
      <c r="AU197" s="81">
        <v>0</v>
      </c>
      <c r="AV197" s="81">
        <v>0</v>
      </c>
      <c r="AW197" s="81"/>
      <c r="AX197" s="82"/>
      <c r="AY197" s="81">
        <v>6898.84</v>
      </c>
      <c r="AZ197" s="81">
        <v>130086.25</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1891</v>
      </c>
      <c r="B198" s="80">
        <v>425</v>
      </c>
      <c r="C198" s="80">
        <v>19</v>
      </c>
      <c r="D198" s="80">
        <v>25</v>
      </c>
      <c r="E198" s="80">
        <v>2022</v>
      </c>
      <c r="F198" s="80" t="s">
        <v>568</v>
      </c>
      <c r="G198" s="174" t="s">
        <v>1872</v>
      </c>
      <c r="H198" s="80" t="s">
        <v>1873</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1539</v>
      </c>
      <c r="AR198" s="81">
        <v>824</v>
      </c>
      <c r="AS198" s="81">
        <v>0</v>
      </c>
      <c r="AT198" s="81">
        <v>0</v>
      </c>
      <c r="AU198" s="81">
        <v>0</v>
      </c>
      <c r="AV198" s="81">
        <v>0</v>
      </c>
      <c r="AW198" s="81"/>
      <c r="AX198" s="82"/>
      <c r="AY198" s="81">
        <v>7357.7200000000021</v>
      </c>
      <c r="AZ198" s="81">
        <v>142244.25</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1892</v>
      </c>
      <c r="B199" s="80">
        <v>273</v>
      </c>
      <c r="C199" s="80">
        <v>1</v>
      </c>
      <c r="D199" s="80">
        <v>17</v>
      </c>
      <c r="E199" s="80">
        <v>1990</v>
      </c>
      <c r="F199" s="80" t="s">
        <v>562</v>
      </c>
      <c r="G199" s="80" t="s">
        <v>1893</v>
      </c>
      <c r="H199" s="80" t="s">
        <v>1894</v>
      </c>
      <c r="I199" s="177"/>
      <c r="J199" s="81">
        <v>15.801552353071106</v>
      </c>
      <c r="K199" s="81">
        <v>3.4912425578394051</v>
      </c>
      <c r="L199" s="81">
        <v>0</v>
      </c>
      <c r="M199" s="81">
        <v>23.863361650672328</v>
      </c>
      <c r="N199" s="81">
        <v>31.618262422196555</v>
      </c>
      <c r="O199" s="81">
        <v>28.742192794104206</v>
      </c>
      <c r="P199" s="81">
        <v>48.42859456940996</v>
      </c>
      <c r="Q199" s="81">
        <v>2.4555012837702836</v>
      </c>
      <c r="R199" s="81">
        <v>0</v>
      </c>
      <c r="S199" s="81">
        <v>3.0786501852297485</v>
      </c>
      <c r="T199" s="82"/>
      <c r="U199" s="81">
        <v>4437943</v>
      </c>
      <c r="V199" s="81">
        <v>1474</v>
      </c>
      <c r="W199" s="81">
        <v>0</v>
      </c>
      <c r="X199" s="81">
        <v>9115</v>
      </c>
      <c r="Y199" s="81">
        <v>11552</v>
      </c>
      <c r="Z199" s="81">
        <v>11822</v>
      </c>
      <c r="AA199" s="81">
        <v>11759</v>
      </c>
      <c r="AB199" s="81">
        <v>39869</v>
      </c>
      <c r="AC199" s="81">
        <v>0</v>
      </c>
      <c r="AD199" s="81">
        <v>3.0786501852297485</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1895</v>
      </c>
      <c r="B200" s="80">
        <v>274</v>
      </c>
      <c r="C200" s="80">
        <v>2</v>
      </c>
      <c r="D200" s="80">
        <v>17</v>
      </c>
      <c r="E200" s="80">
        <v>2005</v>
      </c>
      <c r="F200" s="80" t="s">
        <v>565</v>
      </c>
      <c r="G200" s="80" t="s">
        <v>1893</v>
      </c>
      <c r="H200" s="80" t="s">
        <v>1894</v>
      </c>
      <c r="I200" s="177"/>
      <c r="J200" s="81">
        <v>36.312933748365694</v>
      </c>
      <c r="K200" s="81">
        <v>2.7379859489186362</v>
      </c>
      <c r="L200" s="81">
        <v>4.4201969967187154</v>
      </c>
      <c r="M200" s="81">
        <v>33.106020631667562</v>
      </c>
      <c r="N200" s="81">
        <v>40.623717691741241</v>
      </c>
      <c r="O200" s="81">
        <v>43.061894444692058</v>
      </c>
      <c r="P200" s="81">
        <v>51.221966492836572</v>
      </c>
      <c r="Q200" s="81">
        <v>2.2417671649030604</v>
      </c>
      <c r="R200" s="81">
        <v>0</v>
      </c>
      <c r="S200" s="81">
        <v>3.8761375999999998</v>
      </c>
      <c r="T200" s="82"/>
      <c r="U200" s="81">
        <v>6561380</v>
      </c>
      <c r="V200" s="81">
        <v>1360</v>
      </c>
      <c r="W200" s="81">
        <v>57</v>
      </c>
      <c r="X200" s="81">
        <v>6870</v>
      </c>
      <c r="Y200" s="81">
        <v>13639</v>
      </c>
      <c r="Z200" s="81">
        <v>20496</v>
      </c>
      <c r="AA200" s="81">
        <v>10186</v>
      </c>
      <c r="AB200" s="81">
        <v>38051</v>
      </c>
      <c r="AC200" s="81">
        <v>0</v>
      </c>
      <c r="AD200" s="81">
        <v>3.8761375999999998</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1896</v>
      </c>
      <c r="B201" s="80">
        <v>275</v>
      </c>
      <c r="C201" s="80">
        <v>3</v>
      </c>
      <c r="D201" s="80">
        <v>17</v>
      </c>
      <c r="E201" s="80">
        <v>2006</v>
      </c>
      <c r="F201" s="80" t="s">
        <v>566</v>
      </c>
      <c r="G201" s="80" t="s">
        <v>1893</v>
      </c>
      <c r="H201" s="80" t="s">
        <v>1894</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1897</v>
      </c>
      <c r="B202" s="80">
        <v>276</v>
      </c>
      <c r="C202" s="80">
        <v>4</v>
      </c>
      <c r="D202" s="80">
        <v>17</v>
      </c>
      <c r="E202" s="80">
        <v>2007</v>
      </c>
      <c r="F202" s="80" t="s">
        <v>567</v>
      </c>
      <c r="G202" s="80" t="s">
        <v>1893</v>
      </c>
      <c r="H202" s="80" t="s">
        <v>1894</v>
      </c>
      <c r="I202" s="177"/>
      <c r="J202" s="81">
        <v>29.322531014546577</v>
      </c>
      <c r="K202" s="81">
        <v>2.3906974978244371</v>
      </c>
      <c r="L202" s="81">
        <v>9.154348699520618</v>
      </c>
      <c r="M202" s="81">
        <v>35.808606106100214</v>
      </c>
      <c r="N202" s="81">
        <v>39.15768310813133</v>
      </c>
      <c r="O202" s="81">
        <v>41.118347928678588</v>
      </c>
      <c r="P202" s="81">
        <v>50.002861810517182</v>
      </c>
      <c r="Q202" s="81">
        <v>2.2931069330799367</v>
      </c>
      <c r="R202" s="81">
        <v>0</v>
      </c>
      <c r="S202" s="81">
        <v>4.8633307520000004</v>
      </c>
      <c r="T202" s="82"/>
      <c r="U202" s="81">
        <v>7616181</v>
      </c>
      <c r="V202" s="81">
        <v>1211</v>
      </c>
      <c r="W202" s="81">
        <v>116</v>
      </c>
      <c r="X202" s="81">
        <v>8900</v>
      </c>
      <c r="Y202" s="81">
        <v>13643</v>
      </c>
      <c r="Z202" s="81">
        <v>20345</v>
      </c>
      <c r="AA202" s="81">
        <v>9792</v>
      </c>
      <c r="AB202" s="81">
        <v>36864</v>
      </c>
      <c r="AC202" s="81">
        <v>0</v>
      </c>
      <c r="AD202" s="81">
        <v>4.8633307520000004</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1898</v>
      </c>
      <c r="B203" s="80">
        <v>277</v>
      </c>
      <c r="C203" s="80">
        <v>5</v>
      </c>
      <c r="D203" s="80">
        <v>17</v>
      </c>
      <c r="E203" s="80">
        <v>2008</v>
      </c>
      <c r="F203" s="80" t="s">
        <v>84</v>
      </c>
      <c r="G203" s="80" t="s">
        <v>1893</v>
      </c>
      <c r="H203" s="80" t="s">
        <v>1894</v>
      </c>
      <c r="I203" s="177"/>
      <c r="J203" s="81">
        <v>26.757880619934216</v>
      </c>
      <c r="K203" s="81">
        <v>1.7647963073645234</v>
      </c>
      <c r="L203" s="81">
        <v>8.1035291078026308</v>
      </c>
      <c r="M203" s="81">
        <v>39.181307510155023</v>
      </c>
      <c r="N203" s="81">
        <v>40.882510961746028</v>
      </c>
      <c r="O203" s="81">
        <v>39.718244006929304</v>
      </c>
      <c r="P203" s="81">
        <v>47.625065930760812</v>
      </c>
      <c r="Q203" s="81">
        <v>2.2192548629207676</v>
      </c>
      <c r="R203" s="81">
        <v>0</v>
      </c>
      <c r="S203" s="81">
        <v>4.5016249398400001</v>
      </c>
      <c r="T203" s="82"/>
      <c r="U203" s="81">
        <v>7482664</v>
      </c>
      <c r="V203" s="81">
        <v>1211</v>
      </c>
      <c r="W203" s="81">
        <v>116</v>
      </c>
      <c r="X203" s="81">
        <v>8900</v>
      </c>
      <c r="Y203" s="81">
        <v>13647</v>
      </c>
      <c r="Z203" s="81">
        <v>20342</v>
      </c>
      <c r="AA203" s="81">
        <v>9337</v>
      </c>
      <c r="AB203" s="81">
        <v>36263</v>
      </c>
      <c r="AC203" s="81">
        <v>0</v>
      </c>
      <c r="AD203" s="81">
        <v>4.5016249398400001</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1899</v>
      </c>
      <c r="B204" s="80">
        <v>278</v>
      </c>
      <c r="C204" s="80">
        <v>6</v>
      </c>
      <c r="D204" s="80">
        <v>17</v>
      </c>
      <c r="E204" s="80">
        <v>2009</v>
      </c>
      <c r="F204" s="80" t="s">
        <v>85</v>
      </c>
      <c r="G204" s="80" t="s">
        <v>1893</v>
      </c>
      <c r="H204" s="80" t="s">
        <v>1894</v>
      </c>
      <c r="I204" s="177"/>
      <c r="J204" s="81">
        <v>25.023457053928098</v>
      </c>
      <c r="K204" s="81">
        <v>1.4559295665590366</v>
      </c>
      <c r="L204" s="81">
        <v>6.7311636563372188</v>
      </c>
      <c r="M204" s="81">
        <v>34.113393077535939</v>
      </c>
      <c r="N204" s="81">
        <v>37.362942208792333</v>
      </c>
      <c r="O204" s="81">
        <v>40.318526719601728</v>
      </c>
      <c r="P204" s="81">
        <v>45.13843074007297</v>
      </c>
      <c r="Q204" s="81">
        <v>2.0889417351122943</v>
      </c>
      <c r="R204" s="81">
        <v>0</v>
      </c>
      <c r="S204" s="81">
        <v>3.7423624000000002</v>
      </c>
      <c r="T204" s="82"/>
      <c r="U204" s="81">
        <v>6880151</v>
      </c>
      <c r="V204" s="81">
        <v>1042</v>
      </c>
      <c r="W204" s="81">
        <v>155</v>
      </c>
      <c r="X204" s="81">
        <v>9343</v>
      </c>
      <c r="Y204" s="81">
        <v>13696</v>
      </c>
      <c r="Z204" s="81">
        <v>20382</v>
      </c>
      <c r="AA204" s="81">
        <v>9085</v>
      </c>
      <c r="AB204" s="81">
        <v>35832</v>
      </c>
      <c r="AC204" s="81">
        <v>0</v>
      </c>
      <c r="AD204" s="81">
        <v>3.7423624000000002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3.13</v>
      </c>
      <c r="BJ204" s="81">
        <v>0</v>
      </c>
      <c r="BK204" s="81">
        <v>0</v>
      </c>
      <c r="BL204" s="81">
        <v>0</v>
      </c>
      <c r="BM204" s="82"/>
      <c r="BN204" s="81">
        <v>0</v>
      </c>
      <c r="BO204" s="81">
        <v>0</v>
      </c>
      <c r="BP204" s="81">
        <v>1</v>
      </c>
      <c r="BQ204" s="81">
        <v>0</v>
      </c>
      <c r="BR204" s="81">
        <v>0</v>
      </c>
      <c r="BS204" s="81">
        <v>0</v>
      </c>
      <c r="BT204"/>
      <c r="BU204" s="80"/>
      <c r="BV204" s="80"/>
      <c r="BW204" s="80"/>
      <c r="BX204" s="80"/>
      <c r="BY204" s="80"/>
      <c r="BZ204" s="80"/>
      <c r="CA204" s="80"/>
      <c r="CB204" s="80"/>
      <c r="CC204" s="80"/>
    </row>
    <row r="205" spans="1:81">
      <c r="A205" s="80" t="s">
        <v>1900</v>
      </c>
      <c r="B205" s="80">
        <v>279</v>
      </c>
      <c r="C205" s="80">
        <v>7</v>
      </c>
      <c r="D205" s="80">
        <v>17</v>
      </c>
      <c r="E205" s="80">
        <v>2010</v>
      </c>
      <c r="F205" s="80" t="s">
        <v>86</v>
      </c>
      <c r="G205" s="80" t="s">
        <v>1893</v>
      </c>
      <c r="H205" s="80" t="s">
        <v>1894</v>
      </c>
      <c r="I205" s="177"/>
      <c r="J205" s="81">
        <v>26.390585243158093</v>
      </c>
      <c r="K205" s="81">
        <v>1.6254826916891514</v>
      </c>
      <c r="L205" s="81">
        <v>6.4998052107962012</v>
      </c>
      <c r="M205" s="81">
        <v>36.982091130627268</v>
      </c>
      <c r="N205" s="81">
        <v>36.834368330619782</v>
      </c>
      <c r="O205" s="81">
        <v>39.964676656662995</v>
      </c>
      <c r="P205" s="81">
        <v>45.244859701033945</v>
      </c>
      <c r="Q205" s="81">
        <v>2.1456891953635986</v>
      </c>
      <c r="R205" s="81">
        <v>0</v>
      </c>
      <c r="S205" s="81">
        <v>5.7015877236000003</v>
      </c>
      <c r="T205" s="82"/>
      <c r="U205" s="81">
        <v>6816080</v>
      </c>
      <c r="V205" s="81">
        <v>1042</v>
      </c>
      <c r="W205" s="81">
        <v>155</v>
      </c>
      <c r="X205" s="81">
        <v>9343</v>
      </c>
      <c r="Y205" s="81">
        <v>13728</v>
      </c>
      <c r="Z205" s="81">
        <v>20297</v>
      </c>
      <c r="AA205" s="81">
        <v>8879</v>
      </c>
      <c r="AB205" s="81">
        <v>35267</v>
      </c>
      <c r="AC205" s="81">
        <v>0</v>
      </c>
      <c r="AD205" s="81">
        <v>5.7015877236000003</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2.234</v>
      </c>
      <c r="BJ205" s="81">
        <v>0</v>
      </c>
      <c r="BK205" s="81">
        <v>0</v>
      </c>
      <c r="BL205" s="81">
        <v>0</v>
      </c>
      <c r="BM205" s="82"/>
      <c r="BN205" s="81">
        <v>0</v>
      </c>
      <c r="BO205" s="81">
        <v>0</v>
      </c>
      <c r="BP205" s="81">
        <v>1</v>
      </c>
      <c r="BQ205" s="81">
        <v>0</v>
      </c>
      <c r="BR205" s="81">
        <v>0</v>
      </c>
      <c r="BS205" s="81">
        <v>0</v>
      </c>
      <c r="BT205"/>
      <c r="BU205" s="80">
        <v>2.234</v>
      </c>
      <c r="BV205" s="80">
        <v>0</v>
      </c>
      <c r="BW205" s="80">
        <v>0</v>
      </c>
      <c r="BX205" s="80">
        <v>0</v>
      </c>
      <c r="BY205" s="80">
        <v>0</v>
      </c>
      <c r="BZ205" s="80">
        <v>0</v>
      </c>
      <c r="CA205" s="80">
        <v>0</v>
      </c>
      <c r="CB205" s="80">
        <v>0</v>
      </c>
      <c r="CC205" s="80">
        <v>0</v>
      </c>
    </row>
    <row r="206" spans="1:81">
      <c r="A206" s="80" t="s">
        <v>1901</v>
      </c>
      <c r="B206" s="80">
        <v>280</v>
      </c>
      <c r="C206" s="80">
        <v>8</v>
      </c>
      <c r="D206" s="80">
        <v>17</v>
      </c>
      <c r="E206" s="80">
        <v>2011</v>
      </c>
      <c r="F206" s="80" t="s">
        <v>87</v>
      </c>
      <c r="G206" s="80" t="s">
        <v>1893</v>
      </c>
      <c r="H206" s="80" t="s">
        <v>1894</v>
      </c>
      <c r="I206" s="177"/>
      <c r="J206" s="81">
        <v>34.043562487880571</v>
      </c>
      <c r="K206" s="81">
        <v>2.3233007714724896</v>
      </c>
      <c r="L206" s="81">
        <v>5.2287555489319875</v>
      </c>
      <c r="M206" s="81">
        <v>45.254473930543497</v>
      </c>
      <c r="N206" s="81">
        <v>46.504224509653994</v>
      </c>
      <c r="O206" s="81">
        <v>38.993496163651002</v>
      </c>
      <c r="P206" s="81">
        <v>43.506838194729532</v>
      </c>
      <c r="Q206" s="81">
        <v>2.4299943618898667</v>
      </c>
      <c r="R206" s="81">
        <v>0</v>
      </c>
      <c r="S206" s="81">
        <v>5.8101965191999998</v>
      </c>
      <c r="T206" s="82"/>
      <c r="U206" s="81">
        <v>7101361</v>
      </c>
      <c r="V206" s="81">
        <v>1042</v>
      </c>
      <c r="W206" s="81">
        <v>155</v>
      </c>
      <c r="X206" s="81">
        <v>9343</v>
      </c>
      <c r="Y206" s="81">
        <v>13696</v>
      </c>
      <c r="Z206" s="81">
        <v>20234</v>
      </c>
      <c r="AA206" s="81">
        <v>8792</v>
      </c>
      <c r="AB206" s="81">
        <v>34626</v>
      </c>
      <c r="AC206" s="81">
        <v>0</v>
      </c>
      <c r="AD206" s="81">
        <v>5.8101965191999998</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1902</v>
      </c>
      <c r="B207" s="80">
        <v>281</v>
      </c>
      <c r="C207" s="80">
        <v>9</v>
      </c>
      <c r="D207" s="80">
        <v>17</v>
      </c>
      <c r="E207" s="80">
        <v>2012</v>
      </c>
      <c r="F207" s="80" t="s">
        <v>88</v>
      </c>
      <c r="G207" s="80" t="s">
        <v>1893</v>
      </c>
      <c r="H207" s="80" t="s">
        <v>1894</v>
      </c>
      <c r="I207" s="177"/>
      <c r="J207" s="81">
        <v>34.079209410650421</v>
      </c>
      <c r="K207" s="81">
        <v>2.2602173276250528</v>
      </c>
      <c r="L207" s="81">
        <v>5.1594880951189594</v>
      </c>
      <c r="M207" s="81">
        <v>46.42116132035865</v>
      </c>
      <c r="N207" s="81">
        <v>53.25998954794084</v>
      </c>
      <c r="O207" s="81">
        <v>38.713416325652368</v>
      </c>
      <c r="P207" s="81">
        <v>43.475685490377245</v>
      </c>
      <c r="Q207" s="81">
        <v>2.6141305443272458</v>
      </c>
      <c r="R207" s="81">
        <v>0</v>
      </c>
      <c r="S207" s="81">
        <v>4.2443676581699998</v>
      </c>
      <c r="T207" s="82"/>
      <c r="U207" s="81">
        <v>7119466</v>
      </c>
      <c r="V207" s="81">
        <v>1042</v>
      </c>
      <c r="W207" s="81">
        <v>155</v>
      </c>
      <c r="X207" s="81">
        <v>9343</v>
      </c>
      <c r="Y207" s="81">
        <v>13835</v>
      </c>
      <c r="Z207" s="81">
        <v>20248</v>
      </c>
      <c r="AA207" s="81">
        <v>8736</v>
      </c>
      <c r="AB207" s="81">
        <v>34285</v>
      </c>
      <c r="AC207" s="81">
        <v>0</v>
      </c>
      <c r="AD207" s="81">
        <v>4.2443676581699998</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1903</v>
      </c>
      <c r="B208" s="80">
        <v>282</v>
      </c>
      <c r="C208" s="80">
        <v>10</v>
      </c>
      <c r="D208" s="80">
        <v>17</v>
      </c>
      <c r="E208" s="80">
        <v>2013</v>
      </c>
      <c r="F208" s="80" t="s">
        <v>89</v>
      </c>
      <c r="G208" s="80" t="s">
        <v>1893</v>
      </c>
      <c r="H208" s="80" t="s">
        <v>1894</v>
      </c>
      <c r="I208" s="177"/>
      <c r="J208" s="81">
        <v>33.897977289907814</v>
      </c>
      <c r="K208" s="81">
        <v>1.8648467142972847</v>
      </c>
      <c r="L208" s="81">
        <v>4.7502955517118899</v>
      </c>
      <c r="M208" s="81">
        <v>47.581126525421254</v>
      </c>
      <c r="N208" s="81">
        <v>54.620525893637982</v>
      </c>
      <c r="O208" s="81">
        <v>37.20339805821213</v>
      </c>
      <c r="P208" s="81">
        <v>43.659478651933675</v>
      </c>
      <c r="Q208" s="81">
        <v>2.6151042256159118</v>
      </c>
      <c r="R208" s="81">
        <v>0</v>
      </c>
      <c r="S208" s="81">
        <v>4.85025537904</v>
      </c>
      <c r="T208" s="82"/>
      <c r="U208" s="81">
        <v>7045876</v>
      </c>
      <c r="V208" s="81">
        <v>1042</v>
      </c>
      <c r="W208" s="81">
        <v>155</v>
      </c>
      <c r="X208" s="81">
        <v>9343</v>
      </c>
      <c r="Y208" s="81">
        <v>13788</v>
      </c>
      <c r="Z208" s="81">
        <v>20327</v>
      </c>
      <c r="AA208" s="81">
        <v>8740</v>
      </c>
      <c r="AB208" s="81">
        <v>33806</v>
      </c>
      <c r="AC208" s="81">
        <v>0</v>
      </c>
      <c r="AD208" s="81">
        <v>4.85025537904</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1904</v>
      </c>
      <c r="B209" s="80">
        <v>283</v>
      </c>
      <c r="C209" s="80">
        <v>11</v>
      </c>
      <c r="D209" s="80">
        <v>17</v>
      </c>
      <c r="E209" s="80">
        <v>2014</v>
      </c>
      <c r="F209" s="80" t="s">
        <v>90</v>
      </c>
      <c r="G209" s="80" t="s">
        <v>1893</v>
      </c>
      <c r="H209" s="80" t="s">
        <v>1894</v>
      </c>
      <c r="I209" s="177"/>
      <c r="J209" s="81">
        <v>31.580615625580709</v>
      </c>
      <c r="K209" s="81">
        <v>1.9351429528499844</v>
      </c>
      <c r="L209" s="81">
        <v>3.2782211017518139</v>
      </c>
      <c r="M209" s="81">
        <v>45.037974725988178</v>
      </c>
      <c r="N209" s="81">
        <v>53.162248738139333</v>
      </c>
      <c r="O209" s="81">
        <v>35.243839063347181</v>
      </c>
      <c r="P209" s="81">
        <v>43.454719635677257</v>
      </c>
      <c r="Q209" s="81">
        <v>2.4574174395510449</v>
      </c>
      <c r="R209" s="81">
        <v>0</v>
      </c>
      <c r="S209" s="81">
        <v>4.5789819960699987</v>
      </c>
      <c r="T209" s="82"/>
      <c r="U209" s="81">
        <v>7306239</v>
      </c>
      <c r="V209" s="81">
        <v>910</v>
      </c>
      <c r="W209" s="81">
        <v>86</v>
      </c>
      <c r="X209" s="81">
        <v>8838</v>
      </c>
      <c r="Y209" s="81">
        <v>13693</v>
      </c>
      <c r="Z209" s="81">
        <v>20281</v>
      </c>
      <c r="AA209" s="81">
        <v>8654</v>
      </c>
      <c r="AB209" s="81">
        <v>33110</v>
      </c>
      <c r="AC209" s="81">
        <v>0</v>
      </c>
      <c r="AD209" s="81">
        <v>4.5789819960699987</v>
      </c>
      <c r="AE209" s="82"/>
      <c r="AF209" s="81">
        <v>42781569.44589743</v>
      </c>
      <c r="AG209" s="81">
        <v>1585657.4462183707</v>
      </c>
      <c r="AH209" s="81">
        <v>832735.18314710993</v>
      </c>
      <c r="AI209" s="81">
        <v>58440454.824393168</v>
      </c>
      <c r="AJ209" s="81">
        <v>75746889.686297908</v>
      </c>
      <c r="AK209" s="81">
        <v>0</v>
      </c>
      <c r="AL209" s="81">
        <v>0</v>
      </c>
      <c r="AM209" s="81">
        <v>4545508.2301524254</v>
      </c>
      <c r="AN209" s="81">
        <v>0</v>
      </c>
      <c r="AO209" s="81">
        <v>0</v>
      </c>
      <c r="AP209" s="82"/>
      <c r="AQ209" s="81">
        <v>542</v>
      </c>
      <c r="AR209" s="81">
        <v>147</v>
      </c>
      <c r="AS209" s="81">
        <v>0</v>
      </c>
      <c r="AT209" s="81">
        <v>0</v>
      </c>
      <c r="AU209" s="81">
        <v>0</v>
      </c>
      <c r="AV209" s="81">
        <v>0</v>
      </c>
      <c r="AW209" s="81" t="s">
        <v>564</v>
      </c>
      <c r="AX209" s="82"/>
      <c r="AY209" s="81">
        <v>2170.6999999999998</v>
      </c>
      <c r="AZ209" s="81">
        <v>16713.7</v>
      </c>
      <c r="BA209" s="81">
        <v>0</v>
      </c>
      <c r="BB209" s="81">
        <v>0</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1905</v>
      </c>
      <c r="B210" s="80">
        <v>284</v>
      </c>
      <c r="C210" s="80">
        <v>12</v>
      </c>
      <c r="D210" s="80">
        <v>17</v>
      </c>
      <c r="E210" s="80">
        <v>2015</v>
      </c>
      <c r="F210" s="80" t="s">
        <v>91</v>
      </c>
      <c r="G210" s="80" t="s">
        <v>1893</v>
      </c>
      <c r="H210" s="80" t="s">
        <v>1894</v>
      </c>
      <c r="I210" s="177"/>
      <c r="J210" s="81">
        <v>37.300197085482125</v>
      </c>
      <c r="K210" s="81">
        <v>2.0205938130476846</v>
      </c>
      <c r="L210" s="81">
        <v>3.9603966901101955</v>
      </c>
      <c r="M210" s="81">
        <v>46.63795417707987</v>
      </c>
      <c r="N210" s="81">
        <v>48.772114135947795</v>
      </c>
      <c r="O210" s="81">
        <v>34.80940552695052</v>
      </c>
      <c r="P210" s="81">
        <v>43.378354028998587</v>
      </c>
      <c r="Q210" s="81">
        <v>2.3668905759881849</v>
      </c>
      <c r="R210" s="81">
        <v>0</v>
      </c>
      <c r="S210" s="81">
        <v>4.9939773907200014</v>
      </c>
      <c r="T210" s="82"/>
      <c r="U210" s="81">
        <v>7973454</v>
      </c>
      <c r="V210" s="81">
        <v>910</v>
      </c>
      <c r="W210" s="81">
        <v>86</v>
      </c>
      <c r="X210" s="81">
        <v>8838</v>
      </c>
      <c r="Y210" s="81">
        <v>13675</v>
      </c>
      <c r="Z210" s="81">
        <v>20224</v>
      </c>
      <c r="AA210" s="81">
        <v>8632</v>
      </c>
      <c r="AB210" s="81">
        <v>32576</v>
      </c>
      <c r="AC210" s="81">
        <v>0</v>
      </c>
      <c r="AD210" s="81">
        <v>4.9939773907200014</v>
      </c>
      <c r="AE210" s="82"/>
      <c r="AF210" s="81">
        <v>49466440.255255148</v>
      </c>
      <c r="AG210" s="81">
        <v>1494619.9480260687</v>
      </c>
      <c r="AH210" s="81">
        <v>841450.4214926475</v>
      </c>
      <c r="AI210" s="81">
        <v>57062629.412538819</v>
      </c>
      <c r="AJ210" s="81">
        <v>72229054.274053544</v>
      </c>
      <c r="AK210" s="81">
        <v>0</v>
      </c>
      <c r="AL210" s="81">
        <v>0</v>
      </c>
      <c r="AM210" s="81">
        <v>4464404.148819549</v>
      </c>
      <c r="AN210" s="81">
        <v>0</v>
      </c>
      <c r="AO210" s="81">
        <v>0</v>
      </c>
      <c r="AP210" s="82"/>
      <c r="AQ210" s="81">
        <v>592</v>
      </c>
      <c r="AR210" s="81">
        <v>235</v>
      </c>
      <c r="AS210" s="81">
        <v>0</v>
      </c>
      <c r="AT210" s="81">
        <v>0</v>
      </c>
      <c r="AU210" s="81">
        <v>0</v>
      </c>
      <c r="AV210" s="81">
        <v>0</v>
      </c>
      <c r="AW210" s="81" t="s">
        <v>564</v>
      </c>
      <c r="AX210" s="82"/>
      <c r="AY210" s="81">
        <v>2427.6</v>
      </c>
      <c r="AZ210" s="81">
        <v>24961.7</v>
      </c>
      <c r="BA210" s="81">
        <v>0</v>
      </c>
      <c r="BB210" s="81">
        <v>0</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1906</v>
      </c>
      <c r="B211" s="80">
        <v>285</v>
      </c>
      <c r="C211" s="80">
        <v>13</v>
      </c>
      <c r="D211" s="80">
        <v>17</v>
      </c>
      <c r="E211" s="80">
        <v>2016</v>
      </c>
      <c r="F211" s="80" t="s">
        <v>92</v>
      </c>
      <c r="G211" s="80" t="s">
        <v>1893</v>
      </c>
      <c r="H211" s="80" t="s">
        <v>1894</v>
      </c>
      <c r="I211" s="177"/>
      <c r="J211" s="81">
        <v>35.065292296794404</v>
      </c>
      <c r="K211" s="81">
        <v>2.0018716894997288</v>
      </c>
      <c r="L211" s="81">
        <v>4.216800967974824</v>
      </c>
      <c r="M211" s="81">
        <v>40.933422880995003</v>
      </c>
      <c r="N211" s="81">
        <v>50.10468428295281</v>
      </c>
      <c r="O211" s="81">
        <v>34.293183319850691</v>
      </c>
      <c r="P211" s="81">
        <v>41.891900515471512</v>
      </c>
      <c r="Q211" s="81">
        <v>2.2539386407630282</v>
      </c>
      <c r="R211" s="81">
        <v>0</v>
      </c>
      <c r="S211" s="81">
        <v>3.8070228191999993</v>
      </c>
      <c r="T211" s="82"/>
      <c r="U211" s="81">
        <v>7937534</v>
      </c>
      <c r="V211" s="81">
        <v>910</v>
      </c>
      <c r="W211" s="81">
        <v>86</v>
      </c>
      <c r="X211" s="81">
        <v>8838</v>
      </c>
      <c r="Y211" s="81">
        <v>13640</v>
      </c>
      <c r="Z211" s="81">
        <v>20169</v>
      </c>
      <c r="AA211" s="81">
        <v>8622</v>
      </c>
      <c r="AB211" s="81">
        <v>31911</v>
      </c>
      <c r="AC211" s="81">
        <v>0</v>
      </c>
      <c r="AD211" s="81">
        <v>3.8070228191999989</v>
      </c>
      <c r="AE211" s="82"/>
      <c r="AF211" s="81">
        <v>48797146.372621506</v>
      </c>
      <c r="AG211" s="81">
        <v>1423789.2154720421</v>
      </c>
      <c r="AH211" s="81">
        <v>702284.14004534588</v>
      </c>
      <c r="AI211" s="81">
        <v>60569719.995108306</v>
      </c>
      <c r="AJ211" s="81">
        <v>70803079.345154434</v>
      </c>
      <c r="AK211" s="81">
        <v>0</v>
      </c>
      <c r="AL211" s="81">
        <v>0</v>
      </c>
      <c r="AM211" s="81">
        <v>4376666.2890592339</v>
      </c>
      <c r="AN211" s="81">
        <v>0</v>
      </c>
      <c r="AO211" s="81">
        <v>0</v>
      </c>
      <c r="AP211" s="82"/>
      <c r="AQ211" s="81">
        <v>615</v>
      </c>
      <c r="AR211" s="81">
        <v>287</v>
      </c>
      <c r="AS211" s="81">
        <v>0</v>
      </c>
      <c r="AT211" s="81">
        <v>0</v>
      </c>
      <c r="AU211" s="81">
        <v>0</v>
      </c>
      <c r="AV211" s="81">
        <v>0</v>
      </c>
      <c r="AW211" s="81" t="s">
        <v>564</v>
      </c>
      <c r="AX211" s="82"/>
      <c r="AY211" s="81">
        <v>2574.6999999999998</v>
      </c>
      <c r="AZ211" s="81">
        <v>28839.3</v>
      </c>
      <c r="BA211" s="81">
        <v>0</v>
      </c>
      <c r="BB211" s="81">
        <v>0</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1907</v>
      </c>
      <c r="B212" s="80">
        <v>286</v>
      </c>
      <c r="C212" s="80">
        <v>14</v>
      </c>
      <c r="D212" s="80">
        <v>17</v>
      </c>
      <c r="E212" s="80">
        <v>2017</v>
      </c>
      <c r="F212" s="80" t="s">
        <v>71</v>
      </c>
      <c r="G212" s="80" t="s">
        <v>1893</v>
      </c>
      <c r="H212" s="80" t="s">
        <v>1894</v>
      </c>
      <c r="I212" s="177"/>
      <c r="J212" s="81">
        <v>28.715297386313246</v>
      </c>
      <c r="K212" s="81">
        <v>1.9733071397594015</v>
      </c>
      <c r="L212" s="81">
        <v>3.6111526572204786</v>
      </c>
      <c r="M212" s="81">
        <v>36.839313367979166</v>
      </c>
      <c r="N212" s="81">
        <v>43.712721980927057</v>
      </c>
      <c r="O212" s="81">
        <v>33.588088691644806</v>
      </c>
      <c r="P212" s="81">
        <v>41.327197777496167</v>
      </c>
      <c r="Q212" s="81">
        <v>2.1383570277594992</v>
      </c>
      <c r="R212" s="81">
        <v>0</v>
      </c>
      <c r="S212" s="81">
        <v>5.3140362700814183</v>
      </c>
      <c r="T212" s="82"/>
      <c r="U212" s="81">
        <v>8291803</v>
      </c>
      <c r="V212" s="81">
        <v>910</v>
      </c>
      <c r="W212" s="81">
        <v>86</v>
      </c>
      <c r="X212" s="81">
        <v>8838</v>
      </c>
      <c r="Y212" s="81">
        <v>13643</v>
      </c>
      <c r="Z212" s="81">
        <v>20082</v>
      </c>
      <c r="AA212" s="81">
        <v>8560</v>
      </c>
      <c r="AB212" s="81">
        <v>31308</v>
      </c>
      <c r="AC212" s="81">
        <v>0</v>
      </c>
      <c r="AD212" s="81">
        <v>5.3140362700814183</v>
      </c>
      <c r="AE212" s="82"/>
      <c r="AF212" s="81">
        <v>44587084.505539127</v>
      </c>
      <c r="AG212" s="81">
        <v>1464765.3515365201</v>
      </c>
      <c r="AH212" s="81">
        <v>808933.3310797395</v>
      </c>
      <c r="AI212" s="81">
        <v>63577807.63462124</v>
      </c>
      <c r="AJ212" s="81">
        <v>71790172.772040814</v>
      </c>
      <c r="AK212" s="81">
        <v>0</v>
      </c>
      <c r="AL212" s="81">
        <v>0</v>
      </c>
      <c r="AM212" s="81">
        <v>4300682.3471483327</v>
      </c>
      <c r="AN212" s="81">
        <v>0</v>
      </c>
      <c r="AO212" s="81">
        <v>0</v>
      </c>
      <c r="AP212" s="82"/>
      <c r="AQ212" s="81">
        <v>635</v>
      </c>
      <c r="AR212" s="81">
        <v>334</v>
      </c>
      <c r="AS212" s="81">
        <v>0</v>
      </c>
      <c r="AT212" s="81">
        <v>0</v>
      </c>
      <c r="AU212" s="81">
        <v>0</v>
      </c>
      <c r="AV212" s="81">
        <v>0</v>
      </c>
      <c r="AW212" s="81" t="s">
        <v>564</v>
      </c>
      <c r="AX212" s="82"/>
      <c r="AY212" s="81">
        <v>2695.9</v>
      </c>
      <c r="AZ212" s="81">
        <v>33452.699999999997</v>
      </c>
      <c r="BA212" s="81">
        <v>0</v>
      </c>
      <c r="BB212" s="81">
        <v>0</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1908</v>
      </c>
      <c r="B213" s="80">
        <v>287</v>
      </c>
      <c r="C213" s="80">
        <v>15</v>
      </c>
      <c r="D213" s="80">
        <v>17</v>
      </c>
      <c r="E213" s="80">
        <v>2018</v>
      </c>
      <c r="F213" s="80" t="s">
        <v>93</v>
      </c>
      <c r="G213" s="80" t="s">
        <v>1893</v>
      </c>
      <c r="H213" s="80" t="s">
        <v>1894</v>
      </c>
      <c r="I213" s="177"/>
      <c r="J213" s="81">
        <v>24.171041919483397</v>
      </c>
      <c r="K213" s="81">
        <v>1.7607465749925206</v>
      </c>
      <c r="L213" s="81">
        <v>3.1980858326336077</v>
      </c>
      <c r="M213" s="81">
        <v>32.624381536569111</v>
      </c>
      <c r="N213" s="81">
        <v>33.639638681796761</v>
      </c>
      <c r="O213" s="81">
        <v>32.774877102489882</v>
      </c>
      <c r="P213" s="81">
        <v>40.729401519955843</v>
      </c>
      <c r="Q213" s="81">
        <v>1.9475906398017584</v>
      </c>
      <c r="R213" s="81">
        <v>0</v>
      </c>
      <c r="S213" s="81">
        <v>4.8476426441902314</v>
      </c>
      <c r="T213" s="82"/>
      <c r="U213" s="81">
        <v>8106227</v>
      </c>
      <c r="V213" s="81">
        <v>910</v>
      </c>
      <c r="W213" s="81">
        <v>86</v>
      </c>
      <c r="X213" s="81">
        <v>8838</v>
      </c>
      <c r="Y213" s="81">
        <v>13605</v>
      </c>
      <c r="Z213" s="81">
        <v>19971</v>
      </c>
      <c r="AA213" s="81">
        <v>8521</v>
      </c>
      <c r="AB213" s="81">
        <v>30729</v>
      </c>
      <c r="AC213" s="81">
        <v>0</v>
      </c>
      <c r="AD213" s="81">
        <v>4.8476426441902314</v>
      </c>
      <c r="AE213" s="82"/>
      <c r="AF213" s="81">
        <v>42476261.24831225</v>
      </c>
      <c r="AG213" s="81">
        <v>1286257.884533745</v>
      </c>
      <c r="AH213" s="81">
        <v>756102.94162311254</v>
      </c>
      <c r="AI213" s="81">
        <v>62487458.327072427</v>
      </c>
      <c r="AJ213" s="81">
        <v>63928539.630207561</v>
      </c>
      <c r="AK213" s="81">
        <v>0</v>
      </c>
      <c r="AL213" s="81">
        <v>0</v>
      </c>
      <c r="AM213" s="81">
        <v>4229880.9810582586</v>
      </c>
      <c r="AN213" s="81">
        <v>0</v>
      </c>
      <c r="AO213" s="81">
        <v>0</v>
      </c>
      <c r="AP213" s="82"/>
      <c r="AQ213" s="81">
        <v>675</v>
      </c>
      <c r="AR213" s="81">
        <v>362</v>
      </c>
      <c r="AS213" s="81">
        <v>0</v>
      </c>
      <c r="AT213" s="81">
        <v>0</v>
      </c>
      <c r="AU213" s="81">
        <v>0</v>
      </c>
      <c r="AV213" s="81">
        <v>0</v>
      </c>
      <c r="AW213" s="81" t="s">
        <v>564</v>
      </c>
      <c r="AX213" s="82"/>
      <c r="AY213" s="81">
        <v>2912</v>
      </c>
      <c r="AZ213" s="81">
        <v>35932</v>
      </c>
      <c r="BA213" s="81">
        <v>0</v>
      </c>
      <c r="BB213" s="81">
        <v>0</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1909</v>
      </c>
      <c r="B214" s="80">
        <v>288</v>
      </c>
      <c r="C214" s="80">
        <v>16</v>
      </c>
      <c r="D214" s="80">
        <v>17</v>
      </c>
      <c r="E214" s="80">
        <v>2019</v>
      </c>
      <c r="F214" s="80" t="s">
        <v>73</v>
      </c>
      <c r="G214" s="80" t="s">
        <v>1893</v>
      </c>
      <c r="H214" s="80" t="s">
        <v>1894</v>
      </c>
      <c r="I214" s="177"/>
      <c r="J214" s="81">
        <v>26.308850242835476</v>
      </c>
      <c r="K214" s="81">
        <v>1.6339665175234503</v>
      </c>
      <c r="L214" s="81">
        <v>3.2246871076631161</v>
      </c>
      <c r="M214" s="81">
        <v>29.074633186270233</v>
      </c>
      <c r="N214" s="81">
        <v>35.482685514988518</v>
      </c>
      <c r="O214" s="81">
        <v>31.64350114776655</v>
      </c>
      <c r="P214" s="81">
        <v>40.299700114894179</v>
      </c>
      <c r="Q214" s="81">
        <v>1.8578665381452739</v>
      </c>
      <c r="R214" s="81">
        <v>0</v>
      </c>
      <c r="S214" s="81">
        <v>4.220690119148351</v>
      </c>
      <c r="T214" s="82"/>
      <c r="U214" s="81">
        <v>9276969</v>
      </c>
      <c r="V214" s="81">
        <v>910</v>
      </c>
      <c r="W214" s="81">
        <v>86</v>
      </c>
      <c r="X214" s="81">
        <v>8838</v>
      </c>
      <c r="Y214" s="81">
        <v>13616</v>
      </c>
      <c r="Z214" s="81">
        <v>19811</v>
      </c>
      <c r="AA214" s="81">
        <v>8368</v>
      </c>
      <c r="AB214" s="81">
        <v>30107</v>
      </c>
      <c r="AC214" s="81">
        <v>0</v>
      </c>
      <c r="AD214" s="81">
        <v>4.220690119148351</v>
      </c>
      <c r="AE214" s="82"/>
      <c r="AF214" s="81">
        <v>48578918.476441763</v>
      </c>
      <c r="AG214" s="81">
        <v>1254965.327478735</v>
      </c>
      <c r="AH214" s="81">
        <v>811519.17450362549</v>
      </c>
      <c r="AI214" s="81">
        <v>58128717.346942887</v>
      </c>
      <c r="AJ214" s="81">
        <v>69127941.022701934</v>
      </c>
      <c r="AK214" s="81">
        <v>0</v>
      </c>
      <c r="AL214" s="81">
        <v>0</v>
      </c>
      <c r="AM214" s="81">
        <v>4100346.7546253456</v>
      </c>
      <c r="AN214" s="81">
        <v>0</v>
      </c>
      <c r="AO214" s="81">
        <v>0</v>
      </c>
      <c r="AP214" s="82"/>
      <c r="AQ214" s="81">
        <v>696</v>
      </c>
      <c r="AR214" s="81">
        <v>397</v>
      </c>
      <c r="AS214" s="81">
        <v>0</v>
      </c>
      <c r="AT214" s="81">
        <v>0</v>
      </c>
      <c r="AU214" s="81">
        <v>0</v>
      </c>
      <c r="AV214" s="81">
        <v>0</v>
      </c>
      <c r="AW214" s="81" t="s">
        <v>564</v>
      </c>
      <c r="AX214" s="82"/>
      <c r="AY214" s="81">
        <v>3045</v>
      </c>
      <c r="AZ214" s="81">
        <v>37829.9</v>
      </c>
      <c r="BA214" s="81">
        <v>0</v>
      </c>
      <c r="BB214" s="81">
        <v>0</v>
      </c>
      <c r="BC214" s="81">
        <v>0</v>
      </c>
      <c r="BD214" s="81">
        <v>0</v>
      </c>
      <c r="BE214" s="81" t="s">
        <v>564</v>
      </c>
      <c r="BF214" s="82"/>
      <c r="BG214" s="81">
        <v>0</v>
      </c>
      <c r="BH214" s="81">
        <v>0</v>
      </c>
      <c r="BI214" s="81">
        <v>2.69</v>
      </c>
      <c r="BJ214" s="81">
        <v>0</v>
      </c>
      <c r="BK214" s="81">
        <v>0</v>
      </c>
      <c r="BL214" s="81">
        <v>0</v>
      </c>
      <c r="BM214" s="82"/>
      <c r="BN214" s="81">
        <v>0</v>
      </c>
      <c r="BO214" s="81">
        <v>0</v>
      </c>
      <c r="BP214" s="81">
        <v>1</v>
      </c>
      <c r="BQ214" s="81">
        <v>0</v>
      </c>
      <c r="BR214" s="81">
        <v>0</v>
      </c>
      <c r="BS214" s="81">
        <v>0</v>
      </c>
      <c r="BT214"/>
      <c r="BU214" s="80">
        <v>2.69</v>
      </c>
      <c r="BV214" s="80">
        <v>0</v>
      </c>
      <c r="BW214" s="80">
        <v>0</v>
      </c>
      <c r="BX214" s="80">
        <v>0</v>
      </c>
      <c r="BY214" s="80">
        <v>0</v>
      </c>
      <c r="BZ214" s="80">
        <v>0</v>
      </c>
      <c r="CA214" s="80">
        <v>0</v>
      </c>
      <c r="CB214" s="80">
        <v>0</v>
      </c>
      <c r="CC214" s="80">
        <v>0</v>
      </c>
    </row>
    <row r="215" spans="1:81">
      <c r="A215" s="80" t="s">
        <v>1910</v>
      </c>
      <c r="B215" s="80">
        <v>289</v>
      </c>
      <c r="C215" s="80">
        <v>17</v>
      </c>
      <c r="D215" s="80">
        <v>17</v>
      </c>
      <c r="E215" s="80">
        <v>2020</v>
      </c>
      <c r="F215" s="80" t="s">
        <v>218</v>
      </c>
      <c r="G215" s="80" t="s">
        <v>1893</v>
      </c>
      <c r="H215" s="80" t="s">
        <v>1894</v>
      </c>
      <c r="I215" s="177"/>
      <c r="J215" s="81">
        <v>31.960643178392509</v>
      </c>
      <c r="K215" s="81">
        <v>1.8439728272380185</v>
      </c>
      <c r="L215" s="81">
        <v>4.5930266477159281</v>
      </c>
      <c r="M215" s="81">
        <v>23.534910738644996</v>
      </c>
      <c r="N215" s="81">
        <v>31.961082091314196</v>
      </c>
      <c r="O215" s="81">
        <v>27.609431030592493</v>
      </c>
      <c r="P215" s="81">
        <v>37.229290042936285</v>
      </c>
      <c r="Q215" s="81">
        <v>1.7313945547767433</v>
      </c>
      <c r="R215" s="81">
        <v>0</v>
      </c>
      <c r="S215" s="81">
        <v>3.905635117496419</v>
      </c>
      <c r="T215" s="82"/>
      <c r="U215" s="81">
        <v>8802404</v>
      </c>
      <c r="V215" s="81">
        <v>883</v>
      </c>
      <c r="W215" s="81">
        <v>178</v>
      </c>
      <c r="X215" s="81">
        <v>8055</v>
      </c>
      <c r="Y215" s="81">
        <v>13498</v>
      </c>
      <c r="Z215" s="81">
        <v>19729</v>
      </c>
      <c r="AA215" s="81">
        <v>8399</v>
      </c>
      <c r="AB215" s="81">
        <v>29364</v>
      </c>
      <c r="AC215" s="81">
        <v>0</v>
      </c>
      <c r="AD215" s="81">
        <v>3.905635117496419</v>
      </c>
      <c r="AE215" s="82"/>
      <c r="AF215" s="81">
        <v>54774176.331251279</v>
      </c>
      <c r="AG215" s="81">
        <v>1301870.8573701335</v>
      </c>
      <c r="AH215" s="81">
        <v>1276192.0078034468</v>
      </c>
      <c r="AI215" s="81">
        <v>45370515.460298583</v>
      </c>
      <c r="AJ215" s="81">
        <v>58594329.436385296</v>
      </c>
      <c r="AK215" s="81"/>
      <c r="AL215" s="81"/>
      <c r="AM215" s="81">
        <v>3832328.2408444202</v>
      </c>
      <c r="AN215" s="81"/>
      <c r="AO215" s="81"/>
      <c r="AP215" s="82"/>
      <c r="AQ215" s="81">
        <v>721</v>
      </c>
      <c r="AR215" s="81">
        <v>447</v>
      </c>
      <c r="AS215" s="81">
        <v>0</v>
      </c>
      <c r="AT215" s="81">
        <v>0</v>
      </c>
      <c r="AU215" s="81">
        <v>0</v>
      </c>
      <c r="AV215" s="81">
        <v>0</v>
      </c>
      <c r="AW215" s="81">
        <v>0</v>
      </c>
      <c r="AX215" s="82"/>
      <c r="AY215" s="81">
        <v>3196.7</v>
      </c>
      <c r="AZ215" s="81">
        <v>40218.099999999991</v>
      </c>
      <c r="BA215" s="81">
        <v>0</v>
      </c>
      <c r="BB215" s="81">
        <v>0</v>
      </c>
      <c r="BC215" s="81">
        <v>0</v>
      </c>
      <c r="BD215" s="81">
        <v>0</v>
      </c>
      <c r="BE215" s="81">
        <v>0</v>
      </c>
      <c r="BF215" s="82"/>
      <c r="BG215" s="81">
        <v>0</v>
      </c>
      <c r="BH215" s="81">
        <v>0</v>
      </c>
      <c r="BI215" s="81">
        <v>2.423</v>
      </c>
      <c r="BJ215" s="81">
        <v>0</v>
      </c>
      <c r="BK215" s="81">
        <v>0</v>
      </c>
      <c r="BL215" s="81">
        <v>0</v>
      </c>
      <c r="BM215" s="82"/>
      <c r="BN215" s="81">
        <v>0</v>
      </c>
      <c r="BO215" s="81">
        <v>0</v>
      </c>
      <c r="BP215" s="81">
        <v>1</v>
      </c>
      <c r="BQ215" s="81">
        <v>0</v>
      </c>
      <c r="BR215" s="81">
        <v>0</v>
      </c>
      <c r="BS215" s="81">
        <v>0</v>
      </c>
      <c r="BT215"/>
      <c r="BU215" s="80">
        <v>2.423</v>
      </c>
      <c r="BV215" s="80">
        <v>0</v>
      </c>
      <c r="BW215" s="80">
        <v>0</v>
      </c>
      <c r="BX215" s="80">
        <v>0</v>
      </c>
      <c r="BY215" s="80">
        <v>0</v>
      </c>
      <c r="BZ215" s="80">
        <v>0</v>
      </c>
      <c r="CA215" s="80">
        <v>0</v>
      </c>
      <c r="CB215" s="80">
        <v>0</v>
      </c>
      <c r="CC215" s="80">
        <v>0</v>
      </c>
    </row>
    <row r="216" spans="1:81">
      <c r="A216" s="80" t="s">
        <v>1911</v>
      </c>
      <c r="B216" s="80">
        <v>289</v>
      </c>
      <c r="C216" s="80">
        <v>18</v>
      </c>
      <c r="D216" s="80">
        <v>17</v>
      </c>
      <c r="E216" s="80">
        <v>2021</v>
      </c>
      <c r="F216" s="80" t="s">
        <v>75</v>
      </c>
      <c r="G216" s="174" t="s">
        <v>1893</v>
      </c>
      <c r="H216" s="80" t="s">
        <v>1894</v>
      </c>
      <c r="I216" s="177"/>
      <c r="J216" s="81">
        <v>27.687952703650968</v>
      </c>
      <c r="K216" s="81">
        <v>1.9345611419126965</v>
      </c>
      <c r="L216" s="81">
        <v>5.1296054830023206</v>
      </c>
      <c r="M216" s="81">
        <v>23.569596247091148</v>
      </c>
      <c r="N216" s="81">
        <v>30.830125071329025</v>
      </c>
      <c r="O216" s="81">
        <v>26.393506870811095</v>
      </c>
      <c r="P216" s="81">
        <v>37.980459214838824</v>
      </c>
      <c r="Q216" s="81">
        <v>1.7151768117288466</v>
      </c>
      <c r="R216" s="81">
        <v>0</v>
      </c>
      <c r="S216" s="81">
        <v>3.8593491010616781</v>
      </c>
      <c r="T216" s="82"/>
      <c r="U216" s="81">
        <v>10023499</v>
      </c>
      <c r="V216" s="81">
        <v>883</v>
      </c>
      <c r="W216" s="81">
        <v>178</v>
      </c>
      <c r="X216" s="81">
        <v>8055</v>
      </c>
      <c r="Y216" s="81">
        <v>13423</v>
      </c>
      <c r="Z216" s="81">
        <v>19420</v>
      </c>
      <c r="AA216" s="81">
        <v>8356</v>
      </c>
      <c r="AB216" s="81">
        <v>28744</v>
      </c>
      <c r="AC216" s="81">
        <v>0</v>
      </c>
      <c r="AD216" s="81">
        <v>3.8593491010616781</v>
      </c>
      <c r="AE216" s="82"/>
      <c r="AF216" s="81">
        <v>58189204.115115345</v>
      </c>
      <c r="AG216" s="81">
        <v>1416479.9963355858</v>
      </c>
      <c r="AH216" s="81">
        <v>1376426.2188813444</v>
      </c>
      <c r="AI216" s="81">
        <v>52239416.215339825</v>
      </c>
      <c r="AJ216" s="81">
        <v>61514199.35898976</v>
      </c>
      <c r="AK216" s="81">
        <v>0</v>
      </c>
      <c r="AL216" s="81">
        <v>0</v>
      </c>
      <c r="AM216" s="81">
        <v>3773049.1911474871</v>
      </c>
      <c r="AN216" s="81">
        <v>0</v>
      </c>
      <c r="AO216" s="81">
        <v>0</v>
      </c>
      <c r="AP216" s="82"/>
      <c r="AQ216" s="81">
        <v>753</v>
      </c>
      <c r="AR216" s="81">
        <v>475</v>
      </c>
      <c r="AS216" s="81">
        <v>0</v>
      </c>
      <c r="AT216" s="81">
        <v>0</v>
      </c>
      <c r="AU216" s="81">
        <v>0</v>
      </c>
      <c r="AV216" s="81">
        <v>0</v>
      </c>
      <c r="AW216" s="81"/>
      <c r="AX216" s="82"/>
      <c r="AY216" s="81">
        <v>3423.5000000000009</v>
      </c>
      <c r="AZ216" s="81">
        <v>44035.1</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1912</v>
      </c>
      <c r="B217" s="80">
        <v>289</v>
      </c>
      <c r="C217" s="80">
        <v>19</v>
      </c>
      <c r="D217" s="80">
        <v>17</v>
      </c>
      <c r="E217" s="80">
        <v>2022</v>
      </c>
      <c r="F217" s="80" t="s">
        <v>568</v>
      </c>
      <c r="G217" s="174" t="s">
        <v>1893</v>
      </c>
      <c r="H217" s="80" t="s">
        <v>1894</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783</v>
      </c>
      <c r="AR217" s="81">
        <v>490</v>
      </c>
      <c r="AS217" s="81">
        <v>0</v>
      </c>
      <c r="AT217" s="81">
        <v>0</v>
      </c>
      <c r="AU217" s="81">
        <v>0</v>
      </c>
      <c r="AV217" s="81">
        <v>0</v>
      </c>
      <c r="AW217" s="81"/>
      <c r="AX217" s="82"/>
      <c r="AY217" s="81">
        <v>3617.6000000000013</v>
      </c>
      <c r="AZ217" s="81">
        <v>44745.7</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1913</v>
      </c>
      <c r="B218" s="80">
        <v>86</v>
      </c>
      <c r="C218" s="80">
        <v>1</v>
      </c>
      <c r="D218" s="80">
        <v>6</v>
      </c>
      <c r="E218" s="80">
        <v>1990</v>
      </c>
      <c r="F218" s="80" t="s">
        <v>562</v>
      </c>
      <c r="G218" s="80" t="s">
        <v>1914</v>
      </c>
      <c r="H218" s="80" t="s">
        <v>1915</v>
      </c>
      <c r="I218" s="177"/>
      <c r="J218" s="81">
        <v>272.298115717668</v>
      </c>
      <c r="K218" s="81">
        <v>4.0739128975315024</v>
      </c>
      <c r="L218" s="81">
        <v>0</v>
      </c>
      <c r="M218" s="81">
        <v>25.529716358638741</v>
      </c>
      <c r="N218" s="81">
        <v>26.61590351064369</v>
      </c>
      <c r="O218" s="81">
        <v>25.678822558901082</v>
      </c>
      <c r="P218" s="81">
        <v>24.615844012361876</v>
      </c>
      <c r="Q218" s="81">
        <v>2.2708567517092004</v>
      </c>
      <c r="R218" s="81">
        <v>3.2754624971409245</v>
      </c>
      <c r="S218" s="81">
        <v>2.8658861052240137</v>
      </c>
      <c r="T218" s="82"/>
      <c r="U218" s="81">
        <v>11425927</v>
      </c>
      <c r="V218" s="81">
        <v>1804</v>
      </c>
      <c r="W218" s="81">
        <v>0</v>
      </c>
      <c r="X218" s="81">
        <v>9506</v>
      </c>
      <c r="Y218" s="81">
        <v>11456</v>
      </c>
      <c r="Z218" s="81">
        <v>10562</v>
      </c>
      <c r="AA218" s="81">
        <v>5977</v>
      </c>
      <c r="AB218" s="81">
        <v>36871</v>
      </c>
      <c r="AC218" s="81">
        <v>567316</v>
      </c>
      <c r="AD218" s="81">
        <v>2.8658861052240137</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1916</v>
      </c>
      <c r="B219" s="80">
        <v>87</v>
      </c>
      <c r="C219" s="80">
        <v>2</v>
      </c>
      <c r="D219" s="80">
        <v>6</v>
      </c>
      <c r="E219" s="80">
        <v>2005</v>
      </c>
      <c r="F219" s="80" t="s">
        <v>565</v>
      </c>
      <c r="G219" s="80" t="s">
        <v>1914</v>
      </c>
      <c r="H219" s="80" t="s">
        <v>1915</v>
      </c>
      <c r="I219" s="177"/>
      <c r="J219" s="81">
        <v>200.88058697336379</v>
      </c>
      <c r="K219" s="81">
        <v>2.4577149215049219</v>
      </c>
      <c r="L219" s="81">
        <v>0</v>
      </c>
      <c r="M219" s="81">
        <v>35.78668853788033</v>
      </c>
      <c r="N219" s="81">
        <v>34.483412503325297</v>
      </c>
      <c r="O219" s="81">
        <v>35.931133820897912</v>
      </c>
      <c r="P219" s="81">
        <v>22.568641824057583</v>
      </c>
      <c r="Q219" s="81">
        <v>1.93211096089448</v>
      </c>
      <c r="R219" s="81">
        <v>2.5087924612352079</v>
      </c>
      <c r="S219" s="81">
        <v>2.7680787990000004</v>
      </c>
      <c r="T219" s="82"/>
      <c r="U219" s="81">
        <v>8907902</v>
      </c>
      <c r="V219" s="81">
        <v>1199</v>
      </c>
      <c r="W219" s="81">
        <v>0</v>
      </c>
      <c r="X219" s="81">
        <v>7278</v>
      </c>
      <c r="Y219" s="81">
        <v>12836</v>
      </c>
      <c r="Z219" s="81">
        <v>17102</v>
      </c>
      <c r="AA219" s="81">
        <v>4488</v>
      </c>
      <c r="AB219" s="81">
        <v>32795</v>
      </c>
      <c r="AC219" s="81">
        <v>443628</v>
      </c>
      <c r="AD219" s="81">
        <v>2.7680787990000004</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1917</v>
      </c>
      <c r="B220" s="80">
        <v>88</v>
      </c>
      <c r="C220" s="80">
        <v>3</v>
      </c>
      <c r="D220" s="80">
        <v>6</v>
      </c>
      <c r="E220" s="80">
        <v>2006</v>
      </c>
      <c r="F220" s="80" t="s">
        <v>566</v>
      </c>
      <c r="G220" s="80" t="s">
        <v>1914</v>
      </c>
      <c r="H220" s="80" t="s">
        <v>1915</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1918</v>
      </c>
      <c r="B221" s="80">
        <v>89</v>
      </c>
      <c r="C221" s="80">
        <v>4</v>
      </c>
      <c r="D221" s="80">
        <v>6</v>
      </c>
      <c r="E221" s="80">
        <v>2007</v>
      </c>
      <c r="F221" s="80" t="s">
        <v>567</v>
      </c>
      <c r="G221" s="80" t="s">
        <v>1914</v>
      </c>
      <c r="H221" s="80" t="s">
        <v>1915</v>
      </c>
      <c r="I221" s="177"/>
      <c r="J221" s="81">
        <v>271.25545138089421</v>
      </c>
      <c r="K221" s="81">
        <v>3.045117235415602</v>
      </c>
      <c r="L221" s="81">
        <v>0.25492587634840619</v>
      </c>
      <c r="M221" s="81">
        <v>32.824377717004943</v>
      </c>
      <c r="N221" s="81">
        <v>36.764141383108274</v>
      </c>
      <c r="O221" s="81">
        <v>34.780321922075686</v>
      </c>
      <c r="P221" s="81">
        <v>22.274559152111514</v>
      </c>
      <c r="Q221" s="81">
        <v>2.0016166149263839</v>
      </c>
      <c r="R221" s="81">
        <v>5.2327564532041064</v>
      </c>
      <c r="S221" s="81">
        <v>5.6162292507999991</v>
      </c>
      <c r="T221" s="82"/>
      <c r="U221" s="81">
        <v>12844417</v>
      </c>
      <c r="V221" s="81">
        <v>1120</v>
      </c>
      <c r="W221" s="81">
        <v>3</v>
      </c>
      <c r="X221" s="81">
        <v>8531</v>
      </c>
      <c r="Y221" s="81">
        <v>12879</v>
      </c>
      <c r="Z221" s="81">
        <v>17209</v>
      </c>
      <c r="AA221" s="81">
        <v>4362</v>
      </c>
      <c r="AB221" s="81">
        <v>32178</v>
      </c>
      <c r="AC221" s="81">
        <v>951854</v>
      </c>
      <c r="AD221" s="81">
        <v>5.6162292507999991</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1919</v>
      </c>
      <c r="B222" s="80">
        <v>90</v>
      </c>
      <c r="C222" s="80">
        <v>5</v>
      </c>
      <c r="D222" s="80">
        <v>6</v>
      </c>
      <c r="E222" s="80">
        <v>2008</v>
      </c>
      <c r="F222" s="80" t="s">
        <v>84</v>
      </c>
      <c r="G222" s="80" t="s">
        <v>1914</v>
      </c>
      <c r="H222" s="80" t="s">
        <v>1915</v>
      </c>
      <c r="I222" s="177"/>
      <c r="J222" s="81">
        <v>223.15976175743626</v>
      </c>
      <c r="K222" s="81">
        <v>2.3891002117304079</v>
      </c>
      <c r="L222" s="81">
        <v>0.22997901818381886</v>
      </c>
      <c r="M222" s="81">
        <v>35.945848228887712</v>
      </c>
      <c r="N222" s="81">
        <v>33.088604954601493</v>
      </c>
      <c r="O222" s="81">
        <v>33.755235590983865</v>
      </c>
      <c r="P222" s="81">
        <v>21.427964225674859</v>
      </c>
      <c r="Q222" s="81">
        <v>1.9507141923061926</v>
      </c>
      <c r="R222" s="81">
        <v>4.5173062671759343</v>
      </c>
      <c r="S222" s="81">
        <v>3.7425494681399996</v>
      </c>
      <c r="T222" s="82"/>
      <c r="U222" s="81">
        <v>11920261</v>
      </c>
      <c r="V222" s="81">
        <v>1120</v>
      </c>
      <c r="W222" s="81">
        <v>3</v>
      </c>
      <c r="X222" s="81">
        <v>8531</v>
      </c>
      <c r="Y222" s="81">
        <v>12944</v>
      </c>
      <c r="Z222" s="81">
        <v>17288</v>
      </c>
      <c r="AA222" s="81">
        <v>4201</v>
      </c>
      <c r="AB222" s="81">
        <v>31875</v>
      </c>
      <c r="AC222" s="81">
        <v>853257</v>
      </c>
      <c r="AD222" s="81">
        <v>3.7425494681399996</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1920</v>
      </c>
      <c r="B223" s="80">
        <v>91</v>
      </c>
      <c r="C223" s="80">
        <v>6</v>
      </c>
      <c r="D223" s="80">
        <v>6</v>
      </c>
      <c r="E223" s="80">
        <v>2009</v>
      </c>
      <c r="F223" s="80" t="s">
        <v>85</v>
      </c>
      <c r="G223" s="80" t="s">
        <v>1914</v>
      </c>
      <c r="H223" s="80" t="s">
        <v>1915</v>
      </c>
      <c r="I223" s="177"/>
      <c r="J223" s="81">
        <v>236.94310168804853</v>
      </c>
      <c r="K223" s="81">
        <v>1.92896242456545</v>
      </c>
      <c r="L223" s="81">
        <v>0.12798977582685125</v>
      </c>
      <c r="M223" s="81">
        <v>31.140416165707265</v>
      </c>
      <c r="N223" s="81">
        <v>28.963872874955413</v>
      </c>
      <c r="O223" s="81">
        <v>34.132871089526432</v>
      </c>
      <c r="P223" s="81">
        <v>20.385578571988926</v>
      </c>
      <c r="Q223" s="81">
        <v>1.8334206471184011</v>
      </c>
      <c r="R223" s="81">
        <v>3.0304166918579387</v>
      </c>
      <c r="S223" s="81">
        <v>3.9503272058499999</v>
      </c>
      <c r="T223" s="82"/>
      <c r="U223" s="81">
        <v>11186061</v>
      </c>
      <c r="V223" s="81">
        <v>1235</v>
      </c>
      <c r="W223" s="81">
        <v>2</v>
      </c>
      <c r="X223" s="81">
        <v>9120</v>
      </c>
      <c r="Y223" s="81">
        <v>12959</v>
      </c>
      <c r="Z223" s="81">
        <v>17255</v>
      </c>
      <c r="AA223" s="81">
        <v>4103</v>
      </c>
      <c r="AB223" s="81">
        <v>31449</v>
      </c>
      <c r="AC223" s="81">
        <v>558426</v>
      </c>
      <c r="AD223" s="81">
        <v>3.9503272058499999</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4.8600000000000003</v>
      </c>
      <c r="BI223" s="81">
        <v>36.526000000000003</v>
      </c>
      <c r="BJ223" s="81">
        <v>34.5</v>
      </c>
      <c r="BK223" s="81">
        <v>0</v>
      </c>
      <c r="BL223" s="81">
        <v>0</v>
      </c>
      <c r="BM223" s="82"/>
      <c r="BN223" s="81">
        <v>0</v>
      </c>
      <c r="BO223" s="81">
        <v>1</v>
      </c>
      <c r="BP223" s="81">
        <v>5</v>
      </c>
      <c r="BQ223" s="81">
        <v>1</v>
      </c>
      <c r="BR223" s="81">
        <v>0</v>
      </c>
      <c r="BS223" s="81">
        <v>0</v>
      </c>
      <c r="BT223"/>
      <c r="BU223" s="80"/>
      <c r="BV223" s="80"/>
      <c r="BW223" s="80"/>
      <c r="BX223" s="80"/>
      <c r="BY223" s="80"/>
      <c r="BZ223" s="80"/>
      <c r="CA223" s="80"/>
      <c r="CB223" s="80"/>
      <c r="CC223" s="80"/>
    </row>
    <row r="224" spans="1:81">
      <c r="A224" s="80" t="s">
        <v>1921</v>
      </c>
      <c r="B224" s="80">
        <v>92</v>
      </c>
      <c r="C224" s="80">
        <v>7</v>
      </c>
      <c r="D224" s="80">
        <v>6</v>
      </c>
      <c r="E224" s="80">
        <v>2010</v>
      </c>
      <c r="F224" s="80" t="s">
        <v>86</v>
      </c>
      <c r="G224" s="80" t="s">
        <v>1914</v>
      </c>
      <c r="H224" s="80" t="s">
        <v>1915</v>
      </c>
      <c r="I224" s="177"/>
      <c r="J224" s="81">
        <v>191.54693683116139</v>
      </c>
      <c r="K224" s="81">
        <v>2.7033872387019828</v>
      </c>
      <c r="L224" s="81">
        <v>0.11905021873830854</v>
      </c>
      <c r="M224" s="81">
        <v>34.19884924768273</v>
      </c>
      <c r="N224" s="81">
        <v>31.521958769481692</v>
      </c>
      <c r="O224" s="81">
        <v>33.835197500522085</v>
      </c>
      <c r="P224" s="81">
        <v>20.240182760728327</v>
      </c>
      <c r="Q224" s="81">
        <v>1.8977001642494684</v>
      </c>
      <c r="R224" s="81">
        <v>1.0714283716638784</v>
      </c>
      <c r="S224" s="81">
        <v>2.9068218767099996</v>
      </c>
      <c r="T224" s="82"/>
      <c r="U224" s="81">
        <v>8827217</v>
      </c>
      <c r="V224" s="81">
        <v>1235</v>
      </c>
      <c r="W224" s="81">
        <v>2</v>
      </c>
      <c r="X224" s="81">
        <v>9120</v>
      </c>
      <c r="Y224" s="81">
        <v>13013</v>
      </c>
      <c r="Z224" s="81">
        <v>17184</v>
      </c>
      <c r="AA224" s="81">
        <v>3972</v>
      </c>
      <c r="AB224" s="81">
        <v>31191</v>
      </c>
      <c r="AC224" s="81">
        <v>187102</v>
      </c>
      <c r="AD224" s="81">
        <v>2.9068218767099996</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35.521000000000001</v>
      </c>
      <c r="BJ224" s="81">
        <v>31.5</v>
      </c>
      <c r="BK224" s="81">
        <v>0</v>
      </c>
      <c r="BL224" s="81">
        <v>0</v>
      </c>
      <c r="BM224" s="82"/>
      <c r="BN224" s="81">
        <v>0</v>
      </c>
      <c r="BO224" s="81">
        <v>0</v>
      </c>
      <c r="BP224" s="81">
        <v>6</v>
      </c>
      <c r="BQ224" s="81">
        <v>1</v>
      </c>
      <c r="BR224" s="81">
        <v>0</v>
      </c>
      <c r="BS224" s="81">
        <v>0</v>
      </c>
      <c r="BT224"/>
      <c r="BU224" s="80">
        <v>67.021000000000001</v>
      </c>
      <c r="BV224" s="80">
        <v>0</v>
      </c>
      <c r="BW224" s="80">
        <v>0</v>
      </c>
      <c r="BX224" s="80">
        <v>0</v>
      </c>
      <c r="BY224" s="80">
        <v>0</v>
      </c>
      <c r="BZ224" s="80">
        <v>0</v>
      </c>
      <c r="CA224" s="80">
        <v>0</v>
      </c>
      <c r="CB224" s="80">
        <v>0</v>
      </c>
      <c r="CC224" s="80">
        <v>0</v>
      </c>
    </row>
    <row r="225" spans="1:81">
      <c r="A225" s="80" t="s">
        <v>1922</v>
      </c>
      <c r="B225" s="80">
        <v>93</v>
      </c>
      <c r="C225" s="80">
        <v>8</v>
      </c>
      <c r="D225" s="80">
        <v>6</v>
      </c>
      <c r="E225" s="80">
        <v>2011</v>
      </c>
      <c r="F225" s="80" t="s">
        <v>87</v>
      </c>
      <c r="G225" s="80" t="s">
        <v>1914</v>
      </c>
      <c r="H225" s="80" t="s">
        <v>1915</v>
      </c>
      <c r="I225" s="177"/>
      <c r="J225" s="81">
        <v>165.36353487296964</v>
      </c>
      <c r="K225" s="81">
        <v>2.8472825329227556</v>
      </c>
      <c r="L225" s="81">
        <v>9.0660955146913982E-2</v>
      </c>
      <c r="M225" s="81">
        <v>42.888009241146634</v>
      </c>
      <c r="N225" s="81">
        <v>38.212719686668891</v>
      </c>
      <c r="O225" s="81">
        <v>33.127320305088496</v>
      </c>
      <c r="P225" s="81">
        <v>19.407850250196681</v>
      </c>
      <c r="Q225" s="81">
        <v>2.1714574465891596</v>
      </c>
      <c r="R225" s="81">
        <v>2.8758960273793028</v>
      </c>
      <c r="S225" s="81">
        <v>4.4280280380799999</v>
      </c>
      <c r="T225" s="82"/>
      <c r="U225" s="81">
        <v>7425552</v>
      </c>
      <c r="V225" s="81">
        <v>1235</v>
      </c>
      <c r="W225" s="81">
        <v>2</v>
      </c>
      <c r="X225" s="81">
        <v>9120</v>
      </c>
      <c r="Y225" s="81">
        <v>13047</v>
      </c>
      <c r="Z225" s="81">
        <v>17190</v>
      </c>
      <c r="AA225" s="81">
        <v>3922</v>
      </c>
      <c r="AB225" s="81">
        <v>30942</v>
      </c>
      <c r="AC225" s="81">
        <v>501383</v>
      </c>
      <c r="AD225" s="81">
        <v>4.4280280380799999</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37.151000000000003</v>
      </c>
      <c r="BJ225" s="81">
        <v>80.599999999999994</v>
      </c>
      <c r="BK225" s="81">
        <v>0</v>
      </c>
      <c r="BL225" s="81">
        <v>0</v>
      </c>
      <c r="BM225" s="82"/>
      <c r="BN225" s="81">
        <v>0</v>
      </c>
      <c r="BO225" s="81">
        <v>0</v>
      </c>
      <c r="BP225" s="81">
        <v>6</v>
      </c>
      <c r="BQ225" s="81">
        <v>1</v>
      </c>
      <c r="BR225" s="81">
        <v>0</v>
      </c>
      <c r="BS225" s="81">
        <v>0</v>
      </c>
      <c r="BT225"/>
      <c r="BU225" s="80">
        <v>117.751</v>
      </c>
      <c r="BV225" s="80">
        <v>0</v>
      </c>
      <c r="BW225" s="80">
        <v>0</v>
      </c>
      <c r="BX225" s="80">
        <v>0</v>
      </c>
      <c r="BY225" s="80">
        <v>0</v>
      </c>
      <c r="BZ225" s="80">
        <v>0</v>
      </c>
      <c r="CA225" s="80">
        <v>0</v>
      </c>
      <c r="CB225" s="80">
        <v>0</v>
      </c>
      <c r="CC225" s="80">
        <v>0</v>
      </c>
    </row>
    <row r="226" spans="1:81">
      <c r="A226" s="80" t="s">
        <v>1923</v>
      </c>
      <c r="B226" s="80">
        <v>94</v>
      </c>
      <c r="C226" s="80">
        <v>9</v>
      </c>
      <c r="D226" s="80">
        <v>6</v>
      </c>
      <c r="E226" s="80">
        <v>2012</v>
      </c>
      <c r="F226" s="80" t="s">
        <v>88</v>
      </c>
      <c r="G226" s="80" t="s">
        <v>1914</v>
      </c>
      <c r="H226" s="80" t="s">
        <v>1915</v>
      </c>
      <c r="I226" s="177"/>
      <c r="J226" s="81">
        <v>205.945044470368</v>
      </c>
      <c r="K226" s="81">
        <v>2.683602243396281</v>
      </c>
      <c r="L226" s="81">
        <v>8.8915616834353506E-2</v>
      </c>
      <c r="M226" s="81">
        <v>45.59112739200463</v>
      </c>
      <c r="N226" s="81">
        <v>38.95122193558683</v>
      </c>
      <c r="O226" s="81">
        <v>32.860899169744521</v>
      </c>
      <c r="P226" s="81">
        <v>19.304279305995117</v>
      </c>
      <c r="Q226" s="81">
        <v>2.3676237906504194</v>
      </c>
      <c r="R226" s="81">
        <v>4.0094047525737082</v>
      </c>
      <c r="S226" s="81">
        <v>2.1912024479999999</v>
      </c>
      <c r="T226" s="82"/>
      <c r="U226" s="81">
        <v>9041993</v>
      </c>
      <c r="V226" s="81">
        <v>1235</v>
      </c>
      <c r="W226" s="81">
        <v>2</v>
      </c>
      <c r="X226" s="81">
        <v>9120</v>
      </c>
      <c r="Y226" s="81">
        <v>13250</v>
      </c>
      <c r="Z226" s="81">
        <v>17187</v>
      </c>
      <c r="AA226" s="81">
        <v>3879</v>
      </c>
      <c r="AB226" s="81">
        <v>31052</v>
      </c>
      <c r="AC226" s="81">
        <v>680894</v>
      </c>
      <c r="AD226" s="81">
        <v>2.1912024479999999</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39.979999999999997</v>
      </c>
      <c r="BJ226" s="81">
        <v>97.7</v>
      </c>
      <c r="BK226" s="81">
        <v>0</v>
      </c>
      <c r="BL226" s="81">
        <v>0</v>
      </c>
      <c r="BM226" s="82"/>
      <c r="BN226" s="81">
        <v>0</v>
      </c>
      <c r="BO226" s="81">
        <v>0</v>
      </c>
      <c r="BP226" s="81">
        <v>6</v>
      </c>
      <c r="BQ226" s="81">
        <v>1</v>
      </c>
      <c r="BR226" s="81">
        <v>0</v>
      </c>
      <c r="BS226" s="81">
        <v>0</v>
      </c>
      <c r="BT226"/>
      <c r="BU226" s="80">
        <v>137.68</v>
      </c>
      <c r="BV226" s="80">
        <v>0</v>
      </c>
      <c r="BW226" s="80">
        <v>0</v>
      </c>
      <c r="BX226" s="80">
        <v>0</v>
      </c>
      <c r="BY226" s="80">
        <v>0</v>
      </c>
      <c r="BZ226" s="80">
        <v>0</v>
      </c>
      <c r="CA226" s="80">
        <v>0</v>
      </c>
      <c r="CB226" s="80">
        <v>0</v>
      </c>
      <c r="CC226" s="80">
        <v>0</v>
      </c>
    </row>
    <row r="227" spans="1:81">
      <c r="A227" s="80" t="s">
        <v>1924</v>
      </c>
      <c r="B227" s="80">
        <v>95</v>
      </c>
      <c r="C227" s="80">
        <v>10</v>
      </c>
      <c r="D227" s="80">
        <v>6</v>
      </c>
      <c r="E227" s="80">
        <v>2013</v>
      </c>
      <c r="F227" s="80" t="s">
        <v>89</v>
      </c>
      <c r="G227" s="80" t="s">
        <v>1914</v>
      </c>
      <c r="H227" s="80" t="s">
        <v>1915</v>
      </c>
      <c r="I227" s="177"/>
      <c r="J227" s="81">
        <v>180.89737168122008</v>
      </c>
      <c r="K227" s="81">
        <v>2.2964012891777466</v>
      </c>
      <c r="L227" s="81">
        <v>8.8809643192104729E-2</v>
      </c>
      <c r="M227" s="81">
        <v>44.5642234114652</v>
      </c>
      <c r="N227" s="81">
        <v>42.19292948480598</v>
      </c>
      <c r="O227" s="81">
        <v>31.67971746886376</v>
      </c>
      <c r="P227" s="81">
        <v>19.192187297566267</v>
      </c>
      <c r="Q227" s="81">
        <v>2.392705105677269</v>
      </c>
      <c r="R227" s="81">
        <v>4.646513790649422</v>
      </c>
      <c r="S227" s="81">
        <v>3.1673660398000001</v>
      </c>
      <c r="T227" s="82"/>
      <c r="U227" s="81">
        <v>7396930</v>
      </c>
      <c r="V227" s="81">
        <v>1235</v>
      </c>
      <c r="W227" s="81">
        <v>2</v>
      </c>
      <c r="X227" s="81">
        <v>9120</v>
      </c>
      <c r="Y227" s="81">
        <v>13284</v>
      </c>
      <c r="Z227" s="81">
        <v>17309</v>
      </c>
      <c r="AA227" s="81">
        <v>3842</v>
      </c>
      <c r="AB227" s="81">
        <v>30931</v>
      </c>
      <c r="AC227" s="81">
        <v>770261</v>
      </c>
      <c r="AD227" s="81">
        <v>3.1673660398000001</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47.005000000000003</v>
      </c>
      <c r="BJ227" s="81">
        <v>97</v>
      </c>
      <c r="BK227" s="81">
        <v>0</v>
      </c>
      <c r="BL227" s="81">
        <v>0</v>
      </c>
      <c r="BM227" s="82"/>
      <c r="BN227" s="81">
        <v>0</v>
      </c>
      <c r="BO227" s="81">
        <v>0</v>
      </c>
      <c r="BP227" s="81">
        <v>6</v>
      </c>
      <c r="BQ227" s="81">
        <v>1</v>
      </c>
      <c r="BR227" s="81">
        <v>0</v>
      </c>
      <c r="BS227" s="81">
        <v>0</v>
      </c>
      <c r="BT227"/>
      <c r="BU227" s="80">
        <v>144.005</v>
      </c>
      <c r="BV227" s="80">
        <v>0</v>
      </c>
      <c r="BW227" s="80">
        <v>0</v>
      </c>
      <c r="BX227" s="80">
        <v>0</v>
      </c>
      <c r="BY227" s="80">
        <v>0</v>
      </c>
      <c r="BZ227" s="80">
        <v>0</v>
      </c>
      <c r="CA227" s="80">
        <v>0</v>
      </c>
      <c r="CB227" s="80">
        <v>0</v>
      </c>
      <c r="CC227" s="80">
        <v>0</v>
      </c>
    </row>
    <row r="228" spans="1:81">
      <c r="A228" s="80" t="s">
        <v>1925</v>
      </c>
      <c r="B228" s="80">
        <v>96</v>
      </c>
      <c r="C228" s="80">
        <v>11</v>
      </c>
      <c r="D228" s="80">
        <v>6</v>
      </c>
      <c r="E228" s="80">
        <v>2014</v>
      </c>
      <c r="F228" s="80" t="s">
        <v>90</v>
      </c>
      <c r="G228" s="80" t="s">
        <v>1914</v>
      </c>
      <c r="H228" s="80" t="s">
        <v>1915</v>
      </c>
      <c r="I228" s="177"/>
      <c r="J228" s="81">
        <v>209.53020620669227</v>
      </c>
      <c r="K228" s="81">
        <v>2.0343326363386898</v>
      </c>
      <c r="L228" s="81">
        <v>0.50686367414769251</v>
      </c>
      <c r="M228" s="81">
        <v>49.918441471480413</v>
      </c>
      <c r="N228" s="81">
        <v>37.847997029889051</v>
      </c>
      <c r="O228" s="81">
        <v>30.204288090332689</v>
      </c>
      <c r="P228" s="81">
        <v>19.091153692494213</v>
      </c>
      <c r="Q228" s="81">
        <v>2.2755789397956825</v>
      </c>
      <c r="R228" s="81">
        <v>4.615784971414052</v>
      </c>
      <c r="S228" s="81">
        <v>3.94926383</v>
      </c>
      <c r="T228" s="82"/>
      <c r="U228" s="81">
        <v>9256769</v>
      </c>
      <c r="V228" s="81">
        <v>894</v>
      </c>
      <c r="W228" s="81">
        <v>11</v>
      </c>
      <c r="X228" s="81">
        <v>9475</v>
      </c>
      <c r="Y228" s="81">
        <v>13321</v>
      </c>
      <c r="Z228" s="81">
        <v>17381</v>
      </c>
      <c r="AA228" s="81">
        <v>3802</v>
      </c>
      <c r="AB228" s="81">
        <v>30660</v>
      </c>
      <c r="AC228" s="81">
        <v>767573</v>
      </c>
      <c r="AD228" s="81">
        <v>3.94926383</v>
      </c>
      <c r="AE228" s="82"/>
      <c r="AF228" s="81">
        <v>82991992.365810722</v>
      </c>
      <c r="AG228" s="81">
        <v>1735641.4459012903</v>
      </c>
      <c r="AH228" s="81">
        <v>109613.25758515754</v>
      </c>
      <c r="AI228" s="81">
        <v>66898245.636035688</v>
      </c>
      <c r="AJ228" s="81">
        <v>52279524.353145897</v>
      </c>
      <c r="AK228" s="81">
        <v>0</v>
      </c>
      <c r="AL228" s="81">
        <v>0</v>
      </c>
      <c r="AM228" s="81">
        <v>4209159.8410290955</v>
      </c>
      <c r="AN228" s="81">
        <v>0</v>
      </c>
      <c r="AO228" s="81">
        <v>0</v>
      </c>
      <c r="AP228" s="82"/>
      <c r="AQ228" s="81">
        <v>575</v>
      </c>
      <c r="AR228" s="81">
        <v>109</v>
      </c>
      <c r="AS228" s="81">
        <v>0</v>
      </c>
      <c r="AT228" s="81">
        <v>0</v>
      </c>
      <c r="AU228" s="81">
        <v>0</v>
      </c>
      <c r="AV228" s="81">
        <v>0</v>
      </c>
      <c r="AW228" s="81" t="s">
        <v>564</v>
      </c>
      <c r="AX228" s="82"/>
      <c r="AY228" s="81">
        <v>2300</v>
      </c>
      <c r="AZ228" s="81">
        <v>5167.7</v>
      </c>
      <c r="BA228" s="81">
        <v>0</v>
      </c>
      <c r="BB228" s="81">
        <v>0</v>
      </c>
      <c r="BC228" s="81">
        <v>0</v>
      </c>
      <c r="BD228" s="81">
        <v>0</v>
      </c>
      <c r="BE228" s="81" t="s">
        <v>564</v>
      </c>
      <c r="BF228" s="82"/>
      <c r="BG228" s="81">
        <v>0</v>
      </c>
      <c r="BH228" s="81">
        <v>0</v>
      </c>
      <c r="BI228" s="81">
        <v>44.886000000000003</v>
      </c>
      <c r="BJ228" s="81">
        <v>88.9</v>
      </c>
      <c r="BK228" s="81">
        <v>0</v>
      </c>
      <c r="BL228" s="81">
        <v>0</v>
      </c>
      <c r="BM228" s="82"/>
      <c r="BN228" s="81">
        <v>0</v>
      </c>
      <c r="BO228" s="81">
        <v>0</v>
      </c>
      <c r="BP228" s="81">
        <v>6</v>
      </c>
      <c r="BQ228" s="81">
        <v>1</v>
      </c>
      <c r="BR228" s="81">
        <v>0</v>
      </c>
      <c r="BS228" s="81">
        <v>0</v>
      </c>
      <c r="BT228"/>
      <c r="BU228" s="80">
        <v>133.786</v>
      </c>
      <c r="BV228" s="80">
        <v>0</v>
      </c>
      <c r="BW228" s="80">
        <v>0</v>
      </c>
      <c r="BX228" s="80">
        <v>0</v>
      </c>
      <c r="BY228" s="80">
        <v>0</v>
      </c>
      <c r="BZ228" s="80">
        <v>0</v>
      </c>
      <c r="CA228" s="80">
        <v>0</v>
      </c>
      <c r="CB228" s="80">
        <v>0</v>
      </c>
      <c r="CC228" s="80">
        <v>0</v>
      </c>
    </row>
    <row r="229" spans="1:81">
      <c r="A229" s="80" t="s">
        <v>1926</v>
      </c>
      <c r="B229" s="80">
        <v>97</v>
      </c>
      <c r="C229" s="80">
        <v>12</v>
      </c>
      <c r="D229" s="80">
        <v>6</v>
      </c>
      <c r="E229" s="80">
        <v>2015</v>
      </c>
      <c r="F229" s="80" t="s">
        <v>91</v>
      </c>
      <c r="G229" s="80" t="s">
        <v>1914</v>
      </c>
      <c r="H229" s="80" t="s">
        <v>1915</v>
      </c>
      <c r="I229" s="177"/>
      <c r="J229" s="81">
        <v>455.0865249886379</v>
      </c>
      <c r="K229" s="81">
        <v>1.9585052810216022</v>
      </c>
      <c r="L229" s="81">
        <v>0.59345595732433776</v>
      </c>
      <c r="M229" s="81">
        <v>46.333082084116121</v>
      </c>
      <c r="N229" s="81">
        <v>34.661551106171537</v>
      </c>
      <c r="O229" s="81">
        <v>29.950477925952633</v>
      </c>
      <c r="P229" s="81">
        <v>18.905163097438912</v>
      </c>
      <c r="Q229" s="81">
        <v>2.2126387128735319</v>
      </c>
      <c r="R229" s="81">
        <v>3.9955857179537806</v>
      </c>
      <c r="S229" s="81">
        <v>3.9003579800000003</v>
      </c>
      <c r="T229" s="82"/>
      <c r="U229" s="81">
        <v>21536235</v>
      </c>
      <c r="V229" s="81">
        <v>894</v>
      </c>
      <c r="W229" s="81">
        <v>11</v>
      </c>
      <c r="X229" s="81">
        <v>9475</v>
      </c>
      <c r="Y229" s="81">
        <v>13364</v>
      </c>
      <c r="Z229" s="81">
        <v>17401</v>
      </c>
      <c r="AA229" s="81">
        <v>3762</v>
      </c>
      <c r="AB229" s="81">
        <v>30453</v>
      </c>
      <c r="AC229" s="81">
        <v>684455</v>
      </c>
      <c r="AD229" s="81">
        <v>3.9003579800000003</v>
      </c>
      <c r="AE229" s="82"/>
      <c r="AF229" s="81">
        <v>181065127.5728133</v>
      </c>
      <c r="AG229" s="81">
        <v>1554171.9125327175</v>
      </c>
      <c r="AH229" s="81">
        <v>114286.20093121669</v>
      </c>
      <c r="AI229" s="81">
        <v>63308782.123059765</v>
      </c>
      <c r="AJ229" s="81">
        <v>48919725.857033335</v>
      </c>
      <c r="AK229" s="81">
        <v>0</v>
      </c>
      <c r="AL229" s="81">
        <v>0</v>
      </c>
      <c r="AM229" s="81">
        <v>4173455.9044696009</v>
      </c>
      <c r="AN229" s="81">
        <v>0</v>
      </c>
      <c r="AO229" s="81">
        <v>0</v>
      </c>
      <c r="AP229" s="82"/>
      <c r="AQ229" s="81">
        <v>622</v>
      </c>
      <c r="AR229" s="81">
        <v>151</v>
      </c>
      <c r="AS229" s="81">
        <v>0</v>
      </c>
      <c r="AT229" s="81">
        <v>0</v>
      </c>
      <c r="AU229" s="81">
        <v>0</v>
      </c>
      <c r="AV229" s="81">
        <v>0</v>
      </c>
      <c r="AW229" s="81" t="s">
        <v>564</v>
      </c>
      <c r="AX229" s="82"/>
      <c r="AY229" s="81">
        <v>2531.6</v>
      </c>
      <c r="AZ229" s="81">
        <v>6155.3</v>
      </c>
      <c r="BA229" s="81">
        <v>0</v>
      </c>
      <c r="BB229" s="81">
        <v>0</v>
      </c>
      <c r="BC229" s="81">
        <v>0</v>
      </c>
      <c r="BD229" s="81">
        <v>0</v>
      </c>
      <c r="BE229" s="81" t="s">
        <v>564</v>
      </c>
      <c r="BF229" s="82"/>
      <c r="BG229" s="81">
        <v>0</v>
      </c>
      <c r="BH229" s="81">
        <v>0</v>
      </c>
      <c r="BI229" s="81">
        <v>46.613</v>
      </c>
      <c r="BJ229" s="81">
        <v>62</v>
      </c>
      <c r="BK229" s="81">
        <v>0</v>
      </c>
      <c r="BL229" s="81">
        <v>0</v>
      </c>
      <c r="BM229" s="82"/>
      <c r="BN229" s="81">
        <v>0</v>
      </c>
      <c r="BO229" s="81">
        <v>0</v>
      </c>
      <c r="BP229" s="81">
        <v>6</v>
      </c>
      <c r="BQ229" s="81">
        <v>1</v>
      </c>
      <c r="BR229" s="81">
        <v>0</v>
      </c>
      <c r="BS229" s="81">
        <v>0</v>
      </c>
      <c r="BT229"/>
      <c r="BU229" s="80">
        <v>108.613</v>
      </c>
      <c r="BV229" s="80">
        <v>0</v>
      </c>
      <c r="BW229" s="80">
        <v>0</v>
      </c>
      <c r="BX229" s="80">
        <v>0</v>
      </c>
      <c r="BY229" s="80">
        <v>0</v>
      </c>
      <c r="BZ229" s="80">
        <v>0</v>
      </c>
      <c r="CA229" s="80">
        <v>0</v>
      </c>
      <c r="CB229" s="80">
        <v>0</v>
      </c>
      <c r="CC229" s="80">
        <v>0</v>
      </c>
    </row>
    <row r="230" spans="1:81">
      <c r="A230" s="80" t="s">
        <v>1927</v>
      </c>
      <c r="B230" s="80">
        <v>98</v>
      </c>
      <c r="C230" s="80">
        <v>13</v>
      </c>
      <c r="D230" s="80">
        <v>6</v>
      </c>
      <c r="E230" s="80">
        <v>2016</v>
      </c>
      <c r="F230" s="80" t="s">
        <v>92</v>
      </c>
      <c r="G230" s="80" t="s">
        <v>1914</v>
      </c>
      <c r="H230" s="80" t="s">
        <v>1915</v>
      </c>
      <c r="I230" s="177"/>
      <c r="J230" s="81">
        <v>208.32537604227562</v>
      </c>
      <c r="K230" s="81">
        <v>1.8625069557863143</v>
      </c>
      <c r="L230" s="81">
        <v>0.58549912352436007</v>
      </c>
      <c r="M230" s="81">
        <v>41.833124001376397</v>
      </c>
      <c r="N230" s="81">
        <v>31.825782196037416</v>
      </c>
      <c r="O230" s="81">
        <v>29.612280266672602</v>
      </c>
      <c r="P230" s="81">
        <v>18.560317788111945</v>
      </c>
      <c r="Q230" s="81">
        <v>2.1376076908919268</v>
      </c>
      <c r="R230" s="81">
        <v>2.2287423069054051</v>
      </c>
      <c r="S230" s="81">
        <v>3.8519178999999997</v>
      </c>
      <c r="T230" s="82"/>
      <c r="U230" s="81">
        <v>9878118</v>
      </c>
      <c r="V230" s="81">
        <v>894</v>
      </c>
      <c r="W230" s="81">
        <v>11</v>
      </c>
      <c r="X230" s="81">
        <v>9475</v>
      </c>
      <c r="Y230" s="81">
        <v>13406</v>
      </c>
      <c r="Z230" s="81">
        <v>17416</v>
      </c>
      <c r="AA230" s="81">
        <v>3820</v>
      </c>
      <c r="AB230" s="81">
        <v>30264</v>
      </c>
      <c r="AC230" s="81">
        <v>380647.24743901438</v>
      </c>
      <c r="AD230" s="81">
        <v>3.8519179000000001</v>
      </c>
      <c r="AE230" s="82"/>
      <c r="AF230" s="81">
        <v>82819818.511728346</v>
      </c>
      <c r="AG230" s="81">
        <v>1404040.423049025</v>
      </c>
      <c r="AH230" s="81">
        <v>82390.395159299806</v>
      </c>
      <c r="AI230" s="81">
        <v>62832585.713434093</v>
      </c>
      <c r="AJ230" s="81">
        <v>43398814.481032111</v>
      </c>
      <c r="AK230" s="81">
        <v>0</v>
      </c>
      <c r="AL230" s="81">
        <v>0</v>
      </c>
      <c r="AM230" s="81">
        <v>4150776.4899905561</v>
      </c>
      <c r="AN230" s="81">
        <v>0</v>
      </c>
      <c r="AO230" s="81">
        <v>0</v>
      </c>
      <c r="AP230" s="82"/>
      <c r="AQ230" s="81">
        <v>680</v>
      </c>
      <c r="AR230" s="81">
        <v>176</v>
      </c>
      <c r="AS230" s="81">
        <v>0</v>
      </c>
      <c r="AT230" s="81">
        <v>0</v>
      </c>
      <c r="AU230" s="81">
        <v>0</v>
      </c>
      <c r="AV230" s="81">
        <v>0</v>
      </c>
      <c r="AW230" s="81" t="s">
        <v>564</v>
      </c>
      <c r="AX230" s="82"/>
      <c r="AY230" s="81">
        <v>2809.1</v>
      </c>
      <c r="AZ230" s="81">
        <v>17092.900000000001</v>
      </c>
      <c r="BA230" s="81">
        <v>0</v>
      </c>
      <c r="BB230" s="81">
        <v>0</v>
      </c>
      <c r="BC230" s="81">
        <v>0</v>
      </c>
      <c r="BD230" s="81">
        <v>0</v>
      </c>
      <c r="BE230" s="81" t="s">
        <v>564</v>
      </c>
      <c r="BF230" s="82"/>
      <c r="BG230" s="81">
        <v>0</v>
      </c>
      <c r="BH230" s="81">
        <v>0</v>
      </c>
      <c r="BI230" s="81">
        <v>47.652000000000001</v>
      </c>
      <c r="BJ230" s="81">
        <v>63</v>
      </c>
      <c r="BK230" s="81">
        <v>0</v>
      </c>
      <c r="BL230" s="81">
        <v>0</v>
      </c>
      <c r="BM230" s="82"/>
      <c r="BN230" s="81">
        <v>0</v>
      </c>
      <c r="BO230" s="81">
        <v>0</v>
      </c>
      <c r="BP230" s="81">
        <v>6</v>
      </c>
      <c r="BQ230" s="81">
        <v>1</v>
      </c>
      <c r="BR230" s="81">
        <v>0</v>
      </c>
      <c r="BS230" s="81">
        <v>0</v>
      </c>
      <c r="BT230"/>
      <c r="BU230" s="80">
        <v>110.652</v>
      </c>
      <c r="BV230" s="80">
        <v>0</v>
      </c>
      <c r="BW230" s="80">
        <v>0</v>
      </c>
      <c r="BX230" s="80">
        <v>0</v>
      </c>
      <c r="BY230" s="80">
        <v>0</v>
      </c>
      <c r="BZ230" s="80">
        <v>0</v>
      </c>
      <c r="CA230" s="80">
        <v>0</v>
      </c>
      <c r="CB230" s="80">
        <v>0</v>
      </c>
      <c r="CC230" s="80">
        <v>0</v>
      </c>
    </row>
    <row r="231" spans="1:81">
      <c r="A231" s="80" t="s">
        <v>1928</v>
      </c>
      <c r="B231" s="80">
        <v>99</v>
      </c>
      <c r="C231" s="80">
        <v>14</v>
      </c>
      <c r="D231" s="80">
        <v>6</v>
      </c>
      <c r="E231" s="80">
        <v>2017</v>
      </c>
      <c r="F231" s="80" t="s">
        <v>71</v>
      </c>
      <c r="G231" s="80" t="s">
        <v>1914</v>
      </c>
      <c r="H231" s="80" t="s">
        <v>1915</v>
      </c>
      <c r="I231" s="177"/>
      <c r="J231" s="81">
        <v>191.97019260861751</v>
      </c>
      <c r="K231" s="81">
        <v>1.8341601226580291</v>
      </c>
      <c r="L231" s="81">
        <v>0.4706894255854373</v>
      </c>
      <c r="M231" s="81">
        <v>36.43598985939056</v>
      </c>
      <c r="N231" s="81">
        <v>31.093139940665264</v>
      </c>
      <c r="O231" s="81">
        <v>29.04545106160262</v>
      </c>
      <c r="P231" s="81">
        <v>18.186863788297668</v>
      </c>
      <c r="Q231" s="81">
        <v>2.0563279364620941</v>
      </c>
      <c r="R231" s="81">
        <v>2.5068752718940521</v>
      </c>
      <c r="S231" s="81">
        <v>3.0315940374000001</v>
      </c>
      <c r="T231" s="82"/>
      <c r="U231" s="81">
        <v>9700108</v>
      </c>
      <c r="V231" s="81">
        <v>894</v>
      </c>
      <c r="W231" s="81">
        <v>11</v>
      </c>
      <c r="X231" s="81">
        <v>9475</v>
      </c>
      <c r="Y231" s="81">
        <v>13422</v>
      </c>
      <c r="Z231" s="81">
        <v>17366</v>
      </c>
      <c r="AA231" s="81">
        <v>3767</v>
      </c>
      <c r="AB231" s="81">
        <v>30107</v>
      </c>
      <c r="AC231" s="81">
        <v>436644.99999999988</v>
      </c>
      <c r="AD231" s="81">
        <v>3.0315940374000001</v>
      </c>
      <c r="AE231" s="82"/>
      <c r="AF231" s="81">
        <v>78843185.981559068</v>
      </c>
      <c r="AG231" s="81">
        <v>1484489.4874149689</v>
      </c>
      <c r="AH231" s="81">
        <v>90959.339942792256</v>
      </c>
      <c r="AI231" s="81">
        <v>63594377.44689326</v>
      </c>
      <c r="AJ231" s="81">
        <v>48246262.74196849</v>
      </c>
      <c r="AK231" s="81">
        <v>0</v>
      </c>
      <c r="AL231" s="81">
        <v>0</v>
      </c>
      <c r="AM231" s="81">
        <v>4135704.721655644</v>
      </c>
      <c r="AN231" s="81">
        <v>0</v>
      </c>
      <c r="AO231" s="81">
        <v>0</v>
      </c>
      <c r="AP231" s="82"/>
      <c r="AQ231" s="81">
        <v>721</v>
      </c>
      <c r="AR231" s="81">
        <v>191</v>
      </c>
      <c r="AS231" s="81">
        <v>0</v>
      </c>
      <c r="AT231" s="81">
        <v>0</v>
      </c>
      <c r="AU231" s="81">
        <v>0</v>
      </c>
      <c r="AV231" s="81">
        <v>0</v>
      </c>
      <c r="AW231" s="81" t="s">
        <v>564</v>
      </c>
      <c r="AX231" s="82"/>
      <c r="AY231" s="81">
        <v>3028.9</v>
      </c>
      <c r="AZ231" s="81">
        <v>18195.900000000001</v>
      </c>
      <c r="BA231" s="81">
        <v>0</v>
      </c>
      <c r="BB231" s="81">
        <v>0</v>
      </c>
      <c r="BC231" s="81">
        <v>0</v>
      </c>
      <c r="BD231" s="81">
        <v>0</v>
      </c>
      <c r="BE231" s="81" t="s">
        <v>564</v>
      </c>
      <c r="BF231" s="82"/>
      <c r="BG231" s="81">
        <v>0</v>
      </c>
      <c r="BH231" s="81">
        <v>0</v>
      </c>
      <c r="BI231" s="81">
        <v>46.250999999999998</v>
      </c>
      <c r="BJ231" s="81">
        <v>44.7</v>
      </c>
      <c r="BK231" s="81">
        <v>0</v>
      </c>
      <c r="BL231" s="81">
        <v>0</v>
      </c>
      <c r="BM231" s="82"/>
      <c r="BN231" s="81">
        <v>0</v>
      </c>
      <c r="BO231" s="81">
        <v>0</v>
      </c>
      <c r="BP231" s="81">
        <v>6</v>
      </c>
      <c r="BQ231" s="81">
        <v>1</v>
      </c>
      <c r="BR231" s="81">
        <v>0</v>
      </c>
      <c r="BS231" s="81">
        <v>0</v>
      </c>
      <c r="BT231"/>
      <c r="BU231" s="80">
        <v>90.950999999999993</v>
      </c>
      <c r="BV231" s="80">
        <v>0</v>
      </c>
      <c r="BW231" s="80">
        <v>0</v>
      </c>
      <c r="BX231" s="80">
        <v>0</v>
      </c>
      <c r="BY231" s="80">
        <v>0</v>
      </c>
      <c r="BZ231" s="80">
        <v>0</v>
      </c>
      <c r="CA231" s="80">
        <v>0</v>
      </c>
      <c r="CB231" s="80">
        <v>0</v>
      </c>
      <c r="CC231" s="80">
        <v>0</v>
      </c>
    </row>
    <row r="232" spans="1:81">
      <c r="A232" s="80" t="s">
        <v>1929</v>
      </c>
      <c r="B232" s="80">
        <v>100</v>
      </c>
      <c r="C232" s="80">
        <v>15</v>
      </c>
      <c r="D232" s="80">
        <v>6</v>
      </c>
      <c r="E232" s="80">
        <v>2018</v>
      </c>
      <c r="F232" s="80" t="s">
        <v>93</v>
      </c>
      <c r="G232" s="80" t="s">
        <v>1914</v>
      </c>
      <c r="H232" s="80" t="s">
        <v>1915</v>
      </c>
      <c r="I232" s="177"/>
      <c r="J232" s="81">
        <v>242.38284682435037</v>
      </c>
      <c r="K232" s="81">
        <v>1.5989375061147988</v>
      </c>
      <c r="L232" s="81">
        <v>0.42484946892545455</v>
      </c>
      <c r="M232" s="81">
        <v>30.425011557809874</v>
      </c>
      <c r="N232" s="81">
        <v>25.271789070957961</v>
      </c>
      <c r="O232" s="81">
        <v>28.273275385393607</v>
      </c>
      <c r="P232" s="81">
        <v>17.943688922182165</v>
      </c>
      <c r="Q232" s="81">
        <v>1.8802181626593433</v>
      </c>
      <c r="R232" s="81">
        <v>1.9081956838321554</v>
      </c>
      <c r="S232" s="81">
        <v>3.7018161165500003</v>
      </c>
      <c r="T232" s="82"/>
      <c r="U232" s="81">
        <v>13813233</v>
      </c>
      <c r="V232" s="81">
        <v>894</v>
      </c>
      <c r="W232" s="81">
        <v>11</v>
      </c>
      <c r="X232" s="81">
        <v>9475</v>
      </c>
      <c r="Y232" s="81">
        <v>13347</v>
      </c>
      <c r="Z232" s="81">
        <v>17228</v>
      </c>
      <c r="AA232" s="81">
        <v>3754</v>
      </c>
      <c r="AB232" s="81">
        <v>29666</v>
      </c>
      <c r="AC232" s="81">
        <v>331065</v>
      </c>
      <c r="AD232" s="81">
        <v>3.7018161165499999</v>
      </c>
      <c r="AE232" s="82"/>
      <c r="AF232" s="81">
        <v>107698296.0410676</v>
      </c>
      <c r="AG232" s="81">
        <v>1280714.506644869</v>
      </c>
      <c r="AH232" s="81">
        <v>85568.527294750573</v>
      </c>
      <c r="AI232" s="81">
        <v>59268522.25885354</v>
      </c>
      <c r="AJ232" s="81">
        <v>45783773.749025479</v>
      </c>
      <c r="AK232" s="81">
        <v>0</v>
      </c>
      <c r="AL232" s="81">
        <v>0</v>
      </c>
      <c r="AM232" s="81">
        <v>4083557.8503717752</v>
      </c>
      <c r="AN232" s="81">
        <v>0</v>
      </c>
      <c r="AO232" s="81">
        <v>0</v>
      </c>
      <c r="AP232" s="82"/>
      <c r="AQ232" s="81">
        <v>747</v>
      </c>
      <c r="AR232" s="81">
        <v>208</v>
      </c>
      <c r="AS232" s="81">
        <v>0</v>
      </c>
      <c r="AT232" s="81">
        <v>0</v>
      </c>
      <c r="AU232" s="81">
        <v>0</v>
      </c>
      <c r="AV232" s="81">
        <v>0</v>
      </c>
      <c r="AW232" s="81" t="s">
        <v>564</v>
      </c>
      <c r="AX232" s="82"/>
      <c r="AY232" s="81">
        <v>3176.7999999999988</v>
      </c>
      <c r="AZ232" s="81">
        <v>38013</v>
      </c>
      <c r="BA232" s="81">
        <v>0</v>
      </c>
      <c r="BB232" s="81">
        <v>0</v>
      </c>
      <c r="BC232" s="81">
        <v>0</v>
      </c>
      <c r="BD232" s="81">
        <v>0</v>
      </c>
      <c r="BE232" s="81" t="s">
        <v>564</v>
      </c>
      <c r="BF232" s="82"/>
      <c r="BG232" s="81">
        <v>0</v>
      </c>
      <c r="BH232" s="81">
        <v>0</v>
      </c>
      <c r="BI232" s="81">
        <v>34.353999999999999</v>
      </c>
      <c r="BJ232" s="81">
        <v>33.4</v>
      </c>
      <c r="BK232" s="81">
        <v>0</v>
      </c>
      <c r="BL232" s="81">
        <v>0</v>
      </c>
      <c r="BM232" s="82"/>
      <c r="BN232" s="81">
        <v>0</v>
      </c>
      <c r="BO232" s="81">
        <v>0</v>
      </c>
      <c r="BP232" s="81">
        <v>5</v>
      </c>
      <c r="BQ232" s="81">
        <v>1</v>
      </c>
      <c r="BR232" s="81">
        <v>0</v>
      </c>
      <c r="BS232" s="81">
        <v>0</v>
      </c>
      <c r="BT232"/>
      <c r="BU232" s="80">
        <v>67.754000000000005</v>
      </c>
      <c r="BV232" s="80">
        <v>0</v>
      </c>
      <c r="BW232" s="80">
        <v>0</v>
      </c>
      <c r="BX232" s="80">
        <v>0</v>
      </c>
      <c r="BY232" s="80">
        <v>0</v>
      </c>
      <c r="BZ232" s="80">
        <v>0</v>
      </c>
      <c r="CA232" s="80">
        <v>0</v>
      </c>
      <c r="CB232" s="80">
        <v>0</v>
      </c>
      <c r="CC232" s="80">
        <v>0</v>
      </c>
    </row>
    <row r="233" spans="1:81">
      <c r="A233" s="80" t="s">
        <v>1930</v>
      </c>
      <c r="B233" s="80">
        <v>101</v>
      </c>
      <c r="C233" s="80">
        <v>16</v>
      </c>
      <c r="D233" s="80">
        <v>6</v>
      </c>
      <c r="E233" s="80">
        <v>2019</v>
      </c>
      <c r="F233" s="80" t="s">
        <v>73</v>
      </c>
      <c r="G233" s="80" t="s">
        <v>1914</v>
      </c>
      <c r="H233" s="80" t="s">
        <v>1915</v>
      </c>
      <c r="I233" s="177"/>
      <c r="J233" s="81">
        <v>190.15775598737932</v>
      </c>
      <c r="K233" s="81">
        <v>1.4917301571236277</v>
      </c>
      <c r="L233" s="81">
        <v>0.42859081436082697</v>
      </c>
      <c r="M233" s="81">
        <v>29.393524263072877</v>
      </c>
      <c r="N233" s="81">
        <v>26.201947513484363</v>
      </c>
      <c r="O233" s="81">
        <v>27.41872397670792</v>
      </c>
      <c r="P233" s="81">
        <v>17.775596692647515</v>
      </c>
      <c r="Q233" s="81">
        <v>1.8028222975359278</v>
      </c>
      <c r="R233" s="81">
        <v>1.8792543946588482</v>
      </c>
      <c r="S233" s="81">
        <v>3.2169357696000001</v>
      </c>
      <c r="T233" s="82"/>
      <c r="U233" s="81">
        <v>11348114</v>
      </c>
      <c r="V233" s="81">
        <v>894</v>
      </c>
      <c r="W233" s="81">
        <v>11</v>
      </c>
      <c r="X233" s="81">
        <v>9475</v>
      </c>
      <c r="Y233" s="81">
        <v>13279</v>
      </c>
      <c r="Z233" s="81">
        <v>17166</v>
      </c>
      <c r="AA233" s="81">
        <v>3691</v>
      </c>
      <c r="AB233" s="81">
        <v>29215</v>
      </c>
      <c r="AC233" s="81">
        <v>331384</v>
      </c>
      <c r="AD233" s="81">
        <v>3.2169357696000001</v>
      </c>
      <c r="AE233" s="82"/>
      <c r="AF233" s="81">
        <v>83852965.047736749</v>
      </c>
      <c r="AG233" s="81">
        <v>1291411.953583891</v>
      </c>
      <c r="AH233" s="81">
        <v>91588.344479897351</v>
      </c>
      <c r="AI233" s="81">
        <v>60413528.160265967</v>
      </c>
      <c r="AJ233" s="81">
        <v>48704992.143086888</v>
      </c>
      <c r="AK233" s="81">
        <v>0</v>
      </c>
      <c r="AL233" s="81">
        <v>0</v>
      </c>
      <c r="AM233" s="81">
        <v>3978863.06959775</v>
      </c>
      <c r="AN233" s="81">
        <v>0</v>
      </c>
      <c r="AO233" s="81">
        <v>0</v>
      </c>
      <c r="AP233" s="82"/>
      <c r="AQ233" s="81">
        <v>783</v>
      </c>
      <c r="AR233" s="81">
        <v>228</v>
      </c>
      <c r="AS233" s="81">
        <v>0</v>
      </c>
      <c r="AT233" s="81">
        <v>0</v>
      </c>
      <c r="AU233" s="81">
        <v>0</v>
      </c>
      <c r="AV233" s="81">
        <v>0</v>
      </c>
      <c r="AW233" s="81" t="s">
        <v>564</v>
      </c>
      <c r="AX233" s="82"/>
      <c r="AY233" s="81">
        <v>3356.0000000000009</v>
      </c>
      <c r="AZ233" s="81">
        <v>39433.5</v>
      </c>
      <c r="BA233" s="81">
        <v>0</v>
      </c>
      <c r="BB233" s="81">
        <v>0</v>
      </c>
      <c r="BC233" s="81">
        <v>0</v>
      </c>
      <c r="BD233" s="81">
        <v>0</v>
      </c>
      <c r="BE233" s="81" t="s">
        <v>564</v>
      </c>
      <c r="BF233" s="82"/>
      <c r="BG233" s="81">
        <v>0</v>
      </c>
      <c r="BH233" s="81">
        <v>0</v>
      </c>
      <c r="BI233" s="81">
        <v>31.934000000000001</v>
      </c>
      <c r="BJ233" s="81">
        <v>27.1</v>
      </c>
      <c r="BK233" s="81">
        <v>0</v>
      </c>
      <c r="BL233" s="81">
        <v>0</v>
      </c>
      <c r="BM233" s="82"/>
      <c r="BN233" s="81">
        <v>0</v>
      </c>
      <c r="BO233" s="81">
        <v>0</v>
      </c>
      <c r="BP233" s="81">
        <v>6</v>
      </c>
      <c r="BQ233" s="81">
        <v>1</v>
      </c>
      <c r="BR233" s="81">
        <v>0</v>
      </c>
      <c r="BS233" s="81">
        <v>0</v>
      </c>
      <c r="BT233"/>
      <c r="BU233" s="80">
        <v>59.033999999999999</v>
      </c>
      <c r="BV233" s="80">
        <v>0</v>
      </c>
      <c r="BW233" s="80">
        <v>0</v>
      </c>
      <c r="BX233" s="80">
        <v>0</v>
      </c>
      <c r="BY233" s="80">
        <v>0</v>
      </c>
      <c r="BZ233" s="80">
        <v>0</v>
      </c>
      <c r="CA233" s="80">
        <v>0</v>
      </c>
      <c r="CB233" s="80">
        <v>0</v>
      </c>
      <c r="CC233" s="80">
        <v>0</v>
      </c>
    </row>
    <row r="234" spans="1:81">
      <c r="A234" s="80" t="s">
        <v>1931</v>
      </c>
      <c r="B234" s="80">
        <v>102</v>
      </c>
      <c r="C234" s="80">
        <v>17</v>
      </c>
      <c r="D234" s="80">
        <v>6</v>
      </c>
      <c r="E234" s="80">
        <v>2020</v>
      </c>
      <c r="F234" s="80" t="s">
        <v>218</v>
      </c>
      <c r="G234" s="80" t="s">
        <v>1914</v>
      </c>
      <c r="H234" s="80" t="s">
        <v>1915</v>
      </c>
      <c r="I234" s="177"/>
      <c r="J234" s="81">
        <v>271.52647048650971</v>
      </c>
      <c r="K234" s="81">
        <v>1.2330972857168907</v>
      </c>
      <c r="L234" s="81">
        <v>2.3242961606080601</v>
      </c>
      <c r="M234" s="81">
        <v>26.694132716318954</v>
      </c>
      <c r="N234" s="81">
        <v>25.897175212449667</v>
      </c>
      <c r="O234" s="81">
        <v>23.825361817417871</v>
      </c>
      <c r="P234" s="81">
        <v>16.61333243016135</v>
      </c>
      <c r="Q234" s="81">
        <v>1.6983751789875126</v>
      </c>
      <c r="R234" s="81">
        <v>2.6818146337559132</v>
      </c>
      <c r="S234" s="81">
        <v>3.1710774084</v>
      </c>
      <c r="T234" s="82"/>
      <c r="U234" s="81">
        <v>15728627</v>
      </c>
      <c r="V234" s="81">
        <v>654</v>
      </c>
      <c r="W234" s="81">
        <v>76</v>
      </c>
      <c r="X234" s="81">
        <v>8725</v>
      </c>
      <c r="Y234" s="81">
        <v>13216</v>
      </c>
      <c r="Z234" s="81">
        <v>17025</v>
      </c>
      <c r="AA234" s="81">
        <v>3748</v>
      </c>
      <c r="AB234" s="81">
        <v>28804</v>
      </c>
      <c r="AC234" s="81">
        <v>475373</v>
      </c>
      <c r="AD234" s="81">
        <v>3.1710774084</v>
      </c>
      <c r="AE234" s="82"/>
      <c r="AF234" s="81">
        <v>123893317.28147221</v>
      </c>
      <c r="AG234" s="81">
        <v>967028.98198140156</v>
      </c>
      <c r="AH234" s="81">
        <v>508019.41329825309</v>
      </c>
      <c r="AI234" s="81">
        <v>52312293.724369019</v>
      </c>
      <c r="AJ234" s="81">
        <v>45995656.096570991</v>
      </c>
      <c r="AK234" s="81"/>
      <c r="AL234" s="81"/>
      <c r="AM234" s="81">
        <v>3759242.0191146536</v>
      </c>
      <c r="AN234" s="81"/>
      <c r="AO234" s="81"/>
      <c r="AP234" s="82"/>
      <c r="AQ234" s="81">
        <v>817</v>
      </c>
      <c r="AR234" s="81">
        <v>243</v>
      </c>
      <c r="AS234" s="81">
        <v>0</v>
      </c>
      <c r="AT234" s="81">
        <v>0</v>
      </c>
      <c r="AU234" s="81">
        <v>0</v>
      </c>
      <c r="AV234" s="81">
        <v>0</v>
      </c>
      <c r="AW234" s="81">
        <v>0</v>
      </c>
      <c r="AX234" s="82"/>
      <c r="AY234" s="81">
        <v>3555.1000000000008</v>
      </c>
      <c r="AZ234" s="81">
        <v>40482.69999999999</v>
      </c>
      <c r="BA234" s="81">
        <v>0</v>
      </c>
      <c r="BB234" s="81">
        <v>0</v>
      </c>
      <c r="BC234" s="81">
        <v>0</v>
      </c>
      <c r="BD234" s="81">
        <v>0</v>
      </c>
      <c r="BE234" s="81">
        <v>0</v>
      </c>
      <c r="BF234" s="82"/>
      <c r="BG234" s="81">
        <v>0</v>
      </c>
      <c r="BH234" s="81">
        <v>0</v>
      </c>
      <c r="BI234" s="81">
        <v>31.753</v>
      </c>
      <c r="BJ234" s="81">
        <v>33.9</v>
      </c>
      <c r="BK234" s="81">
        <v>0</v>
      </c>
      <c r="BL234" s="81">
        <v>0</v>
      </c>
      <c r="BM234" s="82"/>
      <c r="BN234" s="81">
        <v>0</v>
      </c>
      <c r="BO234" s="81">
        <v>0</v>
      </c>
      <c r="BP234" s="81">
        <v>6</v>
      </c>
      <c r="BQ234" s="81">
        <v>1</v>
      </c>
      <c r="BR234" s="81">
        <v>0</v>
      </c>
      <c r="BS234" s="81">
        <v>0</v>
      </c>
      <c r="BT234"/>
      <c r="BU234" s="80">
        <v>65.653000000000006</v>
      </c>
      <c r="BV234" s="80">
        <v>0</v>
      </c>
      <c r="BW234" s="80">
        <v>0</v>
      </c>
      <c r="BX234" s="80">
        <v>0</v>
      </c>
      <c r="BY234" s="80">
        <v>0</v>
      </c>
      <c r="BZ234" s="80">
        <v>0</v>
      </c>
      <c r="CA234" s="80">
        <v>0</v>
      </c>
      <c r="CB234" s="80">
        <v>0</v>
      </c>
      <c r="CC234" s="80">
        <v>0</v>
      </c>
    </row>
    <row r="235" spans="1:81">
      <c r="A235" s="80" t="s">
        <v>1932</v>
      </c>
      <c r="B235" s="80">
        <v>102</v>
      </c>
      <c r="C235" s="80">
        <v>18</v>
      </c>
      <c r="D235" s="80">
        <v>6</v>
      </c>
      <c r="E235" s="80">
        <v>2021</v>
      </c>
      <c r="F235" s="80" t="s">
        <v>75</v>
      </c>
      <c r="G235" s="174" t="s">
        <v>1914</v>
      </c>
      <c r="H235" s="80" t="s">
        <v>1915</v>
      </c>
      <c r="I235" s="177"/>
      <c r="J235" s="81">
        <v>265.7016258422392</v>
      </c>
      <c r="K235" s="81">
        <v>1.2593248045772962</v>
      </c>
      <c r="L235" s="81">
        <v>2.4306520547590384</v>
      </c>
      <c r="M235" s="81">
        <v>25.044365419849235</v>
      </c>
      <c r="N235" s="81">
        <v>22.861521548969904</v>
      </c>
      <c r="O235" s="81">
        <v>23.008016365394489</v>
      </c>
      <c r="P235" s="81">
        <v>16.931212371382795</v>
      </c>
      <c r="Q235" s="81">
        <v>1.6952467722382598</v>
      </c>
      <c r="R235" s="81">
        <v>1.7020806107057447</v>
      </c>
      <c r="S235" s="81">
        <v>3.8525296465199999</v>
      </c>
      <c r="T235" s="82"/>
      <c r="U235" s="81">
        <v>16423524</v>
      </c>
      <c r="V235" s="81">
        <v>654</v>
      </c>
      <c r="W235" s="81">
        <v>76</v>
      </c>
      <c r="X235" s="81">
        <v>8725</v>
      </c>
      <c r="Y235" s="81">
        <v>13142</v>
      </c>
      <c r="Z235" s="81">
        <v>16929</v>
      </c>
      <c r="AA235" s="81">
        <v>3725</v>
      </c>
      <c r="AB235" s="81">
        <v>28410</v>
      </c>
      <c r="AC235" s="81">
        <v>292434</v>
      </c>
      <c r="AD235" s="81">
        <v>3.8525296465199999</v>
      </c>
      <c r="AE235" s="82"/>
      <c r="AF235" s="81">
        <v>121787003.04915635</v>
      </c>
      <c r="AG235" s="81">
        <v>1032693.0787962172</v>
      </c>
      <c r="AH235" s="81">
        <v>513744.07574323524</v>
      </c>
      <c r="AI235" s="81">
        <v>56465493.439318374</v>
      </c>
      <c r="AJ235" s="81">
        <v>46752130.098208338</v>
      </c>
      <c r="AK235" s="81">
        <v>0</v>
      </c>
      <c r="AL235" s="81">
        <v>0</v>
      </c>
      <c r="AM235" s="81">
        <v>3729207.0526196808</v>
      </c>
      <c r="AN235" s="81">
        <v>0</v>
      </c>
      <c r="AO235" s="81">
        <v>0</v>
      </c>
      <c r="AP235" s="82"/>
      <c r="AQ235" s="81">
        <v>853</v>
      </c>
      <c r="AR235" s="81">
        <v>257</v>
      </c>
      <c r="AS235" s="81">
        <v>0</v>
      </c>
      <c r="AT235" s="81">
        <v>0</v>
      </c>
      <c r="AU235" s="81">
        <v>0</v>
      </c>
      <c r="AV235" s="81">
        <v>0</v>
      </c>
      <c r="AW235" s="81"/>
      <c r="AX235" s="82"/>
      <c r="AY235" s="81">
        <v>3767.7000000000021</v>
      </c>
      <c r="AZ235" s="81">
        <v>41175.69999999999</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1933</v>
      </c>
      <c r="B236" s="80">
        <v>102</v>
      </c>
      <c r="C236" s="80">
        <v>19</v>
      </c>
      <c r="D236" s="80">
        <v>6</v>
      </c>
      <c r="E236" s="80">
        <v>2022</v>
      </c>
      <c r="F236" s="80" t="s">
        <v>568</v>
      </c>
      <c r="G236" s="174" t="s">
        <v>1914</v>
      </c>
      <c r="H236" s="80" t="s">
        <v>1915</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900</v>
      </c>
      <c r="AR236" s="81">
        <v>264</v>
      </c>
      <c r="AS236" s="81">
        <v>0</v>
      </c>
      <c r="AT236" s="81">
        <v>0</v>
      </c>
      <c r="AU236" s="81">
        <v>0</v>
      </c>
      <c r="AV236" s="81">
        <v>1</v>
      </c>
      <c r="AW236" s="81"/>
      <c r="AX236" s="82"/>
      <c r="AY236" s="81">
        <v>4049.5000000000027</v>
      </c>
      <c r="AZ236" s="81">
        <v>41488.69999999999</v>
      </c>
      <c r="BA236" s="81">
        <v>0</v>
      </c>
      <c r="BB236" s="81">
        <v>0</v>
      </c>
      <c r="BC236" s="81">
        <v>0</v>
      </c>
      <c r="BD236" s="81">
        <v>199800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1934</v>
      </c>
      <c r="B237" s="80">
        <v>392</v>
      </c>
      <c r="C237" s="80">
        <v>1</v>
      </c>
      <c r="D237" s="80">
        <v>24</v>
      </c>
      <c r="E237" s="80">
        <v>1990</v>
      </c>
      <c r="F237" s="80" t="s">
        <v>562</v>
      </c>
      <c r="G237" s="80" t="s">
        <v>1935</v>
      </c>
      <c r="H237" s="80" t="s">
        <v>1936</v>
      </c>
      <c r="I237" s="177"/>
      <c r="J237" s="81">
        <v>8.7381214445465698</v>
      </c>
      <c r="K237" s="81">
        <v>3.922318640286333</v>
      </c>
      <c r="L237" s="81">
        <v>3.0299627181888087</v>
      </c>
      <c r="M237" s="81">
        <v>20.391851222938758</v>
      </c>
      <c r="N237" s="81">
        <v>29.776235880460213</v>
      </c>
      <c r="O237" s="81">
        <v>30.88168946630956</v>
      </c>
      <c r="P237" s="81">
        <v>40.187620189497608</v>
      </c>
      <c r="Q237" s="81">
        <v>2.5704883889597574</v>
      </c>
      <c r="R237" s="81">
        <v>0</v>
      </c>
      <c r="S237" s="81">
        <v>3.2228183333103111</v>
      </c>
      <c r="T237" s="82"/>
      <c r="U237" s="81">
        <v>2454144</v>
      </c>
      <c r="V237" s="81">
        <v>1656</v>
      </c>
      <c r="W237" s="81">
        <v>35</v>
      </c>
      <c r="X237" s="81">
        <v>7789</v>
      </c>
      <c r="Y237" s="81">
        <v>10879</v>
      </c>
      <c r="Z237" s="81">
        <v>12702</v>
      </c>
      <c r="AA237" s="81">
        <v>9758</v>
      </c>
      <c r="AB237" s="81">
        <v>41736</v>
      </c>
      <c r="AC237" s="81">
        <v>0</v>
      </c>
      <c r="AD237" s="81">
        <v>3.2228183333103111</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1937</v>
      </c>
      <c r="B238" s="80">
        <v>393</v>
      </c>
      <c r="C238" s="80">
        <v>2</v>
      </c>
      <c r="D238" s="80">
        <v>24</v>
      </c>
      <c r="E238" s="80">
        <v>2005</v>
      </c>
      <c r="F238" s="80" t="s">
        <v>565</v>
      </c>
      <c r="G238" s="80" t="s">
        <v>1935</v>
      </c>
      <c r="H238" s="80" t="s">
        <v>1936</v>
      </c>
      <c r="I238" s="177"/>
      <c r="J238" s="81">
        <v>8.6255960479328042</v>
      </c>
      <c r="K238" s="81">
        <v>2.7863033480172006</v>
      </c>
      <c r="L238" s="81">
        <v>0.542831210123351</v>
      </c>
      <c r="M238" s="81">
        <v>27.983502446592944</v>
      </c>
      <c r="N238" s="81">
        <v>38.964694980816695</v>
      </c>
      <c r="O238" s="81">
        <v>41.668937964557848</v>
      </c>
      <c r="P238" s="81">
        <v>43.558283306592422</v>
      </c>
      <c r="Q238" s="81">
        <v>2.2561423768090902</v>
      </c>
      <c r="R238" s="81">
        <v>0</v>
      </c>
      <c r="S238" s="81">
        <v>1.9481003450000001</v>
      </c>
      <c r="T238" s="82"/>
      <c r="U238" s="81">
        <v>1558558</v>
      </c>
      <c r="V238" s="81">
        <v>1384</v>
      </c>
      <c r="W238" s="81">
        <v>7</v>
      </c>
      <c r="X238" s="81">
        <v>5807</v>
      </c>
      <c r="Y238" s="81">
        <v>13082</v>
      </c>
      <c r="Z238" s="81">
        <v>19833</v>
      </c>
      <c r="AA238" s="81">
        <v>8662</v>
      </c>
      <c r="AB238" s="81">
        <v>38295</v>
      </c>
      <c r="AC238" s="81">
        <v>0</v>
      </c>
      <c r="AD238" s="81">
        <v>1.9481003450000001</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1938</v>
      </c>
      <c r="B239" s="80">
        <v>394</v>
      </c>
      <c r="C239" s="80">
        <v>3</v>
      </c>
      <c r="D239" s="80">
        <v>24</v>
      </c>
      <c r="E239" s="80">
        <v>2006</v>
      </c>
      <c r="F239" s="80" t="s">
        <v>566</v>
      </c>
      <c r="G239" s="80" t="s">
        <v>1935</v>
      </c>
      <c r="H239" s="80" t="s">
        <v>1936</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1939</v>
      </c>
      <c r="B240" s="80">
        <v>395</v>
      </c>
      <c r="C240" s="80">
        <v>4</v>
      </c>
      <c r="D240" s="80">
        <v>24</v>
      </c>
      <c r="E240" s="80">
        <v>2007</v>
      </c>
      <c r="F240" s="80" t="s">
        <v>567</v>
      </c>
      <c r="G240" s="80" t="s">
        <v>1935</v>
      </c>
      <c r="H240" s="80" t="s">
        <v>1936</v>
      </c>
      <c r="I240" s="177"/>
      <c r="J240" s="81">
        <v>5.6397829883094683</v>
      </c>
      <c r="K240" s="81">
        <v>2.4222839222383028</v>
      </c>
      <c r="L240" s="81">
        <v>0.94700158960558134</v>
      </c>
      <c r="M240" s="81">
        <v>31.861612556652542</v>
      </c>
      <c r="N240" s="81">
        <v>37.647975469424516</v>
      </c>
      <c r="O240" s="81">
        <v>39.545967752295596</v>
      </c>
      <c r="P240" s="81">
        <v>42.087784624416116</v>
      </c>
      <c r="Q240" s="81">
        <v>2.3054234253962842</v>
      </c>
      <c r="R240" s="81">
        <v>0</v>
      </c>
      <c r="S240" s="81">
        <v>2.1728907004591478</v>
      </c>
      <c r="T240" s="82"/>
      <c r="U240" s="81">
        <v>1464867</v>
      </c>
      <c r="V240" s="81">
        <v>1227</v>
      </c>
      <c r="W240" s="81">
        <v>12</v>
      </c>
      <c r="X240" s="81">
        <v>7919</v>
      </c>
      <c r="Y240" s="81">
        <v>13117</v>
      </c>
      <c r="Z240" s="81">
        <v>19567</v>
      </c>
      <c r="AA240" s="81">
        <v>8242</v>
      </c>
      <c r="AB240" s="81">
        <v>37062</v>
      </c>
      <c r="AC240" s="81">
        <v>0</v>
      </c>
      <c r="AD240" s="81">
        <v>2.1728907004591478</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1940</v>
      </c>
      <c r="B241" s="80">
        <v>396</v>
      </c>
      <c r="C241" s="80">
        <v>5</v>
      </c>
      <c r="D241" s="80">
        <v>24</v>
      </c>
      <c r="E241" s="80">
        <v>2008</v>
      </c>
      <c r="F241" s="80" t="s">
        <v>84</v>
      </c>
      <c r="G241" s="80" t="s">
        <v>1935</v>
      </c>
      <c r="H241" s="80" t="s">
        <v>1936</v>
      </c>
      <c r="I241" s="177"/>
      <c r="J241" s="81">
        <v>5.214301996796058</v>
      </c>
      <c r="K241" s="81">
        <v>1.788113186735153</v>
      </c>
      <c r="L241" s="81">
        <v>0.8382961146002722</v>
      </c>
      <c r="M241" s="81">
        <v>34.862558895833438</v>
      </c>
      <c r="N241" s="81">
        <v>39.225881038550781</v>
      </c>
      <c r="O241" s="81">
        <v>37.918016842717883</v>
      </c>
      <c r="P241" s="81">
        <v>39.494579147679232</v>
      </c>
      <c r="Q241" s="81">
        <v>2.2261703359789826</v>
      </c>
      <c r="R241" s="81">
        <v>0</v>
      </c>
      <c r="S241" s="81">
        <v>1.6357525009500002</v>
      </c>
      <c r="T241" s="82"/>
      <c r="U241" s="81">
        <v>1458145</v>
      </c>
      <c r="V241" s="81">
        <v>1227</v>
      </c>
      <c r="W241" s="81">
        <v>12</v>
      </c>
      <c r="X241" s="81">
        <v>7919</v>
      </c>
      <c r="Y241" s="81">
        <v>13094</v>
      </c>
      <c r="Z241" s="81">
        <v>19420</v>
      </c>
      <c r="AA241" s="81">
        <v>7743</v>
      </c>
      <c r="AB241" s="81">
        <v>36376</v>
      </c>
      <c r="AC241" s="81">
        <v>0</v>
      </c>
      <c r="AD241" s="81">
        <v>1.6357525009500002</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1941</v>
      </c>
      <c r="B242" s="80">
        <v>397</v>
      </c>
      <c r="C242" s="80">
        <v>6</v>
      </c>
      <c r="D242" s="80">
        <v>24</v>
      </c>
      <c r="E242" s="80">
        <v>2009</v>
      </c>
      <c r="F242" s="80" t="s">
        <v>85</v>
      </c>
      <c r="G242" s="80" t="s">
        <v>1935</v>
      </c>
      <c r="H242" s="80" t="s">
        <v>1936</v>
      </c>
      <c r="I242" s="177"/>
      <c r="J242" s="81">
        <v>4.3002049008723748</v>
      </c>
      <c r="K242" s="81">
        <v>1.5481477540762116</v>
      </c>
      <c r="L242" s="81">
        <v>2.2147699772464398</v>
      </c>
      <c r="M242" s="81">
        <v>28.702277960238682</v>
      </c>
      <c r="N242" s="81">
        <v>35.805243610572383</v>
      </c>
      <c r="O242" s="81">
        <v>38.166306276518291</v>
      </c>
      <c r="P242" s="81">
        <v>36.831170839423322</v>
      </c>
      <c r="Q242" s="81">
        <v>2.0879506654121132</v>
      </c>
      <c r="R242" s="81">
        <v>0</v>
      </c>
      <c r="S242" s="81">
        <v>1.9687746145152474</v>
      </c>
      <c r="T242" s="82"/>
      <c r="U242" s="81">
        <v>1182333</v>
      </c>
      <c r="V242" s="81">
        <v>1108</v>
      </c>
      <c r="W242" s="81">
        <v>51</v>
      </c>
      <c r="X242" s="81">
        <v>7861</v>
      </c>
      <c r="Y242" s="81">
        <v>13125</v>
      </c>
      <c r="Z242" s="81">
        <v>19294</v>
      </c>
      <c r="AA242" s="81">
        <v>7413</v>
      </c>
      <c r="AB242" s="81">
        <v>35815</v>
      </c>
      <c r="AC242" s="81">
        <v>0</v>
      </c>
      <c r="AD242" s="81">
        <v>1.9687746145152474</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1942</v>
      </c>
      <c r="B243" s="80">
        <v>398</v>
      </c>
      <c r="C243" s="80">
        <v>7</v>
      </c>
      <c r="D243" s="80">
        <v>24</v>
      </c>
      <c r="E243" s="80">
        <v>2010</v>
      </c>
      <c r="F243" s="80" t="s">
        <v>86</v>
      </c>
      <c r="G243" s="80" t="s">
        <v>1935</v>
      </c>
      <c r="H243" s="80" t="s">
        <v>1936</v>
      </c>
      <c r="I243" s="177"/>
      <c r="J243" s="81">
        <v>4.662614980565392</v>
      </c>
      <c r="K243" s="81">
        <v>1.7284403285907677</v>
      </c>
      <c r="L243" s="81">
        <v>2.1386455854877826</v>
      </c>
      <c r="M243" s="81">
        <v>31.115939032201748</v>
      </c>
      <c r="N243" s="81">
        <v>35.221791453674669</v>
      </c>
      <c r="O243" s="81">
        <v>37.619604483529741</v>
      </c>
      <c r="P243" s="81">
        <v>37.096810296601767</v>
      </c>
      <c r="Q243" s="81">
        <v>2.1355287026756544</v>
      </c>
      <c r="R243" s="81">
        <v>0</v>
      </c>
      <c r="S243" s="81">
        <v>1.929720939368911</v>
      </c>
      <c r="T243" s="82"/>
      <c r="U243" s="81">
        <v>1204246</v>
      </c>
      <c r="V243" s="81">
        <v>1108</v>
      </c>
      <c r="W243" s="81">
        <v>51</v>
      </c>
      <c r="X243" s="81">
        <v>7861</v>
      </c>
      <c r="Y243" s="81">
        <v>13127</v>
      </c>
      <c r="Z243" s="81">
        <v>19106</v>
      </c>
      <c r="AA243" s="81">
        <v>7280</v>
      </c>
      <c r="AB243" s="81">
        <v>35100</v>
      </c>
      <c r="AC243" s="81">
        <v>0</v>
      </c>
      <c r="AD243" s="81">
        <v>1.929720939368911</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1943</v>
      </c>
      <c r="B244" s="80">
        <v>399</v>
      </c>
      <c r="C244" s="80">
        <v>8</v>
      </c>
      <c r="D244" s="80">
        <v>24</v>
      </c>
      <c r="E244" s="80">
        <v>2011</v>
      </c>
      <c r="F244" s="80" t="s">
        <v>87</v>
      </c>
      <c r="G244" s="80" t="s">
        <v>1935</v>
      </c>
      <c r="H244" s="80" t="s">
        <v>1936</v>
      </c>
      <c r="I244" s="177"/>
      <c r="J244" s="81">
        <v>5.9672344641896009</v>
      </c>
      <c r="K244" s="81">
        <v>2.4704580180340874</v>
      </c>
      <c r="L244" s="81">
        <v>1.7204292451324603</v>
      </c>
      <c r="M244" s="81">
        <v>38.076144661029907</v>
      </c>
      <c r="N244" s="81">
        <v>44.64690771593461</v>
      </c>
      <c r="O244" s="81">
        <v>36.717558683702798</v>
      </c>
      <c r="P244" s="81">
        <v>35.569512391232472</v>
      </c>
      <c r="Q244" s="81">
        <v>2.4231168869442992</v>
      </c>
      <c r="R244" s="81">
        <v>0</v>
      </c>
      <c r="S244" s="81">
        <v>2.156291647330848</v>
      </c>
      <c r="T244" s="82"/>
      <c r="U244" s="81">
        <v>1244743</v>
      </c>
      <c r="V244" s="81">
        <v>1108</v>
      </c>
      <c r="W244" s="81">
        <v>51</v>
      </c>
      <c r="X244" s="81">
        <v>7861</v>
      </c>
      <c r="Y244" s="81">
        <v>13149</v>
      </c>
      <c r="Z244" s="81">
        <v>19053</v>
      </c>
      <c r="AA244" s="81">
        <v>7188</v>
      </c>
      <c r="AB244" s="81">
        <v>34528</v>
      </c>
      <c r="AC244" s="81">
        <v>0</v>
      </c>
      <c r="AD244" s="81">
        <v>2.156291647330848</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3.0910000000000002</v>
      </c>
      <c r="BJ244" s="81">
        <v>0</v>
      </c>
      <c r="BK244" s="81">
        <v>0</v>
      </c>
      <c r="BL244" s="81">
        <v>0</v>
      </c>
      <c r="BM244" s="82"/>
      <c r="BN244" s="81">
        <v>0</v>
      </c>
      <c r="BO244" s="81">
        <v>0</v>
      </c>
      <c r="BP244" s="81">
        <v>1</v>
      </c>
      <c r="BQ244" s="81">
        <v>0</v>
      </c>
      <c r="BR244" s="81">
        <v>0</v>
      </c>
      <c r="BS244" s="81">
        <v>0</v>
      </c>
      <c r="BT244"/>
      <c r="BU244" s="80">
        <v>3.0910000000000002</v>
      </c>
      <c r="BV244" s="80">
        <v>0</v>
      </c>
      <c r="BW244" s="80">
        <v>0</v>
      </c>
      <c r="BX244" s="80">
        <v>0</v>
      </c>
      <c r="BY244" s="80">
        <v>0</v>
      </c>
      <c r="BZ244" s="80">
        <v>0</v>
      </c>
      <c r="CA244" s="80">
        <v>0</v>
      </c>
      <c r="CB244" s="80">
        <v>0</v>
      </c>
      <c r="CC244" s="80">
        <v>0</v>
      </c>
    </row>
    <row r="245" spans="1:81">
      <c r="A245" s="80" t="s">
        <v>1944</v>
      </c>
      <c r="B245" s="80">
        <v>400</v>
      </c>
      <c r="C245" s="80">
        <v>9</v>
      </c>
      <c r="D245" s="80">
        <v>24</v>
      </c>
      <c r="E245" s="80">
        <v>2012</v>
      </c>
      <c r="F245" s="80" t="s">
        <v>88</v>
      </c>
      <c r="G245" s="80" t="s">
        <v>1935</v>
      </c>
      <c r="H245" s="80" t="s">
        <v>1936</v>
      </c>
      <c r="I245" s="177"/>
      <c r="J245" s="81">
        <v>5.8473156509862845</v>
      </c>
      <c r="K245" s="81">
        <v>2.4033788858047589</v>
      </c>
      <c r="L245" s="81">
        <v>1.6976380183939801</v>
      </c>
      <c r="M245" s="81">
        <v>39.05777043126826</v>
      </c>
      <c r="N245" s="81">
        <v>50.892451161819878</v>
      </c>
      <c r="O245" s="81">
        <v>36.556722646506969</v>
      </c>
      <c r="P245" s="81">
        <v>34.940795309974661</v>
      </c>
      <c r="Q245" s="81">
        <v>2.5965174728458518</v>
      </c>
      <c r="R245" s="81">
        <v>0</v>
      </c>
      <c r="S245" s="81">
        <v>2.5302559321892746</v>
      </c>
      <c r="T245" s="82"/>
      <c r="U245" s="81">
        <v>1221559</v>
      </c>
      <c r="V245" s="81">
        <v>1108</v>
      </c>
      <c r="W245" s="81">
        <v>51</v>
      </c>
      <c r="X245" s="81">
        <v>7861</v>
      </c>
      <c r="Y245" s="81">
        <v>13220</v>
      </c>
      <c r="Z245" s="81">
        <v>19120</v>
      </c>
      <c r="AA245" s="81">
        <v>7021</v>
      </c>
      <c r="AB245" s="81">
        <v>34054</v>
      </c>
      <c r="AC245" s="81">
        <v>0</v>
      </c>
      <c r="AD245" s="81">
        <v>2.5302559321892746</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3.4220000000000002</v>
      </c>
      <c r="BJ245" s="81">
        <v>0</v>
      </c>
      <c r="BK245" s="81">
        <v>0</v>
      </c>
      <c r="BL245" s="81">
        <v>0</v>
      </c>
      <c r="BM245" s="82"/>
      <c r="BN245" s="81">
        <v>0</v>
      </c>
      <c r="BO245" s="81">
        <v>0</v>
      </c>
      <c r="BP245" s="81">
        <v>1</v>
      </c>
      <c r="BQ245" s="81">
        <v>0</v>
      </c>
      <c r="BR245" s="81">
        <v>0</v>
      </c>
      <c r="BS245" s="81">
        <v>0</v>
      </c>
      <c r="BT245"/>
      <c r="BU245" s="80">
        <v>3.4220000000000002</v>
      </c>
      <c r="BV245" s="80">
        <v>0</v>
      </c>
      <c r="BW245" s="80">
        <v>0</v>
      </c>
      <c r="BX245" s="80">
        <v>0</v>
      </c>
      <c r="BY245" s="80">
        <v>0</v>
      </c>
      <c r="BZ245" s="80">
        <v>0</v>
      </c>
      <c r="CA245" s="80">
        <v>0</v>
      </c>
      <c r="CB245" s="80">
        <v>0</v>
      </c>
      <c r="CC245" s="80">
        <v>0</v>
      </c>
    </row>
    <row r="246" spans="1:81">
      <c r="A246" s="80" t="s">
        <v>1945</v>
      </c>
      <c r="B246" s="80">
        <v>401</v>
      </c>
      <c r="C246" s="80">
        <v>10</v>
      </c>
      <c r="D246" s="80">
        <v>24</v>
      </c>
      <c r="E246" s="80">
        <v>2013</v>
      </c>
      <c r="F246" s="80" t="s">
        <v>89</v>
      </c>
      <c r="G246" s="80" t="s">
        <v>1935</v>
      </c>
      <c r="H246" s="80" t="s">
        <v>1936</v>
      </c>
      <c r="I246" s="177"/>
      <c r="J246" s="81">
        <v>5.0129187929147383</v>
      </c>
      <c r="K246" s="81">
        <v>1.9829656040704333</v>
      </c>
      <c r="L246" s="81">
        <v>1.5630004718535897</v>
      </c>
      <c r="M246" s="81">
        <v>40.033740299297492</v>
      </c>
      <c r="N246" s="81">
        <v>52.374381552058871</v>
      </c>
      <c r="O246" s="81">
        <v>34.954026472953963</v>
      </c>
      <c r="P246" s="81">
        <v>34.627861100137785</v>
      </c>
      <c r="Q246" s="81">
        <v>2.5998650511366375</v>
      </c>
      <c r="R246" s="81">
        <v>0</v>
      </c>
      <c r="S246" s="81">
        <v>2.7041610361994075</v>
      </c>
      <c r="T246" s="82"/>
      <c r="U246" s="81">
        <v>1041962</v>
      </c>
      <c r="V246" s="81">
        <v>1108</v>
      </c>
      <c r="W246" s="81">
        <v>51</v>
      </c>
      <c r="X246" s="81">
        <v>7861</v>
      </c>
      <c r="Y246" s="81">
        <v>13221</v>
      </c>
      <c r="Z246" s="81">
        <v>19098</v>
      </c>
      <c r="AA246" s="81">
        <v>6932</v>
      </c>
      <c r="AB246" s="81">
        <v>33609</v>
      </c>
      <c r="AC246" s="81">
        <v>0</v>
      </c>
      <c r="AD246" s="81">
        <v>2.7041610361994075</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1946</v>
      </c>
      <c r="B247" s="80">
        <v>402</v>
      </c>
      <c r="C247" s="80">
        <v>11</v>
      </c>
      <c r="D247" s="80">
        <v>24</v>
      </c>
      <c r="E247" s="80">
        <v>2014</v>
      </c>
      <c r="F247" s="80" t="s">
        <v>90</v>
      </c>
      <c r="G247" s="80" t="s">
        <v>1935</v>
      </c>
      <c r="H247" s="80" t="s">
        <v>1936</v>
      </c>
      <c r="I247" s="177"/>
      <c r="J247" s="81">
        <v>4.6725117516925758</v>
      </c>
      <c r="K247" s="81">
        <v>1.6076572223676795</v>
      </c>
      <c r="L247" s="81">
        <v>2.592081801385155</v>
      </c>
      <c r="M247" s="81">
        <v>37.332903693436236</v>
      </c>
      <c r="N247" s="81">
        <v>51.131732701474846</v>
      </c>
      <c r="O247" s="81">
        <v>33.031649963813578</v>
      </c>
      <c r="P247" s="81">
        <v>34.315871734483288</v>
      </c>
      <c r="Q247" s="81">
        <v>2.4479915254820934</v>
      </c>
      <c r="R247" s="81">
        <v>0</v>
      </c>
      <c r="S247" s="81">
        <v>2.4553975659943363</v>
      </c>
      <c r="T247" s="82"/>
      <c r="U247" s="81">
        <v>1080995</v>
      </c>
      <c r="V247" s="81">
        <v>756</v>
      </c>
      <c r="W247" s="81">
        <v>68</v>
      </c>
      <c r="X247" s="81">
        <v>7326</v>
      </c>
      <c r="Y247" s="81">
        <v>13170</v>
      </c>
      <c r="Z247" s="81">
        <v>19008</v>
      </c>
      <c r="AA247" s="81">
        <v>6834</v>
      </c>
      <c r="AB247" s="81">
        <v>32983</v>
      </c>
      <c r="AC247" s="81">
        <v>0</v>
      </c>
      <c r="AD247" s="81">
        <v>2.4553975659943363</v>
      </c>
      <c r="AE247" s="82"/>
      <c r="AF247" s="81">
        <v>6329749.5008263336</v>
      </c>
      <c r="AG247" s="81">
        <v>1317315.416858339</v>
      </c>
      <c r="AH247" s="81">
        <v>658441.77272097056</v>
      </c>
      <c r="AI247" s="81">
        <v>48442495.139568277</v>
      </c>
      <c r="AJ247" s="81">
        <v>72853760.108708352</v>
      </c>
      <c r="AK247" s="81">
        <v>0</v>
      </c>
      <c r="AL247" s="81">
        <v>0</v>
      </c>
      <c r="AM247" s="81">
        <v>4528073.0279407259</v>
      </c>
      <c r="AN247" s="81">
        <v>0</v>
      </c>
      <c r="AO247" s="81">
        <v>0</v>
      </c>
      <c r="AP247" s="82"/>
      <c r="AQ247" s="81">
        <v>472</v>
      </c>
      <c r="AR247" s="81">
        <v>119</v>
      </c>
      <c r="AS247" s="81">
        <v>0</v>
      </c>
      <c r="AT247" s="81">
        <v>1</v>
      </c>
      <c r="AU247" s="81">
        <v>0</v>
      </c>
      <c r="AV247" s="81">
        <v>0</v>
      </c>
      <c r="AW247" s="81" t="s">
        <v>564</v>
      </c>
      <c r="AX247" s="82"/>
      <c r="AY247" s="81">
        <v>1952.2</v>
      </c>
      <c r="AZ247" s="81">
        <v>5162.2</v>
      </c>
      <c r="BA247" s="81">
        <v>0</v>
      </c>
      <c r="BB247" s="81">
        <v>150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1947</v>
      </c>
      <c r="B248" s="80">
        <v>403</v>
      </c>
      <c r="C248" s="80">
        <v>12</v>
      </c>
      <c r="D248" s="80">
        <v>24</v>
      </c>
      <c r="E248" s="80">
        <v>2015</v>
      </c>
      <c r="F248" s="80" t="s">
        <v>91</v>
      </c>
      <c r="G248" s="80" t="s">
        <v>1935</v>
      </c>
      <c r="H248" s="80" t="s">
        <v>1936</v>
      </c>
      <c r="I248" s="177"/>
      <c r="J248" s="81">
        <v>4.5135908048057978</v>
      </c>
      <c r="K248" s="81">
        <v>1.678647167762692</v>
      </c>
      <c r="L248" s="81">
        <v>3.1314764526452703</v>
      </c>
      <c r="M248" s="81">
        <v>38.659159572447059</v>
      </c>
      <c r="N248" s="81">
        <v>46.767731821914694</v>
      </c>
      <c r="O248" s="81">
        <v>32.385965901656498</v>
      </c>
      <c r="P248" s="81">
        <v>33.734811236870655</v>
      </c>
      <c r="Q248" s="81">
        <v>2.3461105322525317</v>
      </c>
      <c r="R248" s="81">
        <v>0</v>
      </c>
      <c r="S248" s="81">
        <v>2.3425145995140269</v>
      </c>
      <c r="T248" s="82"/>
      <c r="U248" s="81">
        <v>964845</v>
      </c>
      <c r="V248" s="81">
        <v>756</v>
      </c>
      <c r="W248" s="81">
        <v>68</v>
      </c>
      <c r="X248" s="81">
        <v>7326</v>
      </c>
      <c r="Y248" s="81">
        <v>13113</v>
      </c>
      <c r="Z248" s="81">
        <v>18816</v>
      </c>
      <c r="AA248" s="81">
        <v>6713</v>
      </c>
      <c r="AB248" s="81">
        <v>32290</v>
      </c>
      <c r="AC248" s="81">
        <v>0</v>
      </c>
      <c r="AD248" s="81">
        <v>2.3425145995140269</v>
      </c>
      <c r="AE248" s="82"/>
      <c r="AF248" s="81">
        <v>5985793.3021350158</v>
      </c>
      <c r="AG248" s="81">
        <v>1241684.264513965</v>
      </c>
      <c r="AH248" s="81">
        <v>665332.89141279086</v>
      </c>
      <c r="AI248" s="81">
        <v>47300387.313448675</v>
      </c>
      <c r="AJ248" s="81">
        <v>69260664.621255144</v>
      </c>
      <c r="AK248" s="81">
        <v>0</v>
      </c>
      <c r="AL248" s="81">
        <v>0</v>
      </c>
      <c r="AM248" s="81">
        <v>4425209.0485444264</v>
      </c>
      <c r="AN248" s="81">
        <v>0</v>
      </c>
      <c r="AO248" s="81">
        <v>0</v>
      </c>
      <c r="AP248" s="82"/>
      <c r="AQ248" s="81">
        <v>495</v>
      </c>
      <c r="AR248" s="81">
        <v>175</v>
      </c>
      <c r="AS248" s="81">
        <v>0</v>
      </c>
      <c r="AT248" s="81">
        <v>1</v>
      </c>
      <c r="AU248" s="81">
        <v>0</v>
      </c>
      <c r="AV248" s="81">
        <v>0</v>
      </c>
      <c r="AW248" s="81" t="s">
        <v>564</v>
      </c>
      <c r="AX248" s="82"/>
      <c r="AY248" s="81">
        <v>2072</v>
      </c>
      <c r="AZ248" s="81">
        <v>11561.9</v>
      </c>
      <c r="BA248" s="81">
        <v>0</v>
      </c>
      <c r="BB248" s="81">
        <v>150</v>
      </c>
      <c r="BC248" s="81">
        <v>0</v>
      </c>
      <c r="BD248" s="81">
        <v>0</v>
      </c>
      <c r="BE248" s="81" t="s">
        <v>564</v>
      </c>
      <c r="BF248" s="82"/>
      <c r="BG248" s="81">
        <v>0</v>
      </c>
      <c r="BH248" s="81">
        <v>0</v>
      </c>
      <c r="BI248" s="81">
        <v>3.9390000000000001</v>
      </c>
      <c r="BJ248" s="81">
        <v>0</v>
      </c>
      <c r="BK248" s="81">
        <v>0</v>
      </c>
      <c r="BL248" s="81">
        <v>0</v>
      </c>
      <c r="BM248" s="82"/>
      <c r="BN248" s="81">
        <v>0</v>
      </c>
      <c r="BO248" s="81">
        <v>0</v>
      </c>
      <c r="BP248" s="81">
        <v>1</v>
      </c>
      <c r="BQ248" s="81">
        <v>0</v>
      </c>
      <c r="BR248" s="81">
        <v>0</v>
      </c>
      <c r="BS248" s="81">
        <v>0</v>
      </c>
      <c r="BT248"/>
      <c r="BU248" s="80">
        <v>3.9390000000000001</v>
      </c>
      <c r="BV248" s="80">
        <v>0</v>
      </c>
      <c r="BW248" s="80">
        <v>0</v>
      </c>
      <c r="BX248" s="80">
        <v>0</v>
      </c>
      <c r="BY248" s="80">
        <v>0</v>
      </c>
      <c r="BZ248" s="80">
        <v>0</v>
      </c>
      <c r="CA248" s="80">
        <v>0</v>
      </c>
      <c r="CB248" s="80">
        <v>0</v>
      </c>
      <c r="CC248" s="80">
        <v>0</v>
      </c>
    </row>
    <row r="249" spans="1:81">
      <c r="A249" s="80" t="s">
        <v>1948</v>
      </c>
      <c r="B249" s="80">
        <v>404</v>
      </c>
      <c r="C249" s="80">
        <v>13</v>
      </c>
      <c r="D249" s="80">
        <v>24</v>
      </c>
      <c r="E249" s="80">
        <v>2016</v>
      </c>
      <c r="F249" s="80" t="s">
        <v>92</v>
      </c>
      <c r="G249" s="80" t="s">
        <v>1935</v>
      </c>
      <c r="H249" s="80" t="s">
        <v>1936</v>
      </c>
      <c r="I249" s="177"/>
      <c r="J249" s="81">
        <v>4.4597250324013444</v>
      </c>
      <c r="K249" s="81">
        <v>1.6630934035843901</v>
      </c>
      <c r="L249" s="81">
        <v>3.3342147188638145</v>
      </c>
      <c r="M249" s="81">
        <v>33.930556237403195</v>
      </c>
      <c r="N249" s="81">
        <v>48.076987382352371</v>
      </c>
      <c r="O249" s="81">
        <v>31.807356852816053</v>
      </c>
      <c r="P249" s="81">
        <v>32.689481172360516</v>
      </c>
      <c r="Q249" s="81">
        <v>2.2362100017723505</v>
      </c>
      <c r="R249" s="81">
        <v>0</v>
      </c>
      <c r="S249" s="81">
        <v>2.569724624196029</v>
      </c>
      <c r="T249" s="82"/>
      <c r="U249" s="81">
        <v>1009523</v>
      </c>
      <c r="V249" s="81">
        <v>756</v>
      </c>
      <c r="W249" s="81">
        <v>68</v>
      </c>
      <c r="X249" s="81">
        <v>7326</v>
      </c>
      <c r="Y249" s="81">
        <v>13088</v>
      </c>
      <c r="Z249" s="81">
        <v>18707</v>
      </c>
      <c r="AA249" s="81">
        <v>6728</v>
      </c>
      <c r="AB249" s="81">
        <v>31660</v>
      </c>
      <c r="AC249" s="81">
        <v>0</v>
      </c>
      <c r="AD249" s="81">
        <v>2.569724624196029</v>
      </c>
      <c r="AE249" s="82"/>
      <c r="AF249" s="81">
        <v>6206189.6802619016</v>
      </c>
      <c r="AG249" s="81">
        <v>1182840.2713152349</v>
      </c>
      <c r="AH249" s="81">
        <v>555294.43631492474</v>
      </c>
      <c r="AI249" s="81">
        <v>50207486.839122377</v>
      </c>
      <c r="AJ249" s="81">
        <v>67937734.785145238</v>
      </c>
      <c r="AK249" s="81">
        <v>0</v>
      </c>
      <c r="AL249" s="81">
        <v>0</v>
      </c>
      <c r="AM249" s="81">
        <v>4342241.0677075395</v>
      </c>
      <c r="AN249" s="81">
        <v>0</v>
      </c>
      <c r="AO249" s="81">
        <v>0</v>
      </c>
      <c r="AP249" s="82"/>
      <c r="AQ249" s="81">
        <v>525</v>
      </c>
      <c r="AR249" s="81">
        <v>250</v>
      </c>
      <c r="AS249" s="81">
        <v>0</v>
      </c>
      <c r="AT249" s="81">
        <v>1</v>
      </c>
      <c r="AU249" s="81">
        <v>0</v>
      </c>
      <c r="AV249" s="81">
        <v>0</v>
      </c>
      <c r="AW249" s="81" t="s">
        <v>564</v>
      </c>
      <c r="AX249" s="82"/>
      <c r="AY249" s="81">
        <v>2220.1</v>
      </c>
      <c r="AZ249" s="81">
        <v>15500.5</v>
      </c>
      <c r="BA249" s="81">
        <v>0</v>
      </c>
      <c r="BB249" s="81">
        <v>150</v>
      </c>
      <c r="BC249" s="81">
        <v>0</v>
      </c>
      <c r="BD249" s="81">
        <v>0</v>
      </c>
      <c r="BE249" s="81" t="s">
        <v>564</v>
      </c>
      <c r="BF249" s="82"/>
      <c r="BG249" s="81">
        <v>0</v>
      </c>
      <c r="BH249" s="81">
        <v>0</v>
      </c>
      <c r="BI249" s="81">
        <v>3.762</v>
      </c>
      <c r="BJ249" s="81">
        <v>0</v>
      </c>
      <c r="BK249" s="81">
        <v>0</v>
      </c>
      <c r="BL249" s="81">
        <v>0</v>
      </c>
      <c r="BM249" s="82"/>
      <c r="BN249" s="81">
        <v>0</v>
      </c>
      <c r="BO249" s="81">
        <v>0</v>
      </c>
      <c r="BP249" s="81">
        <v>1</v>
      </c>
      <c r="BQ249" s="81">
        <v>0</v>
      </c>
      <c r="BR249" s="81">
        <v>0</v>
      </c>
      <c r="BS249" s="81">
        <v>0</v>
      </c>
      <c r="BT249"/>
      <c r="BU249" s="80">
        <v>3.762</v>
      </c>
      <c r="BV249" s="80">
        <v>0</v>
      </c>
      <c r="BW249" s="80">
        <v>0</v>
      </c>
      <c r="BX249" s="80">
        <v>0</v>
      </c>
      <c r="BY249" s="80">
        <v>0</v>
      </c>
      <c r="BZ249" s="80">
        <v>0</v>
      </c>
      <c r="CA249" s="80">
        <v>0</v>
      </c>
      <c r="CB249" s="80">
        <v>0</v>
      </c>
      <c r="CC249" s="80">
        <v>0</v>
      </c>
    </row>
    <row r="250" spans="1:81">
      <c r="A250" s="80" t="s">
        <v>1949</v>
      </c>
      <c r="B250" s="80">
        <v>405</v>
      </c>
      <c r="C250" s="80">
        <v>14</v>
      </c>
      <c r="D250" s="80">
        <v>24</v>
      </c>
      <c r="E250" s="80">
        <v>2017</v>
      </c>
      <c r="F250" s="80" t="s">
        <v>71</v>
      </c>
      <c r="G250" s="80" t="s">
        <v>1935</v>
      </c>
      <c r="H250" s="80" t="s">
        <v>1936</v>
      </c>
      <c r="I250" s="177"/>
      <c r="J250" s="81">
        <v>3.4067672705592327</v>
      </c>
      <c r="K250" s="81">
        <v>1.6393628545693488</v>
      </c>
      <c r="L250" s="81">
        <v>2.8553300080347972</v>
      </c>
      <c r="M250" s="81">
        <v>30.536864645147698</v>
      </c>
      <c r="N250" s="81">
        <v>41.857582640096098</v>
      </c>
      <c r="O250" s="81">
        <v>30.952154632386161</v>
      </c>
      <c r="P250" s="81">
        <v>32.11065331987465</v>
      </c>
      <c r="Q250" s="81">
        <v>2.1283851315651434</v>
      </c>
      <c r="R250" s="81">
        <v>0</v>
      </c>
      <c r="S250" s="81">
        <v>2.6615280762244966</v>
      </c>
      <c r="T250" s="82"/>
      <c r="U250" s="81">
        <v>983735</v>
      </c>
      <c r="V250" s="81">
        <v>756</v>
      </c>
      <c r="W250" s="81">
        <v>68</v>
      </c>
      <c r="X250" s="81">
        <v>7326</v>
      </c>
      <c r="Y250" s="81">
        <v>13064</v>
      </c>
      <c r="Z250" s="81">
        <v>18506</v>
      </c>
      <c r="AA250" s="81">
        <v>6651</v>
      </c>
      <c r="AB250" s="81">
        <v>31162</v>
      </c>
      <c r="AC250" s="81">
        <v>0</v>
      </c>
      <c r="AD250" s="81">
        <v>2.6615280762244971</v>
      </c>
      <c r="AE250" s="82"/>
      <c r="AF250" s="81">
        <v>5289787.4655315056</v>
      </c>
      <c r="AG250" s="81">
        <v>1216881.9843534171</v>
      </c>
      <c r="AH250" s="81">
        <v>639621.70364444517</v>
      </c>
      <c r="AI250" s="81">
        <v>52700952.560673833</v>
      </c>
      <c r="AJ250" s="81">
        <v>68743444.777097523</v>
      </c>
      <c r="AK250" s="81">
        <v>0</v>
      </c>
      <c r="AL250" s="81">
        <v>0</v>
      </c>
      <c r="AM250" s="81">
        <v>4280626.7823507208</v>
      </c>
      <c r="AN250" s="81">
        <v>0</v>
      </c>
      <c r="AO250" s="81">
        <v>0</v>
      </c>
      <c r="AP250" s="82"/>
      <c r="AQ250" s="81">
        <v>553</v>
      </c>
      <c r="AR250" s="81">
        <v>290</v>
      </c>
      <c r="AS250" s="81">
        <v>0</v>
      </c>
      <c r="AT250" s="81">
        <v>1</v>
      </c>
      <c r="AU250" s="81">
        <v>0</v>
      </c>
      <c r="AV250" s="81">
        <v>0</v>
      </c>
      <c r="AW250" s="81" t="s">
        <v>564</v>
      </c>
      <c r="AX250" s="82"/>
      <c r="AY250" s="81">
        <v>2378.1</v>
      </c>
      <c r="AZ250" s="81">
        <v>18763.5</v>
      </c>
      <c r="BA250" s="81">
        <v>0</v>
      </c>
      <c r="BB250" s="81">
        <v>150</v>
      </c>
      <c r="BC250" s="81">
        <v>0</v>
      </c>
      <c r="BD250" s="81">
        <v>0</v>
      </c>
      <c r="BE250" s="81" t="s">
        <v>564</v>
      </c>
      <c r="BF250" s="82"/>
      <c r="BG250" s="81">
        <v>0</v>
      </c>
      <c r="BH250" s="81">
        <v>0</v>
      </c>
      <c r="BI250" s="81">
        <v>4.0410000000000004</v>
      </c>
      <c r="BJ250" s="81">
        <v>0</v>
      </c>
      <c r="BK250" s="81">
        <v>0</v>
      </c>
      <c r="BL250" s="81">
        <v>0</v>
      </c>
      <c r="BM250" s="82"/>
      <c r="BN250" s="81">
        <v>0</v>
      </c>
      <c r="BO250" s="81">
        <v>0</v>
      </c>
      <c r="BP250" s="81">
        <v>1</v>
      </c>
      <c r="BQ250" s="81">
        <v>0</v>
      </c>
      <c r="BR250" s="81">
        <v>0</v>
      </c>
      <c r="BS250" s="81">
        <v>0</v>
      </c>
      <c r="BT250"/>
      <c r="BU250" s="80">
        <v>4.0410000000000004</v>
      </c>
      <c r="BV250" s="80">
        <v>0</v>
      </c>
      <c r="BW250" s="80">
        <v>0</v>
      </c>
      <c r="BX250" s="80">
        <v>0</v>
      </c>
      <c r="BY250" s="80">
        <v>0</v>
      </c>
      <c r="BZ250" s="80">
        <v>0</v>
      </c>
      <c r="CA250" s="80">
        <v>0</v>
      </c>
      <c r="CB250" s="80">
        <v>0</v>
      </c>
      <c r="CC250" s="80">
        <v>0</v>
      </c>
    </row>
    <row r="251" spans="1:81">
      <c r="A251" s="80" t="s">
        <v>1950</v>
      </c>
      <c r="B251" s="80">
        <v>406</v>
      </c>
      <c r="C251" s="80">
        <v>15</v>
      </c>
      <c r="D251" s="80">
        <v>24</v>
      </c>
      <c r="E251" s="80">
        <v>2018</v>
      </c>
      <c r="F251" s="80" t="s">
        <v>93</v>
      </c>
      <c r="G251" s="80" t="s">
        <v>1935</v>
      </c>
      <c r="H251" s="80" t="s">
        <v>1936</v>
      </c>
      <c r="I251" s="177"/>
      <c r="J251" s="81">
        <v>2.9405637499352708</v>
      </c>
      <c r="K251" s="81">
        <v>1.4627740776860942</v>
      </c>
      <c r="L251" s="81">
        <v>2.5287190304544809</v>
      </c>
      <c r="M251" s="81">
        <v>27.043020947828165</v>
      </c>
      <c r="N251" s="81">
        <v>32.029980116427431</v>
      </c>
      <c r="O251" s="81">
        <v>30.124462675544752</v>
      </c>
      <c r="P251" s="81">
        <v>31.609380618644288</v>
      </c>
      <c r="Q251" s="81">
        <v>1.9292105660752297</v>
      </c>
      <c r="R251" s="81">
        <v>0</v>
      </c>
      <c r="S251" s="81">
        <v>2.5232759303004939</v>
      </c>
      <c r="T251" s="82"/>
      <c r="U251" s="81">
        <v>986175</v>
      </c>
      <c r="V251" s="81">
        <v>756</v>
      </c>
      <c r="W251" s="81">
        <v>68</v>
      </c>
      <c r="X251" s="81">
        <v>7326</v>
      </c>
      <c r="Y251" s="81">
        <v>12954</v>
      </c>
      <c r="Z251" s="81">
        <v>18356</v>
      </c>
      <c r="AA251" s="81">
        <v>6613</v>
      </c>
      <c r="AB251" s="81">
        <v>30439</v>
      </c>
      <c r="AC251" s="81">
        <v>0</v>
      </c>
      <c r="AD251" s="81">
        <v>2.5232759303004939</v>
      </c>
      <c r="AE251" s="82"/>
      <c r="AF251" s="81">
        <v>5167512.2022309937</v>
      </c>
      <c r="AG251" s="81">
        <v>1068583.4733049569</v>
      </c>
      <c r="AH251" s="81">
        <v>597848.83756246103</v>
      </c>
      <c r="AI251" s="81">
        <v>51797139.590872683</v>
      </c>
      <c r="AJ251" s="81">
        <v>60869555.484726854</v>
      </c>
      <c r="AK251" s="81">
        <v>0</v>
      </c>
      <c r="AL251" s="81">
        <v>0</v>
      </c>
      <c r="AM251" s="81">
        <v>4189962.1589518799</v>
      </c>
      <c r="AN251" s="81">
        <v>0</v>
      </c>
      <c r="AO251" s="81">
        <v>0</v>
      </c>
      <c r="AP251" s="82"/>
      <c r="AQ251" s="81">
        <v>585</v>
      </c>
      <c r="AR251" s="81">
        <v>315</v>
      </c>
      <c r="AS251" s="81">
        <v>0</v>
      </c>
      <c r="AT251" s="81">
        <v>1</v>
      </c>
      <c r="AU251" s="81">
        <v>0</v>
      </c>
      <c r="AV251" s="81">
        <v>0</v>
      </c>
      <c r="AW251" s="81" t="s">
        <v>564</v>
      </c>
      <c r="AX251" s="82"/>
      <c r="AY251" s="81">
        <v>2544.7000000000012</v>
      </c>
      <c r="AZ251" s="81">
        <v>20441</v>
      </c>
      <c r="BA251" s="81">
        <v>0</v>
      </c>
      <c r="BB251" s="81">
        <v>150</v>
      </c>
      <c r="BC251" s="81">
        <v>0</v>
      </c>
      <c r="BD251" s="81">
        <v>0</v>
      </c>
      <c r="BE251" s="81" t="s">
        <v>564</v>
      </c>
      <c r="BF251" s="82"/>
      <c r="BG251" s="81">
        <v>0</v>
      </c>
      <c r="BH251" s="81">
        <v>0</v>
      </c>
      <c r="BI251" s="81">
        <v>4.1970000000000001</v>
      </c>
      <c r="BJ251" s="81">
        <v>0</v>
      </c>
      <c r="BK251" s="81">
        <v>0</v>
      </c>
      <c r="BL251" s="81">
        <v>0</v>
      </c>
      <c r="BM251" s="82"/>
      <c r="BN251" s="81">
        <v>0</v>
      </c>
      <c r="BO251" s="81">
        <v>0</v>
      </c>
      <c r="BP251" s="81">
        <v>1</v>
      </c>
      <c r="BQ251" s="81">
        <v>0</v>
      </c>
      <c r="BR251" s="81">
        <v>0</v>
      </c>
      <c r="BS251" s="81">
        <v>0</v>
      </c>
      <c r="BT251"/>
      <c r="BU251" s="80">
        <v>4.1970000000000001</v>
      </c>
      <c r="BV251" s="80">
        <v>0</v>
      </c>
      <c r="BW251" s="80">
        <v>0</v>
      </c>
      <c r="BX251" s="80">
        <v>0</v>
      </c>
      <c r="BY251" s="80">
        <v>0</v>
      </c>
      <c r="BZ251" s="80">
        <v>0</v>
      </c>
      <c r="CA251" s="80">
        <v>0</v>
      </c>
      <c r="CB251" s="80">
        <v>0</v>
      </c>
      <c r="CC251" s="80">
        <v>0</v>
      </c>
    </row>
    <row r="252" spans="1:81">
      <c r="A252" s="80" t="s">
        <v>1951</v>
      </c>
      <c r="B252" s="80">
        <v>407</v>
      </c>
      <c r="C252" s="80">
        <v>16</v>
      </c>
      <c r="D252" s="80">
        <v>24</v>
      </c>
      <c r="E252" s="80">
        <v>2019</v>
      </c>
      <c r="F252" s="80" t="s">
        <v>73</v>
      </c>
      <c r="G252" s="80" t="s">
        <v>1935</v>
      </c>
      <c r="H252" s="80" t="s">
        <v>1936</v>
      </c>
      <c r="I252" s="177"/>
      <c r="J252" s="81">
        <v>2.7636834804610211</v>
      </c>
      <c r="K252" s="81">
        <v>1.3574491068656358</v>
      </c>
      <c r="L252" s="81">
        <v>2.5497525967568819</v>
      </c>
      <c r="M252" s="81">
        <v>24.100561521002003</v>
      </c>
      <c r="N252" s="81">
        <v>33.585550155491482</v>
      </c>
      <c r="O252" s="81">
        <v>29.12620480690137</v>
      </c>
      <c r="P252" s="81">
        <v>31.101274299950603</v>
      </c>
      <c r="Q252" s="81">
        <v>1.8350342858745814</v>
      </c>
      <c r="R252" s="81">
        <v>0</v>
      </c>
      <c r="S252" s="81">
        <v>2.4459996940891764</v>
      </c>
      <c r="T252" s="82"/>
      <c r="U252" s="81">
        <v>974524</v>
      </c>
      <c r="V252" s="81">
        <v>756</v>
      </c>
      <c r="W252" s="81">
        <v>68</v>
      </c>
      <c r="X252" s="81">
        <v>7326</v>
      </c>
      <c r="Y252" s="81">
        <v>12888</v>
      </c>
      <c r="Z252" s="81">
        <v>18235</v>
      </c>
      <c r="AA252" s="81">
        <v>6458</v>
      </c>
      <c r="AB252" s="81">
        <v>29737</v>
      </c>
      <c r="AC252" s="81">
        <v>0</v>
      </c>
      <c r="AD252" s="81">
        <v>2.4459996940891759</v>
      </c>
      <c r="AE252" s="82"/>
      <c r="AF252" s="81">
        <v>5103102.3116856301</v>
      </c>
      <c r="AG252" s="81">
        <v>1042586.579751565</v>
      </c>
      <c r="AH252" s="81">
        <v>641666.32402612257</v>
      </c>
      <c r="AI252" s="81">
        <v>48184089.531987272</v>
      </c>
      <c r="AJ252" s="81">
        <v>65431911.273544542</v>
      </c>
      <c r="AK252" s="81">
        <v>0</v>
      </c>
      <c r="AL252" s="81">
        <v>0</v>
      </c>
      <c r="AM252" s="81">
        <v>4049955.5399838537</v>
      </c>
      <c r="AN252" s="81">
        <v>0</v>
      </c>
      <c r="AO252" s="81">
        <v>0</v>
      </c>
      <c r="AP252" s="82"/>
      <c r="AQ252" s="81">
        <v>601</v>
      </c>
      <c r="AR252" s="81">
        <v>350</v>
      </c>
      <c r="AS252" s="81">
        <v>0</v>
      </c>
      <c r="AT252" s="81">
        <v>1</v>
      </c>
      <c r="AU252" s="81">
        <v>0</v>
      </c>
      <c r="AV252" s="81">
        <v>0</v>
      </c>
      <c r="AW252" s="81" t="s">
        <v>564</v>
      </c>
      <c r="AX252" s="82"/>
      <c r="AY252" s="81">
        <v>2642.400000000001</v>
      </c>
      <c r="AZ252" s="81">
        <v>22117.3</v>
      </c>
      <c r="BA252" s="81">
        <v>0</v>
      </c>
      <c r="BB252" s="81">
        <v>150</v>
      </c>
      <c r="BC252" s="81">
        <v>0</v>
      </c>
      <c r="BD252" s="81">
        <v>0</v>
      </c>
      <c r="BE252" s="81" t="s">
        <v>564</v>
      </c>
      <c r="BF252" s="82"/>
      <c r="BG252" s="81">
        <v>0</v>
      </c>
      <c r="BH252" s="81">
        <v>0</v>
      </c>
      <c r="BI252" s="81">
        <v>3.2909999999999999</v>
      </c>
      <c r="BJ252" s="81">
        <v>0</v>
      </c>
      <c r="BK252" s="81">
        <v>0</v>
      </c>
      <c r="BL252" s="81">
        <v>0</v>
      </c>
      <c r="BM252" s="82"/>
      <c r="BN252" s="81">
        <v>0</v>
      </c>
      <c r="BO252" s="81">
        <v>0</v>
      </c>
      <c r="BP252" s="81">
        <v>1</v>
      </c>
      <c r="BQ252" s="81">
        <v>0</v>
      </c>
      <c r="BR252" s="81">
        <v>0</v>
      </c>
      <c r="BS252" s="81">
        <v>0</v>
      </c>
      <c r="BT252"/>
      <c r="BU252" s="80">
        <v>3.2909999999999999</v>
      </c>
      <c r="BV252" s="80">
        <v>0</v>
      </c>
      <c r="BW252" s="80">
        <v>0</v>
      </c>
      <c r="BX252" s="80">
        <v>0</v>
      </c>
      <c r="BY252" s="80">
        <v>0</v>
      </c>
      <c r="BZ252" s="80">
        <v>0</v>
      </c>
      <c r="CA252" s="80">
        <v>0</v>
      </c>
      <c r="CB252" s="80">
        <v>0</v>
      </c>
      <c r="CC252" s="80">
        <v>0</v>
      </c>
    </row>
    <row r="253" spans="1:81">
      <c r="A253" s="80" t="s">
        <v>1952</v>
      </c>
      <c r="B253" s="80">
        <v>408</v>
      </c>
      <c r="C253" s="80">
        <v>17</v>
      </c>
      <c r="D253" s="80">
        <v>24</v>
      </c>
      <c r="E253" s="80">
        <v>2020</v>
      </c>
      <c r="F253" s="80" t="s">
        <v>218</v>
      </c>
      <c r="G253" s="80" t="s">
        <v>1935</v>
      </c>
      <c r="H253" s="80" t="s">
        <v>1936</v>
      </c>
      <c r="I253" s="177"/>
      <c r="J253" s="81">
        <v>3.6858929765064681</v>
      </c>
      <c r="K253" s="81">
        <v>1.0984481394419001</v>
      </c>
      <c r="L253" s="81">
        <v>4.38659848377364</v>
      </c>
      <c r="M253" s="81">
        <v>20.668647866564211</v>
      </c>
      <c r="N253" s="81">
        <v>30.578264493053165</v>
      </c>
      <c r="O253" s="81">
        <v>25.265379280567533</v>
      </c>
      <c r="P253" s="81">
        <v>28.656668666220153</v>
      </c>
      <c r="Q253" s="81">
        <v>1.7230807476583836</v>
      </c>
      <c r="R253" s="81">
        <v>0</v>
      </c>
      <c r="S253" s="81">
        <v>2.6663194819691749</v>
      </c>
      <c r="T253" s="82"/>
      <c r="U253" s="81">
        <v>1015146</v>
      </c>
      <c r="V253" s="81">
        <v>526</v>
      </c>
      <c r="W253" s="81">
        <v>170</v>
      </c>
      <c r="X253" s="81">
        <v>7074</v>
      </c>
      <c r="Y253" s="81">
        <v>12914</v>
      </c>
      <c r="Z253" s="81">
        <v>18054</v>
      </c>
      <c r="AA253" s="81">
        <v>6465</v>
      </c>
      <c r="AB253" s="81">
        <v>29223</v>
      </c>
      <c r="AC253" s="81">
        <v>0</v>
      </c>
      <c r="AD253" s="81">
        <v>2.6663194819691749</v>
      </c>
      <c r="AE253" s="82"/>
      <c r="AF253" s="81">
        <v>6316886.3876237012</v>
      </c>
      <c r="AG253" s="81">
        <v>775519.89918084955</v>
      </c>
      <c r="AH253" s="81">
        <v>1218835.0636325055</v>
      </c>
      <c r="AI253" s="81">
        <v>39844944.30368121</v>
      </c>
      <c r="AJ253" s="81">
        <v>56059206.574416928</v>
      </c>
      <c r="AK253" s="81"/>
      <c r="AL253" s="81"/>
      <c r="AM253" s="81">
        <v>3813926.1743017468</v>
      </c>
      <c r="AN253" s="81"/>
      <c r="AO253" s="81"/>
      <c r="AP253" s="82"/>
      <c r="AQ253" s="81">
        <v>624</v>
      </c>
      <c r="AR253" s="81">
        <v>379</v>
      </c>
      <c r="AS253" s="81">
        <v>0</v>
      </c>
      <c r="AT253" s="81">
        <v>1</v>
      </c>
      <c r="AU253" s="81">
        <v>0</v>
      </c>
      <c r="AV253" s="81">
        <v>0</v>
      </c>
      <c r="AW253" s="81">
        <v>0</v>
      </c>
      <c r="AX253" s="82"/>
      <c r="AY253" s="81">
        <v>2794.9000000000019</v>
      </c>
      <c r="AZ253" s="81">
        <v>23317.100000000009</v>
      </c>
      <c r="BA253" s="81">
        <v>0</v>
      </c>
      <c r="BB253" s="81">
        <v>150</v>
      </c>
      <c r="BC253" s="81">
        <v>0</v>
      </c>
      <c r="BD253" s="81">
        <v>0</v>
      </c>
      <c r="BE253" s="81">
        <v>0</v>
      </c>
      <c r="BF253" s="82"/>
      <c r="BG253" s="81">
        <v>0</v>
      </c>
      <c r="BH253" s="81">
        <v>0</v>
      </c>
      <c r="BI253" s="81">
        <v>2.2599999999999998</v>
      </c>
      <c r="BJ253" s="81">
        <v>0</v>
      </c>
      <c r="BK253" s="81">
        <v>0</v>
      </c>
      <c r="BL253" s="81">
        <v>0</v>
      </c>
      <c r="BM253" s="82"/>
      <c r="BN253" s="81">
        <v>0</v>
      </c>
      <c r="BO253" s="81">
        <v>0</v>
      </c>
      <c r="BP253" s="81">
        <v>1</v>
      </c>
      <c r="BQ253" s="81">
        <v>0</v>
      </c>
      <c r="BR253" s="81">
        <v>0</v>
      </c>
      <c r="BS253" s="81">
        <v>0</v>
      </c>
      <c r="BT253"/>
      <c r="BU253" s="80">
        <v>2.2599999999999998</v>
      </c>
      <c r="BV253" s="80">
        <v>0</v>
      </c>
      <c r="BW253" s="80">
        <v>0</v>
      </c>
      <c r="BX253" s="80">
        <v>0</v>
      </c>
      <c r="BY253" s="80">
        <v>0</v>
      </c>
      <c r="BZ253" s="80">
        <v>0</v>
      </c>
      <c r="CA253" s="80">
        <v>0</v>
      </c>
      <c r="CB253" s="80">
        <v>0</v>
      </c>
      <c r="CC253" s="80">
        <v>0</v>
      </c>
    </row>
    <row r="254" spans="1:81">
      <c r="A254" s="80" t="s">
        <v>1953</v>
      </c>
      <c r="B254" s="80">
        <v>408</v>
      </c>
      <c r="C254" s="80">
        <v>18</v>
      </c>
      <c r="D254" s="80">
        <v>24</v>
      </c>
      <c r="E254" s="80">
        <v>2021</v>
      </c>
      <c r="F254" s="80" t="s">
        <v>75</v>
      </c>
      <c r="G254" s="174" t="s">
        <v>1935</v>
      </c>
      <c r="H254" s="80" t="s">
        <v>1936</v>
      </c>
      <c r="I254" s="177"/>
      <c r="J254" s="81">
        <v>2.6468039092190474</v>
      </c>
      <c r="K254" s="81">
        <v>1.1524112804598849</v>
      </c>
      <c r="L254" s="81">
        <v>4.8990614163505297</v>
      </c>
      <c r="M254" s="81">
        <v>20.699109106383958</v>
      </c>
      <c r="N254" s="81">
        <v>29.511754230910128</v>
      </c>
      <c r="O254" s="81">
        <v>24.22032368407438</v>
      </c>
      <c r="P254" s="81">
        <v>29.144411738337308</v>
      </c>
      <c r="Q254" s="81">
        <v>1.7059875120834862</v>
      </c>
      <c r="R254" s="81">
        <v>0</v>
      </c>
      <c r="S254" s="81">
        <v>2.6580409142067269</v>
      </c>
      <c r="T254" s="82"/>
      <c r="U254" s="81">
        <v>958187</v>
      </c>
      <c r="V254" s="81">
        <v>526</v>
      </c>
      <c r="W254" s="81">
        <v>170</v>
      </c>
      <c r="X254" s="81">
        <v>7074</v>
      </c>
      <c r="Y254" s="81">
        <v>12849</v>
      </c>
      <c r="Z254" s="81">
        <v>17821</v>
      </c>
      <c r="AA254" s="81">
        <v>6412</v>
      </c>
      <c r="AB254" s="81">
        <v>28590</v>
      </c>
      <c r="AC254" s="81">
        <v>0</v>
      </c>
      <c r="AD254" s="81">
        <v>2.6580409142067269</v>
      </c>
      <c r="AE254" s="82"/>
      <c r="AF254" s="81">
        <v>5562542.473785853</v>
      </c>
      <c r="AG254" s="81">
        <v>843792.16089752899</v>
      </c>
      <c r="AH254" s="81">
        <v>1314564.3663473511</v>
      </c>
      <c r="AI254" s="81">
        <v>45877297.369002342</v>
      </c>
      <c r="AJ254" s="81">
        <v>58883703.163499914</v>
      </c>
      <c r="AK254" s="81">
        <v>0</v>
      </c>
      <c r="AL254" s="81">
        <v>0</v>
      </c>
      <c r="AM254" s="81">
        <v>3752834.5524250856</v>
      </c>
      <c r="AN254" s="81">
        <v>0</v>
      </c>
      <c r="AO254" s="81">
        <v>0</v>
      </c>
      <c r="AP254" s="82"/>
      <c r="AQ254" s="81">
        <v>650</v>
      </c>
      <c r="AR254" s="81">
        <v>403</v>
      </c>
      <c r="AS254" s="81">
        <v>0</v>
      </c>
      <c r="AT254" s="81">
        <v>1</v>
      </c>
      <c r="AU254" s="81">
        <v>0</v>
      </c>
      <c r="AV254" s="81">
        <v>0</v>
      </c>
      <c r="AW254" s="81"/>
      <c r="AX254" s="82"/>
      <c r="AY254" s="81">
        <v>3008.7000000000039</v>
      </c>
      <c r="AZ254" s="81">
        <v>24429.500000000011</v>
      </c>
      <c r="BA254" s="81">
        <v>0</v>
      </c>
      <c r="BB254" s="81">
        <v>150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1954</v>
      </c>
      <c r="B255" s="80">
        <v>408</v>
      </c>
      <c r="C255" s="80">
        <v>19</v>
      </c>
      <c r="D255" s="80">
        <v>24</v>
      </c>
      <c r="E255" s="80">
        <v>2022</v>
      </c>
      <c r="F255" s="80" t="s">
        <v>568</v>
      </c>
      <c r="G255" s="174" t="s">
        <v>1935</v>
      </c>
      <c r="H255" s="80" t="s">
        <v>1936</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688</v>
      </c>
      <c r="AR255" s="81">
        <v>426</v>
      </c>
      <c r="AS255" s="81">
        <v>0</v>
      </c>
      <c r="AT255" s="81">
        <v>1</v>
      </c>
      <c r="AU255" s="81">
        <v>0</v>
      </c>
      <c r="AV255" s="81">
        <v>0</v>
      </c>
      <c r="AW255" s="81"/>
      <c r="AX255" s="82"/>
      <c r="AY255" s="81">
        <v>3294.7000000000062</v>
      </c>
      <c r="AZ255" s="81">
        <v>26001.800000000017</v>
      </c>
      <c r="BA255" s="81">
        <v>0</v>
      </c>
      <c r="BB255" s="81">
        <v>150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1955</v>
      </c>
      <c r="B256" s="80">
        <v>477</v>
      </c>
      <c r="C256" s="80">
        <v>1</v>
      </c>
      <c r="D256" s="80">
        <v>29</v>
      </c>
      <c r="E256" s="80">
        <v>1990</v>
      </c>
      <c r="F256" s="80" t="s">
        <v>562</v>
      </c>
      <c r="G256" s="80" t="s">
        <v>1655</v>
      </c>
      <c r="H256" s="80" t="s">
        <v>1656</v>
      </c>
      <c r="I256" s="177"/>
      <c r="J256" s="81">
        <v>141.89934085583229</v>
      </c>
      <c r="K256" s="81">
        <v>5.2139666464660186</v>
      </c>
      <c r="L256" s="81">
        <v>8.720545052400885</v>
      </c>
      <c r="M256" s="81">
        <v>13.831325524178522</v>
      </c>
      <c r="N256" s="81">
        <v>35.278513773458613</v>
      </c>
      <c r="O256" s="81">
        <v>18.419121350713372</v>
      </c>
      <c r="P256" s="81">
        <v>20.975153681605995</v>
      </c>
      <c r="Q256" s="81">
        <v>1.4758628825149189</v>
      </c>
      <c r="R256" s="81">
        <v>0</v>
      </c>
      <c r="S256" s="81">
        <v>1.2018131630202953</v>
      </c>
      <c r="T256" s="82"/>
      <c r="U256" s="81">
        <v>3984030</v>
      </c>
      <c r="V256" s="81">
        <v>954</v>
      </c>
      <c r="W256" s="81">
        <v>102</v>
      </c>
      <c r="X256" s="81">
        <v>4638</v>
      </c>
      <c r="Y256" s="81">
        <v>7547</v>
      </c>
      <c r="Z256" s="81">
        <v>7576</v>
      </c>
      <c r="AA256" s="81">
        <v>5093</v>
      </c>
      <c r="AB256" s="81">
        <v>23963</v>
      </c>
      <c r="AC256" s="81">
        <v>0</v>
      </c>
      <c r="AD256" s="81">
        <v>1.2018131630202953</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1956</v>
      </c>
      <c r="B257" s="80">
        <v>478</v>
      </c>
      <c r="C257" s="80">
        <v>2</v>
      </c>
      <c r="D257" s="80">
        <v>29</v>
      </c>
      <c r="E257" s="80">
        <v>2005</v>
      </c>
      <c r="F257" s="80" t="s">
        <v>565</v>
      </c>
      <c r="G257" s="80" t="s">
        <v>1655</v>
      </c>
      <c r="H257" s="80" t="s">
        <v>1656</v>
      </c>
      <c r="I257" s="177"/>
      <c r="J257" s="81">
        <v>86.014300026166751</v>
      </c>
      <c r="K257" s="81">
        <v>2.6488604707737724</v>
      </c>
      <c r="L257" s="81">
        <v>10.247879864249471</v>
      </c>
      <c r="M257" s="81">
        <v>30.369997253999294</v>
      </c>
      <c r="N257" s="81">
        <v>57.186058957542286</v>
      </c>
      <c r="O257" s="81">
        <v>32.899405011194034</v>
      </c>
      <c r="P257" s="81">
        <v>23.433571947439468</v>
      </c>
      <c r="Q257" s="81">
        <v>1.7067029250236985</v>
      </c>
      <c r="R257" s="81">
        <v>0</v>
      </c>
      <c r="S257" s="81">
        <v>1.9183377973915312</v>
      </c>
      <c r="T257" s="82"/>
      <c r="U257" s="81">
        <v>2656584</v>
      </c>
      <c r="V257" s="81">
        <v>808</v>
      </c>
      <c r="W257" s="81">
        <v>91</v>
      </c>
      <c r="X257" s="81">
        <v>4932</v>
      </c>
      <c r="Y257" s="81">
        <v>11659</v>
      </c>
      <c r="Z257" s="81">
        <v>15659</v>
      </c>
      <c r="AA257" s="81">
        <v>4660</v>
      </c>
      <c r="AB257" s="81">
        <v>28969</v>
      </c>
      <c r="AC257" s="81">
        <v>0</v>
      </c>
      <c r="AD257" s="81">
        <v>1.9183377973915312</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1957</v>
      </c>
      <c r="B258" s="80">
        <v>479</v>
      </c>
      <c r="C258" s="80">
        <v>3</v>
      </c>
      <c r="D258" s="80">
        <v>29</v>
      </c>
      <c r="E258" s="80">
        <v>2006</v>
      </c>
      <c r="F258" s="80" t="s">
        <v>566</v>
      </c>
      <c r="G258" s="80" t="s">
        <v>1655</v>
      </c>
      <c r="H258" s="80" t="s">
        <v>1656</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1958</v>
      </c>
      <c r="B259" s="80">
        <v>480</v>
      </c>
      <c r="C259" s="80">
        <v>4</v>
      </c>
      <c r="D259" s="80">
        <v>29</v>
      </c>
      <c r="E259" s="80">
        <v>2007</v>
      </c>
      <c r="F259" s="80" t="s">
        <v>567</v>
      </c>
      <c r="G259" s="80" t="s">
        <v>1655</v>
      </c>
      <c r="H259" s="80" t="s">
        <v>1656</v>
      </c>
      <c r="I259" s="177"/>
      <c r="J259" s="81">
        <v>121.29512790798178</v>
      </c>
      <c r="K259" s="81">
        <v>2.1910583477065821</v>
      </c>
      <c r="L259" s="81">
        <v>7.3861934917573713</v>
      </c>
      <c r="M259" s="81">
        <v>28.400691113499494</v>
      </c>
      <c r="N259" s="81">
        <v>59.413484939690079</v>
      </c>
      <c r="O259" s="81">
        <v>31.698214249859667</v>
      </c>
      <c r="P259" s="81">
        <v>23.219261913033254</v>
      </c>
      <c r="Q259" s="81">
        <v>1.8105865750097041</v>
      </c>
      <c r="R259" s="81">
        <v>0</v>
      </c>
      <c r="S259" s="81">
        <v>1.5069574717096959</v>
      </c>
      <c r="T259" s="82"/>
      <c r="U259" s="81">
        <v>3983358</v>
      </c>
      <c r="V259" s="81">
        <v>729</v>
      </c>
      <c r="W259" s="81">
        <v>90</v>
      </c>
      <c r="X259" s="81">
        <v>5777</v>
      </c>
      <c r="Y259" s="81">
        <v>12145</v>
      </c>
      <c r="Z259" s="81">
        <v>15684</v>
      </c>
      <c r="AA259" s="81">
        <v>4547</v>
      </c>
      <c r="AB259" s="81">
        <v>29107</v>
      </c>
      <c r="AC259" s="81">
        <v>0</v>
      </c>
      <c r="AD259" s="81">
        <v>1.5069574717096959</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1959</v>
      </c>
      <c r="B260" s="80">
        <v>481</v>
      </c>
      <c r="C260" s="80">
        <v>5</v>
      </c>
      <c r="D260" s="80">
        <v>29</v>
      </c>
      <c r="E260" s="80">
        <v>2008</v>
      </c>
      <c r="F260" s="80" t="s">
        <v>84</v>
      </c>
      <c r="G260" s="80" t="s">
        <v>1655</v>
      </c>
      <c r="H260" s="80" t="s">
        <v>1656</v>
      </c>
      <c r="I260" s="177"/>
      <c r="J260" s="81">
        <v>91.717297042912563</v>
      </c>
      <c r="K260" s="81">
        <v>1.9229987357765121</v>
      </c>
      <c r="L260" s="81">
        <v>6.3776993109379951</v>
      </c>
      <c r="M260" s="81">
        <v>33.231558797213538</v>
      </c>
      <c r="N260" s="81">
        <v>61.179969999626792</v>
      </c>
      <c r="O260" s="81">
        <v>30.72296575799</v>
      </c>
      <c r="P260" s="81">
        <v>23.05508171865041</v>
      </c>
      <c r="Q260" s="81">
        <v>1.7704835006562556</v>
      </c>
      <c r="R260" s="81">
        <v>0</v>
      </c>
      <c r="S260" s="81">
        <v>1.9040367801295315</v>
      </c>
      <c r="T260" s="82"/>
      <c r="U260" s="81">
        <v>3164694</v>
      </c>
      <c r="V260" s="81">
        <v>729</v>
      </c>
      <c r="W260" s="81">
        <v>90</v>
      </c>
      <c r="X260" s="81">
        <v>5777</v>
      </c>
      <c r="Y260" s="81">
        <v>12340</v>
      </c>
      <c r="Z260" s="81">
        <v>15735</v>
      </c>
      <c r="AA260" s="81">
        <v>4520</v>
      </c>
      <c r="AB260" s="81">
        <v>28930</v>
      </c>
      <c r="AC260" s="81">
        <v>0</v>
      </c>
      <c r="AD260" s="81">
        <v>1.9040367801295315</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1960</v>
      </c>
      <c r="B261" s="80">
        <v>482</v>
      </c>
      <c r="C261" s="80">
        <v>6</v>
      </c>
      <c r="D261" s="80">
        <v>29</v>
      </c>
      <c r="E261" s="80">
        <v>2009</v>
      </c>
      <c r="F261" s="80" t="s">
        <v>85</v>
      </c>
      <c r="G261" s="80" t="s">
        <v>1655</v>
      </c>
      <c r="H261" s="80" t="s">
        <v>1656</v>
      </c>
      <c r="I261" s="177"/>
      <c r="J261" s="81">
        <v>72.570211762421181</v>
      </c>
      <c r="K261" s="81">
        <v>1.8113232255175702</v>
      </c>
      <c r="L261" s="81">
        <v>7.4207395152969946</v>
      </c>
      <c r="M261" s="81">
        <v>28.454367743872691</v>
      </c>
      <c r="N261" s="81">
        <v>53.179514211872835</v>
      </c>
      <c r="O261" s="81">
        <v>31.45446439840973</v>
      </c>
      <c r="P261" s="81">
        <v>22.417677435245928</v>
      </c>
      <c r="Q261" s="81">
        <v>1.6798631418079024</v>
      </c>
      <c r="R261" s="81">
        <v>0</v>
      </c>
      <c r="S261" s="81">
        <v>2.060659035418587</v>
      </c>
      <c r="T261" s="82"/>
      <c r="U261" s="81">
        <v>2528715</v>
      </c>
      <c r="V261" s="81">
        <v>841</v>
      </c>
      <c r="W261" s="81">
        <v>120</v>
      </c>
      <c r="X261" s="81">
        <v>6247</v>
      </c>
      <c r="Y261" s="81">
        <v>12488</v>
      </c>
      <c r="Z261" s="81">
        <v>15901</v>
      </c>
      <c r="AA261" s="81">
        <v>4512</v>
      </c>
      <c r="AB261" s="81">
        <v>28815</v>
      </c>
      <c r="AC261" s="81">
        <v>0</v>
      </c>
      <c r="AD261" s="81">
        <v>2.060659035418587</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26.9</v>
      </c>
      <c r="BJ261" s="81">
        <v>0</v>
      </c>
      <c r="BK261" s="81">
        <v>0</v>
      </c>
      <c r="BL261" s="81">
        <v>0</v>
      </c>
      <c r="BM261" s="82"/>
      <c r="BN261" s="81">
        <v>0</v>
      </c>
      <c r="BO261" s="81">
        <v>0</v>
      </c>
      <c r="BP261" s="81">
        <v>1</v>
      </c>
      <c r="BQ261" s="81">
        <v>0</v>
      </c>
      <c r="BR261" s="81">
        <v>0</v>
      </c>
      <c r="BS261" s="81">
        <v>0</v>
      </c>
      <c r="BT261"/>
      <c r="BU261" s="80"/>
      <c r="BV261" s="80"/>
      <c r="BW261" s="80"/>
      <c r="BX261" s="80"/>
      <c r="BY261" s="80"/>
      <c r="BZ261" s="80"/>
      <c r="CA261" s="80"/>
      <c r="CB261" s="80"/>
      <c r="CC261" s="80"/>
    </row>
    <row r="262" spans="1:81">
      <c r="A262" s="80" t="s">
        <v>1961</v>
      </c>
      <c r="B262" s="80">
        <v>483</v>
      </c>
      <c r="C262" s="80">
        <v>7</v>
      </c>
      <c r="D262" s="80">
        <v>29</v>
      </c>
      <c r="E262" s="80">
        <v>2010</v>
      </c>
      <c r="F262" s="80" t="s">
        <v>86</v>
      </c>
      <c r="G262" s="80" t="s">
        <v>1655</v>
      </c>
      <c r="H262" s="80" t="s">
        <v>1656</v>
      </c>
      <c r="I262" s="177"/>
      <c r="J262" s="81">
        <v>74.709535624398683</v>
      </c>
      <c r="K262" s="81">
        <v>1.8890402666806922</v>
      </c>
      <c r="L262" s="81">
        <v>6.7558579744995191</v>
      </c>
      <c r="M262" s="81">
        <v>25.470627600014435</v>
      </c>
      <c r="N262" s="81">
        <v>52.979823252800777</v>
      </c>
      <c r="O262" s="81">
        <v>31.486187338852933</v>
      </c>
      <c r="P262" s="81">
        <v>22.767657747969327</v>
      </c>
      <c r="Q262" s="81">
        <v>1.7511943774676173</v>
      </c>
      <c r="R262" s="81">
        <v>0</v>
      </c>
      <c r="S262" s="81">
        <v>1.9548570756594821</v>
      </c>
      <c r="T262" s="82"/>
      <c r="U262" s="81">
        <v>2914133</v>
      </c>
      <c r="V262" s="81">
        <v>841</v>
      </c>
      <c r="W262" s="81">
        <v>120</v>
      </c>
      <c r="X262" s="81">
        <v>6247</v>
      </c>
      <c r="Y262" s="81">
        <v>12653</v>
      </c>
      <c r="Z262" s="81">
        <v>15991</v>
      </c>
      <c r="AA262" s="81">
        <v>4468</v>
      </c>
      <c r="AB262" s="81">
        <v>28783</v>
      </c>
      <c r="AC262" s="81">
        <v>0</v>
      </c>
      <c r="AD262" s="81">
        <v>1.9548570756594821</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20.5</v>
      </c>
      <c r="BJ262" s="81">
        <v>0</v>
      </c>
      <c r="BK262" s="81">
        <v>0</v>
      </c>
      <c r="BL262" s="81">
        <v>0</v>
      </c>
      <c r="BM262" s="82"/>
      <c r="BN262" s="81">
        <v>0</v>
      </c>
      <c r="BO262" s="81">
        <v>0</v>
      </c>
      <c r="BP262" s="81">
        <v>1</v>
      </c>
      <c r="BQ262" s="81">
        <v>0</v>
      </c>
      <c r="BR262" s="81">
        <v>0</v>
      </c>
      <c r="BS262" s="81">
        <v>0</v>
      </c>
      <c r="BT262"/>
      <c r="BU262" s="80">
        <v>20.5</v>
      </c>
      <c r="BV262" s="80">
        <v>0</v>
      </c>
      <c r="BW262" s="80">
        <v>0</v>
      </c>
      <c r="BX262" s="80">
        <v>0</v>
      </c>
      <c r="BY262" s="80">
        <v>0</v>
      </c>
      <c r="BZ262" s="80">
        <v>0</v>
      </c>
      <c r="CA262" s="80">
        <v>0</v>
      </c>
      <c r="CB262" s="80">
        <v>0</v>
      </c>
      <c r="CC262" s="80">
        <v>0</v>
      </c>
    </row>
    <row r="263" spans="1:81">
      <c r="A263" s="80" t="s">
        <v>1962</v>
      </c>
      <c r="B263" s="80">
        <v>484</v>
      </c>
      <c r="C263" s="80">
        <v>8</v>
      </c>
      <c r="D263" s="80">
        <v>29</v>
      </c>
      <c r="E263" s="80">
        <v>2011</v>
      </c>
      <c r="F263" s="80" t="s">
        <v>87</v>
      </c>
      <c r="G263" s="80" t="s">
        <v>1655</v>
      </c>
      <c r="H263" s="80" t="s">
        <v>1656</v>
      </c>
      <c r="I263" s="177"/>
      <c r="J263" s="81">
        <v>50.844719329032429</v>
      </c>
      <c r="K263" s="81">
        <v>2.646896787523783</v>
      </c>
      <c r="L263" s="81">
        <v>6.3037077547259148</v>
      </c>
      <c r="M263" s="81">
        <v>32.17656358478461</v>
      </c>
      <c r="N263" s="81">
        <v>64.743402010183814</v>
      </c>
      <c r="O263" s="81">
        <v>31.184775868350322</v>
      </c>
      <c r="P263" s="81">
        <v>22.07012037630729</v>
      </c>
      <c r="Q263" s="81">
        <v>2.0256269064168286</v>
      </c>
      <c r="R263" s="81">
        <v>0</v>
      </c>
      <c r="S263" s="81">
        <v>2.0506881656927543</v>
      </c>
      <c r="T263" s="82"/>
      <c r="U263" s="81">
        <v>1867825</v>
      </c>
      <c r="V263" s="81">
        <v>841</v>
      </c>
      <c r="W263" s="81">
        <v>120</v>
      </c>
      <c r="X263" s="81">
        <v>6247</v>
      </c>
      <c r="Y263" s="81">
        <v>12846</v>
      </c>
      <c r="Z263" s="81">
        <v>16182</v>
      </c>
      <c r="AA263" s="81">
        <v>4460</v>
      </c>
      <c r="AB263" s="81">
        <v>28864</v>
      </c>
      <c r="AC263" s="81">
        <v>0</v>
      </c>
      <c r="AD263" s="81">
        <v>2.0506881656927543</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16.297999999999998</v>
      </c>
      <c r="BJ263" s="81">
        <v>0</v>
      </c>
      <c r="BK263" s="81">
        <v>0</v>
      </c>
      <c r="BL263" s="81">
        <v>0</v>
      </c>
      <c r="BM263" s="82"/>
      <c r="BN263" s="81">
        <v>0</v>
      </c>
      <c r="BO263" s="81">
        <v>0</v>
      </c>
      <c r="BP263" s="81">
        <v>1</v>
      </c>
      <c r="BQ263" s="81">
        <v>0</v>
      </c>
      <c r="BR263" s="81">
        <v>0</v>
      </c>
      <c r="BS263" s="81">
        <v>0</v>
      </c>
      <c r="BT263"/>
      <c r="BU263" s="80">
        <v>16.297999999999998</v>
      </c>
      <c r="BV263" s="80">
        <v>0</v>
      </c>
      <c r="BW263" s="80">
        <v>0</v>
      </c>
      <c r="BX263" s="80">
        <v>0</v>
      </c>
      <c r="BY263" s="80">
        <v>0</v>
      </c>
      <c r="BZ263" s="80">
        <v>0</v>
      </c>
      <c r="CA263" s="80">
        <v>0</v>
      </c>
      <c r="CB263" s="80">
        <v>0</v>
      </c>
      <c r="CC263" s="80">
        <v>0</v>
      </c>
    </row>
    <row r="264" spans="1:81">
      <c r="A264" s="80" t="s">
        <v>1963</v>
      </c>
      <c r="B264" s="80">
        <v>485</v>
      </c>
      <c r="C264" s="80">
        <v>9</v>
      </c>
      <c r="D264" s="80">
        <v>29</v>
      </c>
      <c r="E264" s="80">
        <v>2012</v>
      </c>
      <c r="F264" s="80" t="s">
        <v>88</v>
      </c>
      <c r="G264" s="80" t="s">
        <v>1655</v>
      </c>
      <c r="H264" s="80" t="s">
        <v>1656</v>
      </c>
      <c r="I264" s="177"/>
      <c r="J264" s="81">
        <v>107.96534441002152</v>
      </c>
      <c r="K264" s="81">
        <v>2.9818316025920493</v>
      </c>
      <c r="L264" s="81">
        <v>6.3602536787642103</v>
      </c>
      <c r="M264" s="81">
        <v>39.963189736518821</v>
      </c>
      <c r="N264" s="81">
        <v>71.99601660919204</v>
      </c>
      <c r="O264" s="81">
        <v>31.421191421166085</v>
      </c>
      <c r="P264" s="81">
        <v>22.514194271802502</v>
      </c>
      <c r="Q264" s="81">
        <v>2.1892056639557791</v>
      </c>
      <c r="R264" s="81">
        <v>0</v>
      </c>
      <c r="S264" s="81">
        <v>2.5996775190142301</v>
      </c>
      <c r="T264" s="82"/>
      <c r="U264" s="81">
        <v>3800162</v>
      </c>
      <c r="V264" s="81">
        <v>841</v>
      </c>
      <c r="W264" s="81">
        <v>120</v>
      </c>
      <c r="X264" s="81">
        <v>6247</v>
      </c>
      <c r="Y264" s="81">
        <v>13004</v>
      </c>
      <c r="Z264" s="81">
        <v>16434</v>
      </c>
      <c r="AA264" s="81">
        <v>4524</v>
      </c>
      <c r="AB264" s="81">
        <v>28712</v>
      </c>
      <c r="AC264" s="81">
        <v>0</v>
      </c>
      <c r="AD264" s="81">
        <v>2.5996775190142301</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1964</v>
      </c>
      <c r="B265" s="80">
        <v>486</v>
      </c>
      <c r="C265" s="80">
        <v>10</v>
      </c>
      <c r="D265" s="80">
        <v>29</v>
      </c>
      <c r="E265" s="80">
        <v>2013</v>
      </c>
      <c r="F265" s="80" t="s">
        <v>89</v>
      </c>
      <c r="G265" s="80" t="s">
        <v>1655</v>
      </c>
      <c r="H265" s="80" t="s">
        <v>1656</v>
      </c>
      <c r="I265" s="177"/>
      <c r="J265" s="81">
        <v>58.498624085489197</v>
      </c>
      <c r="K265" s="81">
        <v>2.4644939904703111</v>
      </c>
      <c r="L265" s="81">
        <v>5.6166055146665013</v>
      </c>
      <c r="M265" s="81">
        <v>37.166721902941354</v>
      </c>
      <c r="N265" s="81">
        <v>70.412217667128459</v>
      </c>
      <c r="O265" s="81">
        <v>30.539474590413125</v>
      </c>
      <c r="P265" s="81">
        <v>23.19846897706865</v>
      </c>
      <c r="Q265" s="81">
        <v>2.2297155593431057</v>
      </c>
      <c r="R265" s="81">
        <v>0</v>
      </c>
      <c r="S265" s="81">
        <v>2.6856373409028858</v>
      </c>
      <c r="T265" s="82"/>
      <c r="U265" s="81">
        <v>2096519</v>
      </c>
      <c r="V265" s="81">
        <v>841</v>
      </c>
      <c r="W265" s="81">
        <v>120</v>
      </c>
      <c r="X265" s="81">
        <v>6247</v>
      </c>
      <c r="Y265" s="81">
        <v>13123</v>
      </c>
      <c r="Z265" s="81">
        <v>16686</v>
      </c>
      <c r="AA265" s="81">
        <v>4644</v>
      </c>
      <c r="AB265" s="81">
        <v>28824</v>
      </c>
      <c r="AC265" s="81">
        <v>0</v>
      </c>
      <c r="AD265" s="81">
        <v>2.6856373409028858</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21.402999999999999</v>
      </c>
      <c r="BJ265" s="81">
        <v>0</v>
      </c>
      <c r="BK265" s="81">
        <v>0</v>
      </c>
      <c r="BL265" s="81">
        <v>0</v>
      </c>
      <c r="BM265" s="82"/>
      <c r="BN265" s="81">
        <v>0</v>
      </c>
      <c r="BO265" s="81">
        <v>0</v>
      </c>
      <c r="BP265" s="81">
        <v>1</v>
      </c>
      <c r="BQ265" s="81">
        <v>0</v>
      </c>
      <c r="BR265" s="81">
        <v>0</v>
      </c>
      <c r="BS265" s="81">
        <v>0</v>
      </c>
      <c r="BT265"/>
      <c r="BU265" s="80">
        <v>21.402999999999999</v>
      </c>
      <c r="BV265" s="80">
        <v>0</v>
      </c>
      <c r="BW265" s="80">
        <v>0</v>
      </c>
      <c r="BX265" s="80">
        <v>0</v>
      </c>
      <c r="BY265" s="80">
        <v>0</v>
      </c>
      <c r="BZ265" s="80">
        <v>0</v>
      </c>
      <c r="CA265" s="80">
        <v>0</v>
      </c>
      <c r="CB265" s="80">
        <v>0</v>
      </c>
      <c r="CC265" s="80">
        <v>0</v>
      </c>
    </row>
    <row r="266" spans="1:81">
      <c r="A266" s="80" t="s">
        <v>1965</v>
      </c>
      <c r="B266" s="80">
        <v>487</v>
      </c>
      <c r="C266" s="80">
        <v>11</v>
      </c>
      <c r="D266" s="80">
        <v>29</v>
      </c>
      <c r="E266" s="80">
        <v>2014</v>
      </c>
      <c r="F266" s="80" t="s">
        <v>90</v>
      </c>
      <c r="G266" s="80" t="s">
        <v>1655</v>
      </c>
      <c r="H266" s="80" t="s">
        <v>1656</v>
      </c>
      <c r="I266" s="177"/>
      <c r="J266" s="81">
        <v>44.434729159164888</v>
      </c>
      <c r="K266" s="81">
        <v>2.6846466945742118</v>
      </c>
      <c r="L266" s="81">
        <v>4.1726286358669142</v>
      </c>
      <c r="M266" s="81">
        <v>40.283032627369003</v>
      </c>
      <c r="N266" s="81">
        <v>75.358531382395924</v>
      </c>
      <c r="O266" s="81">
        <v>29.305857796178039</v>
      </c>
      <c r="P266" s="81">
        <v>22.992738758003945</v>
      </c>
      <c r="Q266" s="81">
        <v>2.1364168226359661</v>
      </c>
      <c r="R266" s="81">
        <v>0</v>
      </c>
      <c r="S266" s="81">
        <v>3.0999311507233567</v>
      </c>
      <c r="T266" s="82"/>
      <c r="U266" s="81">
        <v>1768641</v>
      </c>
      <c r="V266" s="81">
        <v>796</v>
      </c>
      <c r="W266" s="81">
        <v>91</v>
      </c>
      <c r="X266" s="81">
        <v>6437</v>
      </c>
      <c r="Y266" s="81">
        <v>13264</v>
      </c>
      <c r="Z266" s="81">
        <v>16864</v>
      </c>
      <c r="AA266" s="81">
        <v>4579</v>
      </c>
      <c r="AB266" s="81">
        <v>28785</v>
      </c>
      <c r="AC266" s="81">
        <v>0</v>
      </c>
      <c r="AD266" s="81">
        <v>3.0999311507233567</v>
      </c>
      <c r="AE266" s="82"/>
      <c r="AF266" s="81">
        <v>14404083.6140306</v>
      </c>
      <c r="AG266" s="81">
        <v>1883802.1975808281</v>
      </c>
      <c r="AH266" s="81">
        <v>678678.47853390244</v>
      </c>
      <c r="AI266" s="81">
        <v>42390308.353048012</v>
      </c>
      <c r="AJ266" s="81">
        <v>57048144.000141196</v>
      </c>
      <c r="AK266" s="81">
        <v>0</v>
      </c>
      <c r="AL266" s="81">
        <v>0</v>
      </c>
      <c r="AM266" s="81">
        <v>3951750.3595571597</v>
      </c>
      <c r="AN266" s="81">
        <v>0</v>
      </c>
      <c r="AO266" s="81">
        <v>0</v>
      </c>
      <c r="AP266" s="82"/>
      <c r="AQ266" s="81">
        <v>189</v>
      </c>
      <c r="AR266" s="81">
        <v>30</v>
      </c>
      <c r="AS266" s="81">
        <v>0</v>
      </c>
      <c r="AT266" s="81">
        <v>0</v>
      </c>
      <c r="AU266" s="81">
        <v>0</v>
      </c>
      <c r="AV266" s="81">
        <v>0</v>
      </c>
      <c r="AW266" s="81" t="s">
        <v>564</v>
      </c>
      <c r="AX266" s="82"/>
      <c r="AY266" s="81">
        <v>949.93500000000006</v>
      </c>
      <c r="AZ266" s="81">
        <v>1034.2</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1966</v>
      </c>
      <c r="B267" s="80">
        <v>488</v>
      </c>
      <c r="C267" s="80">
        <v>12</v>
      </c>
      <c r="D267" s="80">
        <v>29</v>
      </c>
      <c r="E267" s="80">
        <v>2015</v>
      </c>
      <c r="F267" s="80" t="s">
        <v>91</v>
      </c>
      <c r="G267" s="80" t="s">
        <v>1655</v>
      </c>
      <c r="H267" s="80" t="s">
        <v>1656</v>
      </c>
      <c r="I267" s="177"/>
      <c r="J267" s="81">
        <v>43.681173991229734</v>
      </c>
      <c r="K267" s="81">
        <v>2.5742971035880076</v>
      </c>
      <c r="L267" s="81">
        <v>4.3921269434459695</v>
      </c>
      <c r="M267" s="81">
        <v>38.976768347102329</v>
      </c>
      <c r="N267" s="81">
        <v>69.856709962849649</v>
      </c>
      <c r="O267" s="81">
        <v>29.270606724254382</v>
      </c>
      <c r="P267" s="81">
        <v>23.111335748304509</v>
      </c>
      <c r="Q267" s="81">
        <v>2.0765512236536812</v>
      </c>
      <c r="R267" s="81">
        <v>0</v>
      </c>
      <c r="S267" s="81">
        <v>2.5988071197219051</v>
      </c>
      <c r="T267" s="82"/>
      <c r="U267" s="81">
        <v>1743186</v>
      </c>
      <c r="V267" s="81">
        <v>796</v>
      </c>
      <c r="W267" s="81">
        <v>91</v>
      </c>
      <c r="X267" s="81">
        <v>6437</v>
      </c>
      <c r="Y267" s="81">
        <v>13359</v>
      </c>
      <c r="Z267" s="81">
        <v>17006</v>
      </c>
      <c r="AA267" s="81">
        <v>4599</v>
      </c>
      <c r="AB267" s="81">
        <v>28580</v>
      </c>
      <c r="AC267" s="81">
        <v>0</v>
      </c>
      <c r="AD267" s="81">
        <v>2.5988071197219051</v>
      </c>
      <c r="AE267" s="82"/>
      <c r="AF267" s="81">
        <v>13452690.308271129</v>
      </c>
      <c r="AG267" s="81">
        <v>1715047.876016696</v>
      </c>
      <c r="AH267" s="81">
        <v>567910.20240503328</v>
      </c>
      <c r="AI267" s="81">
        <v>40939842.454093084</v>
      </c>
      <c r="AJ267" s="81">
        <v>55140003.397432201</v>
      </c>
      <c r="AK267" s="81">
        <v>0</v>
      </c>
      <c r="AL267" s="81">
        <v>0</v>
      </c>
      <c r="AM267" s="81">
        <v>3916769.111409097</v>
      </c>
      <c r="AN267" s="81">
        <v>0</v>
      </c>
      <c r="AO267" s="81">
        <v>0</v>
      </c>
      <c r="AP267" s="82"/>
      <c r="AQ267" s="81">
        <v>212</v>
      </c>
      <c r="AR267" s="81">
        <v>42</v>
      </c>
      <c r="AS267" s="81">
        <v>0</v>
      </c>
      <c r="AT267" s="81">
        <v>0</v>
      </c>
      <c r="AU267" s="81">
        <v>0</v>
      </c>
      <c r="AV267" s="81">
        <v>0</v>
      </c>
      <c r="AW267" s="81" t="s">
        <v>564</v>
      </c>
      <c r="AX267" s="82"/>
      <c r="AY267" s="81">
        <v>1091.7350000000001</v>
      </c>
      <c r="AZ267" s="81">
        <v>1472.1</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1967</v>
      </c>
      <c r="B268" s="80">
        <v>489</v>
      </c>
      <c r="C268" s="80">
        <v>13</v>
      </c>
      <c r="D268" s="80">
        <v>29</v>
      </c>
      <c r="E268" s="80">
        <v>2016</v>
      </c>
      <c r="F268" s="80" t="s">
        <v>92</v>
      </c>
      <c r="G268" s="80" t="s">
        <v>1655</v>
      </c>
      <c r="H268" s="80" t="s">
        <v>1656</v>
      </c>
      <c r="I268" s="177"/>
      <c r="J268" s="81">
        <v>41.325032565774606</v>
      </c>
      <c r="K268" s="81">
        <v>2.4282779728004602</v>
      </c>
      <c r="L268" s="81">
        <v>4.7230656883383562</v>
      </c>
      <c r="M268" s="81">
        <v>33.418058577396472</v>
      </c>
      <c r="N268" s="81">
        <v>72.209561031420691</v>
      </c>
      <c r="O268" s="81">
        <v>29.146400340566245</v>
      </c>
      <c r="P268" s="81">
        <v>23.336441449293631</v>
      </c>
      <c r="Q268" s="81">
        <v>2.01823956382322</v>
      </c>
      <c r="R268" s="81">
        <v>0</v>
      </c>
      <c r="S268" s="81">
        <v>3.8329898449110122</v>
      </c>
      <c r="T268" s="82"/>
      <c r="U268" s="81">
        <v>1569777</v>
      </c>
      <c r="V268" s="81">
        <v>796</v>
      </c>
      <c r="W268" s="81">
        <v>91</v>
      </c>
      <c r="X268" s="81">
        <v>6437</v>
      </c>
      <c r="Y268" s="81">
        <v>13579</v>
      </c>
      <c r="Z268" s="81">
        <v>17142</v>
      </c>
      <c r="AA268" s="81">
        <v>4803</v>
      </c>
      <c r="AB268" s="81">
        <v>28574</v>
      </c>
      <c r="AC268" s="81">
        <v>0</v>
      </c>
      <c r="AD268" s="81">
        <v>3.8329898449110118</v>
      </c>
      <c r="AE268" s="82"/>
      <c r="AF268" s="81">
        <v>12949868.91726288</v>
      </c>
      <c r="AG268" s="81">
        <v>1634791.371561755</v>
      </c>
      <c r="AH268" s="81">
        <v>481331.88065589347</v>
      </c>
      <c r="AI268" s="81">
        <v>40866125.254212409</v>
      </c>
      <c r="AJ268" s="81">
        <v>58338034.638440572</v>
      </c>
      <c r="AK268" s="81">
        <v>0</v>
      </c>
      <c r="AL268" s="81">
        <v>0</v>
      </c>
      <c r="AM268" s="81">
        <v>3918989.1430409108</v>
      </c>
      <c r="AN268" s="81">
        <v>0</v>
      </c>
      <c r="AO268" s="81">
        <v>0</v>
      </c>
      <c r="AP268" s="82"/>
      <c r="AQ268" s="81">
        <v>227</v>
      </c>
      <c r="AR268" s="81">
        <v>50</v>
      </c>
      <c r="AS268" s="81">
        <v>0</v>
      </c>
      <c r="AT268" s="81">
        <v>0</v>
      </c>
      <c r="AU268" s="81">
        <v>0</v>
      </c>
      <c r="AV268" s="81">
        <v>0</v>
      </c>
      <c r="AW268" s="81" t="s">
        <v>564</v>
      </c>
      <c r="AX268" s="82"/>
      <c r="AY268" s="81">
        <v>1164.9349999999999</v>
      </c>
      <c r="AZ268" s="81">
        <v>3134.3</v>
      </c>
      <c r="BA268" s="81">
        <v>0</v>
      </c>
      <c r="BB268" s="81">
        <v>0</v>
      </c>
      <c r="BC268" s="81">
        <v>0</v>
      </c>
      <c r="BD268" s="81">
        <v>0</v>
      </c>
      <c r="BE268" s="81" t="s">
        <v>564</v>
      </c>
      <c r="BF268" s="82"/>
      <c r="BG268" s="81">
        <v>0</v>
      </c>
      <c r="BH268" s="81">
        <v>0</v>
      </c>
      <c r="BI268" s="81">
        <v>24.687000000000001</v>
      </c>
      <c r="BJ268" s="81">
        <v>0</v>
      </c>
      <c r="BK268" s="81">
        <v>0</v>
      </c>
      <c r="BL268" s="81">
        <v>0</v>
      </c>
      <c r="BM268" s="82"/>
      <c r="BN268" s="81">
        <v>0</v>
      </c>
      <c r="BO268" s="81">
        <v>0</v>
      </c>
      <c r="BP268" s="81">
        <v>1</v>
      </c>
      <c r="BQ268" s="81">
        <v>0</v>
      </c>
      <c r="BR268" s="81">
        <v>0</v>
      </c>
      <c r="BS268" s="81">
        <v>0</v>
      </c>
      <c r="BT268"/>
      <c r="BU268" s="80">
        <v>24.687000000000001</v>
      </c>
      <c r="BV268" s="80">
        <v>0</v>
      </c>
      <c r="BW268" s="80">
        <v>0</v>
      </c>
      <c r="BX268" s="80">
        <v>0</v>
      </c>
      <c r="BY268" s="80">
        <v>0</v>
      </c>
      <c r="BZ268" s="80">
        <v>0</v>
      </c>
      <c r="CA268" s="80">
        <v>0</v>
      </c>
      <c r="CB268" s="80">
        <v>0</v>
      </c>
      <c r="CC268" s="80">
        <v>0</v>
      </c>
    </row>
    <row r="269" spans="1:81">
      <c r="A269" s="80" t="s">
        <v>1968</v>
      </c>
      <c r="B269" s="80">
        <v>490</v>
      </c>
      <c r="C269" s="80">
        <v>14</v>
      </c>
      <c r="D269" s="80">
        <v>29</v>
      </c>
      <c r="E269" s="80">
        <v>2017</v>
      </c>
      <c r="F269" s="80" t="s">
        <v>71</v>
      </c>
      <c r="G269" s="80" t="s">
        <v>1655</v>
      </c>
      <c r="H269" s="80" t="s">
        <v>1656</v>
      </c>
      <c r="I269" s="177"/>
      <c r="J269" s="81">
        <v>41.592861070330819</v>
      </c>
      <c r="K269" s="81">
        <v>2.4813365069589621</v>
      </c>
      <c r="L269" s="81">
        <v>4.2635588875469006</v>
      </c>
      <c r="M269" s="81">
        <v>33.507952168674173</v>
      </c>
      <c r="N269" s="81">
        <v>71.436577221026099</v>
      </c>
      <c r="O269" s="81">
        <v>28.91499239623322</v>
      </c>
      <c r="P269" s="81">
        <v>23.516913595114932</v>
      </c>
      <c r="Q269" s="81">
        <v>1.9508717191738398</v>
      </c>
      <c r="R269" s="81">
        <v>0</v>
      </c>
      <c r="S269" s="81">
        <v>2.8580307957062456</v>
      </c>
      <c r="T269" s="82"/>
      <c r="U269" s="81">
        <v>1554642</v>
      </c>
      <c r="V269" s="81">
        <v>796</v>
      </c>
      <c r="W269" s="81">
        <v>91</v>
      </c>
      <c r="X269" s="81">
        <v>6437</v>
      </c>
      <c r="Y269" s="81">
        <v>13728</v>
      </c>
      <c r="Z269" s="81">
        <v>17288</v>
      </c>
      <c r="AA269" s="81">
        <v>4871</v>
      </c>
      <c r="AB269" s="81">
        <v>28563</v>
      </c>
      <c r="AC269" s="81">
        <v>0</v>
      </c>
      <c r="AD269" s="81">
        <v>2.8580307957062461</v>
      </c>
      <c r="AE269" s="82"/>
      <c r="AF269" s="81">
        <v>12602353.07171037</v>
      </c>
      <c r="AG269" s="81">
        <v>1639541.336634004</v>
      </c>
      <c r="AH269" s="81">
        <v>587997.81866197335</v>
      </c>
      <c r="AI269" s="81">
        <v>39855071.591677621</v>
      </c>
      <c r="AJ269" s="81">
        <v>51684838.498792447</v>
      </c>
      <c r="AK269" s="81">
        <v>0</v>
      </c>
      <c r="AL269" s="81">
        <v>0</v>
      </c>
      <c r="AM269" s="81">
        <v>3923610.255576781</v>
      </c>
      <c r="AN269" s="81">
        <v>0</v>
      </c>
      <c r="AO269" s="81">
        <v>0</v>
      </c>
      <c r="AP269" s="82"/>
      <c r="AQ269" s="81">
        <v>241</v>
      </c>
      <c r="AR269" s="81">
        <v>59</v>
      </c>
      <c r="AS269" s="81">
        <v>0</v>
      </c>
      <c r="AT269" s="81">
        <v>0</v>
      </c>
      <c r="AU269" s="81">
        <v>0</v>
      </c>
      <c r="AV269" s="81">
        <v>1</v>
      </c>
      <c r="AW269" s="81" t="s">
        <v>564</v>
      </c>
      <c r="AX269" s="82"/>
      <c r="AY269" s="81">
        <v>1235.4349999999999</v>
      </c>
      <c r="AZ269" s="81">
        <v>8927</v>
      </c>
      <c r="BA269" s="81">
        <v>0</v>
      </c>
      <c r="BB269" s="81">
        <v>0</v>
      </c>
      <c r="BC269" s="81">
        <v>0</v>
      </c>
      <c r="BD269" s="81">
        <v>49.5</v>
      </c>
      <c r="BE269" s="81" t="s">
        <v>564</v>
      </c>
      <c r="BF269" s="82"/>
      <c r="BG269" s="81">
        <v>0</v>
      </c>
      <c r="BH269" s="81">
        <v>0</v>
      </c>
      <c r="BI269" s="81">
        <v>35.029000000000003</v>
      </c>
      <c r="BJ269" s="81">
        <v>0</v>
      </c>
      <c r="BK269" s="81">
        <v>0</v>
      </c>
      <c r="BL269" s="81">
        <v>0</v>
      </c>
      <c r="BM269" s="82"/>
      <c r="BN269" s="81">
        <v>0</v>
      </c>
      <c r="BO269" s="81">
        <v>0</v>
      </c>
      <c r="BP269" s="81">
        <v>1</v>
      </c>
      <c r="BQ269" s="81">
        <v>0</v>
      </c>
      <c r="BR269" s="81">
        <v>0</v>
      </c>
      <c r="BS269" s="81">
        <v>0</v>
      </c>
      <c r="BT269"/>
      <c r="BU269" s="80">
        <v>35.029000000000003</v>
      </c>
      <c r="BV269" s="80">
        <v>0</v>
      </c>
      <c r="BW269" s="80">
        <v>0</v>
      </c>
      <c r="BX269" s="80">
        <v>0</v>
      </c>
      <c r="BY269" s="80">
        <v>0</v>
      </c>
      <c r="BZ269" s="80">
        <v>0</v>
      </c>
      <c r="CA269" s="80">
        <v>0</v>
      </c>
      <c r="CB269" s="80">
        <v>0</v>
      </c>
      <c r="CC269" s="80">
        <v>0</v>
      </c>
    </row>
    <row r="270" spans="1:81">
      <c r="A270" s="80" t="s">
        <v>1969</v>
      </c>
      <c r="B270" s="80">
        <v>491</v>
      </c>
      <c r="C270" s="80">
        <v>15</v>
      </c>
      <c r="D270" s="80">
        <v>29</v>
      </c>
      <c r="E270" s="80">
        <v>2018</v>
      </c>
      <c r="F270" s="80" t="s">
        <v>93</v>
      </c>
      <c r="G270" s="80" t="s">
        <v>1655</v>
      </c>
      <c r="H270" s="80" t="s">
        <v>1656</v>
      </c>
      <c r="I270" s="177"/>
      <c r="J270" s="81">
        <v>61.783261372926646</v>
      </c>
      <c r="K270" s="81">
        <v>2.3094522077756463</v>
      </c>
      <c r="L270" s="81">
        <v>3.9112661179172807</v>
      </c>
      <c r="M270" s="81">
        <v>33.673215948110908</v>
      </c>
      <c r="N270" s="81">
        <v>65.712958323156542</v>
      </c>
      <c r="O270" s="81">
        <v>28.524367278472621</v>
      </c>
      <c r="P270" s="81">
        <v>23.961564349200636</v>
      </c>
      <c r="Q270" s="81">
        <v>1.7928811226760435</v>
      </c>
      <c r="R270" s="81">
        <v>0</v>
      </c>
      <c r="S270" s="81">
        <v>3.3213011522690854</v>
      </c>
      <c r="T270" s="82"/>
      <c r="U270" s="81">
        <v>2412957</v>
      </c>
      <c r="V270" s="81">
        <v>796</v>
      </c>
      <c r="W270" s="81">
        <v>91</v>
      </c>
      <c r="X270" s="81">
        <v>6437</v>
      </c>
      <c r="Y270" s="81">
        <v>13716</v>
      </c>
      <c r="Z270" s="81">
        <v>17381</v>
      </c>
      <c r="AA270" s="81">
        <v>5013</v>
      </c>
      <c r="AB270" s="81">
        <v>28288</v>
      </c>
      <c r="AC270" s="81">
        <v>0</v>
      </c>
      <c r="AD270" s="81">
        <v>3.321301152269085</v>
      </c>
      <c r="AE270" s="82"/>
      <c r="AF270" s="81">
        <v>19634891.431982599</v>
      </c>
      <c r="AG270" s="81">
        <v>1483392.695511051</v>
      </c>
      <c r="AH270" s="81">
        <v>554188.01643882575</v>
      </c>
      <c r="AI270" s="81">
        <v>40740024.143795043</v>
      </c>
      <c r="AJ270" s="81">
        <v>50048001.472208239</v>
      </c>
      <c r="AK270" s="81">
        <v>0</v>
      </c>
      <c r="AL270" s="81">
        <v>0</v>
      </c>
      <c r="AM270" s="81">
        <v>3893874.6198111228</v>
      </c>
      <c r="AN270" s="81">
        <v>0</v>
      </c>
      <c r="AO270" s="81">
        <v>0</v>
      </c>
      <c r="AP270" s="82"/>
      <c r="AQ270" s="81">
        <v>253</v>
      </c>
      <c r="AR270" s="81">
        <v>72</v>
      </c>
      <c r="AS270" s="81">
        <v>0</v>
      </c>
      <c r="AT270" s="81">
        <v>0</v>
      </c>
      <c r="AU270" s="81">
        <v>0</v>
      </c>
      <c r="AV270" s="81">
        <v>1</v>
      </c>
      <c r="AW270" s="81" t="s">
        <v>564</v>
      </c>
      <c r="AX270" s="82"/>
      <c r="AY270" s="81">
        <v>1294.2349999999999</v>
      </c>
      <c r="AZ270" s="81">
        <v>9512</v>
      </c>
      <c r="BA270" s="81">
        <v>0</v>
      </c>
      <c r="BB270" s="81">
        <v>0</v>
      </c>
      <c r="BC270" s="81">
        <v>0</v>
      </c>
      <c r="BD270" s="81">
        <v>50</v>
      </c>
      <c r="BE270" s="81" t="s">
        <v>564</v>
      </c>
      <c r="BF270" s="82"/>
      <c r="BG270" s="81">
        <v>0</v>
      </c>
      <c r="BH270" s="81">
        <v>0</v>
      </c>
      <c r="BI270" s="81">
        <v>37.142000000000003</v>
      </c>
      <c r="BJ270" s="81">
        <v>0</v>
      </c>
      <c r="BK270" s="81">
        <v>0</v>
      </c>
      <c r="BL270" s="81">
        <v>0</v>
      </c>
      <c r="BM270" s="82"/>
      <c r="BN270" s="81">
        <v>0</v>
      </c>
      <c r="BO270" s="81">
        <v>0</v>
      </c>
      <c r="BP270" s="81">
        <v>1</v>
      </c>
      <c r="BQ270" s="81">
        <v>0</v>
      </c>
      <c r="BR270" s="81">
        <v>0</v>
      </c>
      <c r="BS270" s="81">
        <v>0</v>
      </c>
      <c r="BT270"/>
      <c r="BU270" s="80">
        <v>37.142000000000003</v>
      </c>
      <c r="BV270" s="80">
        <v>0</v>
      </c>
      <c r="BW270" s="80">
        <v>0</v>
      </c>
      <c r="BX270" s="80">
        <v>0</v>
      </c>
      <c r="BY270" s="80">
        <v>0</v>
      </c>
      <c r="BZ270" s="80">
        <v>0</v>
      </c>
      <c r="CA270" s="80">
        <v>0</v>
      </c>
      <c r="CB270" s="80">
        <v>0</v>
      </c>
      <c r="CC270" s="80">
        <v>0</v>
      </c>
    </row>
    <row r="271" spans="1:81">
      <c r="A271" s="80" t="s">
        <v>1970</v>
      </c>
      <c r="B271" s="80">
        <v>492</v>
      </c>
      <c r="C271" s="80">
        <v>16</v>
      </c>
      <c r="D271" s="80">
        <v>29</v>
      </c>
      <c r="E271" s="80">
        <v>2019</v>
      </c>
      <c r="F271" s="80" t="s">
        <v>73</v>
      </c>
      <c r="G271" s="80" t="s">
        <v>1655</v>
      </c>
      <c r="H271" s="80" t="s">
        <v>1656</v>
      </c>
      <c r="I271" s="177"/>
      <c r="J271" s="81">
        <v>57.474816121449194</v>
      </c>
      <c r="K271" s="81">
        <v>2.1430015918041336</v>
      </c>
      <c r="L271" s="81">
        <v>3.928789924692786</v>
      </c>
      <c r="M271" s="81">
        <v>30.20793233277594</v>
      </c>
      <c r="N271" s="81">
        <v>66.90768134602375</v>
      </c>
      <c r="O271" s="81">
        <v>27.784498635374245</v>
      </c>
      <c r="P271" s="81">
        <v>23.304284041105753</v>
      </c>
      <c r="Q271" s="81">
        <v>1.7369790186904432</v>
      </c>
      <c r="R271" s="81">
        <v>0</v>
      </c>
      <c r="S271" s="81">
        <v>2.6436872540170588</v>
      </c>
      <c r="T271" s="82"/>
      <c r="U271" s="81">
        <v>2361301</v>
      </c>
      <c r="V271" s="81">
        <v>796</v>
      </c>
      <c r="W271" s="81">
        <v>91</v>
      </c>
      <c r="X271" s="81">
        <v>6437</v>
      </c>
      <c r="Y271" s="81">
        <v>13795</v>
      </c>
      <c r="Z271" s="81">
        <v>17395</v>
      </c>
      <c r="AA271" s="81">
        <v>4839</v>
      </c>
      <c r="AB271" s="81">
        <v>28148</v>
      </c>
      <c r="AC271" s="81">
        <v>0</v>
      </c>
      <c r="AD271" s="81">
        <v>2.6436872540170588</v>
      </c>
      <c r="AE271" s="82"/>
      <c r="AF271" s="81">
        <v>18854587.31498199</v>
      </c>
      <c r="AG271" s="81">
        <v>1482953.421302828</v>
      </c>
      <c r="AH271" s="81">
        <v>598357.52060131286</v>
      </c>
      <c r="AI271" s="81">
        <v>39921841.618426852</v>
      </c>
      <c r="AJ271" s="81">
        <v>51194109.734883353</v>
      </c>
      <c r="AK271" s="81">
        <v>0</v>
      </c>
      <c r="AL271" s="81">
        <v>0</v>
      </c>
      <c r="AM271" s="81">
        <v>3833545.7019694499</v>
      </c>
      <c r="AN271" s="81">
        <v>0</v>
      </c>
      <c r="AO271" s="81">
        <v>0</v>
      </c>
      <c r="AP271" s="82"/>
      <c r="AQ271" s="81">
        <v>276</v>
      </c>
      <c r="AR271" s="81">
        <v>85</v>
      </c>
      <c r="AS271" s="81">
        <v>0</v>
      </c>
      <c r="AT271" s="81">
        <v>0</v>
      </c>
      <c r="AU271" s="81">
        <v>0</v>
      </c>
      <c r="AV271" s="81">
        <v>1</v>
      </c>
      <c r="AW271" s="81" t="s">
        <v>564</v>
      </c>
      <c r="AX271" s="82"/>
      <c r="AY271" s="81">
        <v>1422.575</v>
      </c>
      <c r="AZ271" s="81">
        <v>15062.7</v>
      </c>
      <c r="BA271" s="81">
        <v>0</v>
      </c>
      <c r="BB271" s="81">
        <v>0</v>
      </c>
      <c r="BC271" s="81">
        <v>0</v>
      </c>
      <c r="BD271" s="81">
        <v>49.5</v>
      </c>
      <c r="BE271" s="81" t="s">
        <v>564</v>
      </c>
      <c r="BF271" s="82"/>
      <c r="BG271" s="81">
        <v>0</v>
      </c>
      <c r="BH271" s="81">
        <v>0</v>
      </c>
      <c r="BI271" s="81">
        <v>35.698</v>
      </c>
      <c r="BJ271" s="81">
        <v>0</v>
      </c>
      <c r="BK271" s="81">
        <v>0</v>
      </c>
      <c r="BL271" s="81">
        <v>0</v>
      </c>
      <c r="BM271" s="82"/>
      <c r="BN271" s="81">
        <v>0</v>
      </c>
      <c r="BO271" s="81">
        <v>0</v>
      </c>
      <c r="BP271" s="81">
        <v>1</v>
      </c>
      <c r="BQ271" s="81">
        <v>0</v>
      </c>
      <c r="BR271" s="81">
        <v>0</v>
      </c>
      <c r="BS271" s="81">
        <v>0</v>
      </c>
      <c r="BT271"/>
      <c r="BU271" s="80">
        <v>35.698</v>
      </c>
      <c r="BV271" s="80">
        <v>0</v>
      </c>
      <c r="BW271" s="80">
        <v>0</v>
      </c>
      <c r="BX271" s="80">
        <v>0</v>
      </c>
      <c r="BY271" s="80">
        <v>0</v>
      </c>
      <c r="BZ271" s="80">
        <v>0</v>
      </c>
      <c r="CA271" s="80">
        <v>0</v>
      </c>
      <c r="CB271" s="80">
        <v>0</v>
      </c>
      <c r="CC271" s="80">
        <v>0</v>
      </c>
    </row>
    <row r="272" spans="1:81">
      <c r="A272" s="80" t="s">
        <v>1971</v>
      </c>
      <c r="B272" s="80">
        <v>493</v>
      </c>
      <c r="C272" s="80">
        <v>17</v>
      </c>
      <c r="D272" s="80">
        <v>29</v>
      </c>
      <c r="E272" s="80">
        <v>2020</v>
      </c>
      <c r="F272" s="80" t="s">
        <v>218</v>
      </c>
      <c r="G272" s="80" t="s">
        <v>1655</v>
      </c>
      <c r="H272" s="80" t="s">
        <v>1656</v>
      </c>
      <c r="I272" s="177"/>
      <c r="J272" s="81">
        <v>42.221402466255803</v>
      </c>
      <c r="K272" s="81">
        <v>2.7003949473040834</v>
      </c>
      <c r="L272" s="81">
        <v>8.3085157369529341</v>
      </c>
      <c r="M272" s="81">
        <v>28.726492290243392</v>
      </c>
      <c r="N272" s="81">
        <v>61.924800039365344</v>
      </c>
      <c r="O272" s="81">
        <v>24.513883286678936</v>
      </c>
      <c r="P272" s="81">
        <v>22.584025808877289</v>
      </c>
      <c r="Q272" s="81">
        <v>1.6552141377773035</v>
      </c>
      <c r="R272" s="81">
        <v>0</v>
      </c>
      <c r="S272" s="81">
        <v>2.9926867439096689</v>
      </c>
      <c r="T272" s="82"/>
      <c r="U272" s="81">
        <v>1966354</v>
      </c>
      <c r="V272" s="81">
        <v>928</v>
      </c>
      <c r="W272" s="81">
        <v>171</v>
      </c>
      <c r="X272" s="81">
        <v>6437</v>
      </c>
      <c r="Y272" s="81">
        <v>13930</v>
      </c>
      <c r="Z272" s="81">
        <v>17517</v>
      </c>
      <c r="AA272" s="81">
        <v>5095</v>
      </c>
      <c r="AB272" s="81">
        <v>28072</v>
      </c>
      <c r="AC272" s="81">
        <v>0</v>
      </c>
      <c r="AD272" s="81">
        <v>2.9926867439096689</v>
      </c>
      <c r="AE272" s="82"/>
      <c r="AF272" s="81">
        <v>15353110.014863949</v>
      </c>
      <c r="AG272" s="81">
        <v>1730144.6520074254</v>
      </c>
      <c r="AH272" s="81">
        <v>1218429.6093121194</v>
      </c>
      <c r="AI272" s="81">
        <v>36959204.832960099</v>
      </c>
      <c r="AJ272" s="81">
        <v>52775465.787511826</v>
      </c>
      <c r="AK272" s="81"/>
      <c r="AL272" s="81"/>
      <c r="AM272" s="81">
        <v>3663707.8864250295</v>
      </c>
      <c r="AN272" s="81"/>
      <c r="AO272" s="81"/>
      <c r="AP272" s="82"/>
      <c r="AQ272" s="81">
        <v>289</v>
      </c>
      <c r="AR272" s="81">
        <v>98</v>
      </c>
      <c r="AS272" s="81">
        <v>0</v>
      </c>
      <c r="AT272" s="81">
        <v>0</v>
      </c>
      <c r="AU272" s="81">
        <v>0</v>
      </c>
      <c r="AV272" s="81">
        <v>1</v>
      </c>
      <c r="AW272" s="81">
        <v>0</v>
      </c>
      <c r="AX272" s="82"/>
      <c r="AY272" s="81">
        <v>1499.775000000001</v>
      </c>
      <c r="AZ272" s="81">
        <v>17159.499999999989</v>
      </c>
      <c r="BA272" s="81">
        <v>0</v>
      </c>
      <c r="BB272" s="81">
        <v>0</v>
      </c>
      <c r="BC272" s="81">
        <v>0</v>
      </c>
      <c r="BD272" s="81">
        <v>49.5</v>
      </c>
      <c r="BE272" s="81">
        <v>0</v>
      </c>
      <c r="BF272" s="82"/>
      <c r="BG272" s="81">
        <v>0</v>
      </c>
      <c r="BH272" s="81">
        <v>0</v>
      </c>
      <c r="BI272" s="81">
        <v>31.286000000000001</v>
      </c>
      <c r="BJ272" s="81">
        <v>0</v>
      </c>
      <c r="BK272" s="81">
        <v>0</v>
      </c>
      <c r="BL272" s="81">
        <v>0</v>
      </c>
      <c r="BM272" s="82"/>
      <c r="BN272" s="81">
        <v>0</v>
      </c>
      <c r="BO272" s="81">
        <v>0</v>
      </c>
      <c r="BP272" s="81">
        <v>1</v>
      </c>
      <c r="BQ272" s="81">
        <v>0</v>
      </c>
      <c r="BR272" s="81">
        <v>0</v>
      </c>
      <c r="BS272" s="81">
        <v>0</v>
      </c>
      <c r="BT272"/>
      <c r="BU272" s="80">
        <v>31.286000000000001</v>
      </c>
      <c r="BV272" s="80">
        <v>0</v>
      </c>
      <c r="BW272" s="80">
        <v>0</v>
      </c>
      <c r="BX272" s="80">
        <v>0</v>
      </c>
      <c r="BY272" s="80">
        <v>0</v>
      </c>
      <c r="BZ272" s="80">
        <v>0</v>
      </c>
      <c r="CA272" s="80">
        <v>0</v>
      </c>
      <c r="CB272" s="80">
        <v>0</v>
      </c>
      <c r="CC272" s="80">
        <v>0</v>
      </c>
    </row>
    <row r="273" spans="1:81">
      <c r="A273" s="80" t="s">
        <v>1657</v>
      </c>
      <c r="B273" s="80">
        <v>493</v>
      </c>
      <c r="C273" s="80">
        <v>18</v>
      </c>
      <c r="D273" s="80">
        <v>29</v>
      </c>
      <c r="E273" s="80">
        <v>2021</v>
      </c>
      <c r="F273" s="80" t="s">
        <v>75</v>
      </c>
      <c r="G273" s="174" t="s">
        <v>1655</v>
      </c>
      <c r="H273" s="80" t="s">
        <v>1656</v>
      </c>
      <c r="I273" s="177"/>
      <c r="J273" s="81">
        <v>46.813132776842764</v>
      </c>
      <c r="K273" s="81">
        <v>2.6012299178046772</v>
      </c>
      <c r="L273" s="81">
        <v>7.5822596005474319</v>
      </c>
      <c r="M273" s="81">
        <v>29.014670564728078</v>
      </c>
      <c r="N273" s="81">
        <v>59.262014676111406</v>
      </c>
      <c r="O273" s="81">
        <v>23.868319653202082</v>
      </c>
      <c r="P273" s="81">
        <v>23.330983383169897</v>
      </c>
      <c r="Q273" s="81">
        <v>1.6744813418708218</v>
      </c>
      <c r="R273" s="81">
        <v>0</v>
      </c>
      <c r="S273" s="81">
        <v>2.4083018072337889</v>
      </c>
      <c r="T273" s="82"/>
      <c r="U273" s="81">
        <v>2238918</v>
      </c>
      <c r="V273" s="81">
        <v>928</v>
      </c>
      <c r="W273" s="81">
        <v>171</v>
      </c>
      <c r="X273" s="81">
        <v>6437</v>
      </c>
      <c r="Y273" s="81">
        <v>14034</v>
      </c>
      <c r="Z273" s="81">
        <v>17562</v>
      </c>
      <c r="AA273" s="81">
        <v>5133</v>
      </c>
      <c r="AB273" s="81">
        <v>28062</v>
      </c>
      <c r="AC273" s="81">
        <v>0</v>
      </c>
      <c r="AD273" s="81">
        <v>2.4083018072337889</v>
      </c>
      <c r="AE273" s="82"/>
      <c r="AF273" s="81">
        <v>17149148.170075532</v>
      </c>
      <c r="AG273" s="81">
        <v>1760021.534401037</v>
      </c>
      <c r="AH273" s="81">
        <v>1092393.0529419628</v>
      </c>
      <c r="AI273" s="81">
        <v>40327952.627706386</v>
      </c>
      <c r="AJ273" s="81">
        <v>51814913.166997142</v>
      </c>
      <c r="AK273" s="81">
        <v>0</v>
      </c>
      <c r="AL273" s="81">
        <v>0</v>
      </c>
      <c r="AM273" s="81">
        <v>3683527.2196625657</v>
      </c>
      <c r="AN273" s="81">
        <v>0</v>
      </c>
      <c r="AO273" s="81">
        <v>0</v>
      </c>
      <c r="AP273" s="82"/>
      <c r="AQ273" s="81">
        <v>307</v>
      </c>
      <c r="AR273" s="81">
        <v>100</v>
      </c>
      <c r="AS273" s="81">
        <v>0</v>
      </c>
      <c r="AT273" s="81">
        <v>0</v>
      </c>
      <c r="AU273" s="81">
        <v>0</v>
      </c>
      <c r="AV273" s="81">
        <v>1</v>
      </c>
      <c r="AW273" s="81"/>
      <c r="AX273" s="82"/>
      <c r="AY273" s="81">
        <v>1608.175000000002</v>
      </c>
      <c r="AZ273" s="81">
        <v>17258.499999999989</v>
      </c>
      <c r="BA273" s="81">
        <v>0</v>
      </c>
      <c r="BB273" s="81">
        <v>0</v>
      </c>
      <c r="BC273" s="81">
        <v>0</v>
      </c>
      <c r="BD273" s="81">
        <v>49.5</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1654</v>
      </c>
      <c r="B274" s="80">
        <v>493</v>
      </c>
      <c r="C274" s="80">
        <v>19</v>
      </c>
      <c r="D274" s="80">
        <v>29</v>
      </c>
      <c r="E274" s="80">
        <v>2022</v>
      </c>
      <c r="F274" s="80" t="s">
        <v>568</v>
      </c>
      <c r="G274" s="174" t="s">
        <v>1655</v>
      </c>
      <c r="H274" s="80" t="s">
        <v>1656</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329</v>
      </c>
      <c r="AR274" s="81">
        <v>101</v>
      </c>
      <c r="AS274" s="81">
        <v>0</v>
      </c>
      <c r="AT274" s="81">
        <v>0</v>
      </c>
      <c r="AU274" s="81">
        <v>0</v>
      </c>
      <c r="AV274" s="81">
        <v>0</v>
      </c>
      <c r="AW274" s="81"/>
      <c r="AX274" s="82"/>
      <c r="AY274" s="81">
        <v>1745.375000000002</v>
      </c>
      <c r="AZ274" s="81">
        <v>17278.299999999992</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1972</v>
      </c>
      <c r="B275" s="80">
        <v>307</v>
      </c>
      <c r="C275" s="80">
        <v>1</v>
      </c>
      <c r="D275" s="80">
        <v>19</v>
      </c>
      <c r="E275" s="80">
        <v>1990</v>
      </c>
      <c r="F275" s="80" t="s">
        <v>562</v>
      </c>
      <c r="G275" s="80" t="s">
        <v>1973</v>
      </c>
      <c r="H275" s="80" t="s">
        <v>1974</v>
      </c>
      <c r="I275" s="177"/>
      <c r="J275" s="81">
        <v>20.972699991678908</v>
      </c>
      <c r="K275" s="81">
        <v>1.4403141104279555</v>
      </c>
      <c r="L275" s="81">
        <v>3.4016352678413138</v>
      </c>
      <c r="M275" s="81">
        <v>14.139035249649757</v>
      </c>
      <c r="N275" s="81">
        <v>22.869177557318018</v>
      </c>
      <c r="O275" s="81">
        <v>20.563480515355554</v>
      </c>
      <c r="P275" s="81">
        <v>10.621425750021965</v>
      </c>
      <c r="Q275" s="81">
        <v>1.8116474017934459</v>
      </c>
      <c r="R275" s="81">
        <v>0</v>
      </c>
      <c r="S275" s="81">
        <v>2.6747371931337702</v>
      </c>
      <c r="T275" s="82"/>
      <c r="U275" s="81">
        <v>1719193</v>
      </c>
      <c r="V275" s="81">
        <v>603</v>
      </c>
      <c r="W275" s="81">
        <v>31</v>
      </c>
      <c r="X275" s="81">
        <v>4823</v>
      </c>
      <c r="Y275" s="81">
        <v>9085</v>
      </c>
      <c r="Z275" s="81">
        <v>8458</v>
      </c>
      <c r="AA275" s="81">
        <v>2579</v>
      </c>
      <c r="AB275" s="81">
        <v>29415</v>
      </c>
      <c r="AC275" s="81">
        <v>0</v>
      </c>
      <c r="AD275" s="81">
        <v>2.6747371931337702</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1975</v>
      </c>
      <c r="B276" s="80">
        <v>308</v>
      </c>
      <c r="C276" s="80">
        <v>2</v>
      </c>
      <c r="D276" s="80">
        <v>19</v>
      </c>
      <c r="E276" s="80">
        <v>2005</v>
      </c>
      <c r="F276" s="80" t="s">
        <v>565</v>
      </c>
      <c r="G276" s="80" t="s">
        <v>1973</v>
      </c>
      <c r="H276" s="80" t="s">
        <v>1974</v>
      </c>
      <c r="I276" s="177"/>
      <c r="J276" s="81">
        <v>9.0693542913836147</v>
      </c>
      <c r="K276" s="81">
        <v>0.8890463689479331</v>
      </c>
      <c r="L276" s="81">
        <v>7.7679611228389884</v>
      </c>
      <c r="M276" s="81">
        <v>23.939891512421568</v>
      </c>
      <c r="N276" s="81">
        <v>33.04523844708978</v>
      </c>
      <c r="O276" s="81">
        <v>27.802402868199163</v>
      </c>
      <c r="P276" s="81">
        <v>9.3684001154677539</v>
      </c>
      <c r="Q276" s="81">
        <v>1.8049139014472722</v>
      </c>
      <c r="R276" s="81">
        <v>0</v>
      </c>
      <c r="S276" s="81">
        <v>1.6183808748799999</v>
      </c>
      <c r="T276" s="82"/>
      <c r="U276" s="81">
        <v>609075</v>
      </c>
      <c r="V276" s="81">
        <v>450</v>
      </c>
      <c r="W276" s="81">
        <v>86</v>
      </c>
      <c r="X276" s="81">
        <v>4561</v>
      </c>
      <c r="Y276" s="81">
        <v>11632</v>
      </c>
      <c r="Z276" s="81">
        <v>13233</v>
      </c>
      <c r="AA276" s="81">
        <v>1863</v>
      </c>
      <c r="AB276" s="81">
        <v>30636</v>
      </c>
      <c r="AC276" s="81">
        <v>0</v>
      </c>
      <c r="AD276" s="81">
        <v>1.6183808748799999</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1976</v>
      </c>
      <c r="B277" s="80">
        <v>309</v>
      </c>
      <c r="C277" s="80">
        <v>3</v>
      </c>
      <c r="D277" s="80">
        <v>19</v>
      </c>
      <c r="E277" s="80">
        <v>2006</v>
      </c>
      <c r="F277" s="80" t="s">
        <v>566</v>
      </c>
      <c r="G277" s="80" t="s">
        <v>1973</v>
      </c>
      <c r="H277" s="80" t="s">
        <v>1974</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1977</v>
      </c>
      <c r="B278" s="80">
        <v>310</v>
      </c>
      <c r="C278" s="80">
        <v>4</v>
      </c>
      <c r="D278" s="80">
        <v>19</v>
      </c>
      <c r="E278" s="80">
        <v>2007</v>
      </c>
      <c r="F278" s="80" t="s">
        <v>567</v>
      </c>
      <c r="G278" s="80" t="s">
        <v>1973</v>
      </c>
      <c r="H278" s="80" t="s">
        <v>1974</v>
      </c>
      <c r="I278" s="177"/>
      <c r="J278" s="81">
        <v>8.4846535919045785</v>
      </c>
      <c r="K278" s="81">
        <v>0.89017518531582662</v>
      </c>
      <c r="L278" s="81">
        <v>7.7600142021971736</v>
      </c>
      <c r="M278" s="81">
        <v>24.338686998850513</v>
      </c>
      <c r="N278" s="81">
        <v>35.844614642571905</v>
      </c>
      <c r="O278" s="81">
        <v>26.37071534890136</v>
      </c>
      <c r="P278" s="81">
        <v>9.0895725104902567</v>
      </c>
      <c r="Q278" s="81">
        <v>1.8762745340302229</v>
      </c>
      <c r="R278" s="81">
        <v>0</v>
      </c>
      <c r="S278" s="81">
        <v>1.0783732050000001</v>
      </c>
      <c r="T278" s="82"/>
      <c r="U278" s="81">
        <v>572496</v>
      </c>
      <c r="V278" s="81">
        <v>423</v>
      </c>
      <c r="W278" s="81">
        <v>79</v>
      </c>
      <c r="X278" s="81">
        <v>5373</v>
      </c>
      <c r="Y278" s="81">
        <v>11789</v>
      </c>
      <c r="Z278" s="81">
        <v>13048</v>
      </c>
      <c r="AA278" s="81">
        <v>1780</v>
      </c>
      <c r="AB278" s="81">
        <v>30163</v>
      </c>
      <c r="AC278" s="81">
        <v>0</v>
      </c>
      <c r="AD278" s="81">
        <v>1.0783732050000001</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1978</v>
      </c>
      <c r="B279" s="80">
        <v>311</v>
      </c>
      <c r="C279" s="80">
        <v>5</v>
      </c>
      <c r="D279" s="80">
        <v>19</v>
      </c>
      <c r="E279" s="80">
        <v>2008</v>
      </c>
      <c r="F279" s="80" t="s">
        <v>84</v>
      </c>
      <c r="G279" s="80" t="s">
        <v>1973</v>
      </c>
      <c r="H279" s="80" t="s">
        <v>1974</v>
      </c>
      <c r="I279" s="177"/>
      <c r="J279" s="81">
        <v>7.3387687660836756</v>
      </c>
      <c r="K279" s="81">
        <v>0.67454531255680383</v>
      </c>
      <c r="L279" s="81">
        <v>6.1696185494274793</v>
      </c>
      <c r="M279" s="81">
        <v>25.457399102086278</v>
      </c>
      <c r="N279" s="81">
        <v>34.729516104729534</v>
      </c>
      <c r="O279" s="81">
        <v>25.423815515398022</v>
      </c>
      <c r="P279" s="81">
        <v>8.8955890525058212</v>
      </c>
      <c r="Q279" s="81">
        <v>1.8439221526019003</v>
      </c>
      <c r="R279" s="81">
        <v>0</v>
      </c>
      <c r="S279" s="81">
        <v>0</v>
      </c>
      <c r="T279" s="82"/>
      <c r="U279" s="81">
        <v>519560</v>
      </c>
      <c r="V279" s="81">
        <v>423</v>
      </c>
      <c r="W279" s="81">
        <v>79</v>
      </c>
      <c r="X279" s="81">
        <v>5373</v>
      </c>
      <c r="Y279" s="81">
        <v>11921</v>
      </c>
      <c r="Z279" s="81">
        <v>13021</v>
      </c>
      <c r="AA279" s="81">
        <v>1744</v>
      </c>
      <c r="AB279" s="81">
        <v>30130</v>
      </c>
      <c r="AC279" s="81">
        <v>0</v>
      </c>
      <c r="AD279" s="81">
        <v>0</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1979</v>
      </c>
      <c r="B280" s="80">
        <v>312</v>
      </c>
      <c r="C280" s="80">
        <v>6</v>
      </c>
      <c r="D280" s="80">
        <v>19</v>
      </c>
      <c r="E280" s="80">
        <v>2009</v>
      </c>
      <c r="F280" s="80" t="s">
        <v>85</v>
      </c>
      <c r="G280" s="80" t="s">
        <v>1973</v>
      </c>
      <c r="H280" s="80" t="s">
        <v>1974</v>
      </c>
      <c r="I280" s="177"/>
      <c r="J280" s="81">
        <v>8.288280752117954</v>
      </c>
      <c r="K280" s="81">
        <v>0.53585753306703643</v>
      </c>
      <c r="L280" s="81">
        <v>5.76377793610125</v>
      </c>
      <c r="M280" s="81">
        <v>22.597104310635508</v>
      </c>
      <c r="N280" s="81">
        <v>29.97756911682665</v>
      </c>
      <c r="O280" s="81">
        <v>25.878077055530852</v>
      </c>
      <c r="P280" s="81">
        <v>8.3966921244604649</v>
      </c>
      <c r="Q280" s="81">
        <v>1.7598482964343278</v>
      </c>
      <c r="R280" s="81">
        <v>0</v>
      </c>
      <c r="S280" s="81">
        <v>0</v>
      </c>
      <c r="T280" s="82"/>
      <c r="U280" s="81">
        <v>463691</v>
      </c>
      <c r="V280" s="81">
        <v>410</v>
      </c>
      <c r="W280" s="81">
        <v>109</v>
      </c>
      <c r="X280" s="81">
        <v>5568</v>
      </c>
      <c r="Y280" s="81">
        <v>12048</v>
      </c>
      <c r="Z280" s="81">
        <v>13082</v>
      </c>
      <c r="AA280" s="81">
        <v>1690</v>
      </c>
      <c r="AB280" s="81">
        <v>30187</v>
      </c>
      <c r="AC280" s="81">
        <v>0</v>
      </c>
      <c r="AD280" s="81">
        <v>0</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0</v>
      </c>
      <c r="BJ280" s="81">
        <v>0</v>
      </c>
      <c r="BK280" s="81">
        <v>0</v>
      </c>
      <c r="BL280" s="81">
        <v>0</v>
      </c>
      <c r="BM280" s="82"/>
      <c r="BN280" s="81">
        <v>0</v>
      </c>
      <c r="BO280" s="81">
        <v>0</v>
      </c>
      <c r="BP280" s="81">
        <v>0</v>
      </c>
      <c r="BQ280" s="81">
        <v>0</v>
      </c>
      <c r="BR280" s="81">
        <v>0</v>
      </c>
      <c r="BS280" s="81">
        <v>0</v>
      </c>
      <c r="BT280"/>
      <c r="BU280" s="80"/>
      <c r="BV280" s="80"/>
      <c r="BW280" s="80"/>
      <c r="BX280" s="80"/>
      <c r="BY280" s="80"/>
      <c r="BZ280" s="80"/>
      <c r="CA280" s="80"/>
      <c r="CB280" s="80"/>
      <c r="CC280" s="80"/>
    </row>
    <row r="281" spans="1:81">
      <c r="A281" s="80" t="s">
        <v>1980</v>
      </c>
      <c r="B281" s="80">
        <v>313</v>
      </c>
      <c r="C281" s="80">
        <v>7</v>
      </c>
      <c r="D281" s="80">
        <v>19</v>
      </c>
      <c r="E281" s="80">
        <v>2010</v>
      </c>
      <c r="F281" s="80" t="s">
        <v>86</v>
      </c>
      <c r="G281" s="80" t="s">
        <v>1973</v>
      </c>
      <c r="H281" s="80" t="s">
        <v>1974</v>
      </c>
      <c r="I281" s="177"/>
      <c r="J281" s="81">
        <v>6.5116822221948478</v>
      </c>
      <c r="K281" s="81">
        <v>0.57290500570879366</v>
      </c>
      <c r="L281" s="81">
        <v>5.340410922585189</v>
      </c>
      <c r="M281" s="81">
        <v>22.881865766672874</v>
      </c>
      <c r="N281" s="81">
        <v>32.000567185092301</v>
      </c>
      <c r="O281" s="81">
        <v>25.730817093623294</v>
      </c>
      <c r="P281" s="81">
        <v>8.5811852389392005</v>
      </c>
      <c r="Q281" s="81">
        <v>1.8302271918486905</v>
      </c>
      <c r="R281" s="81">
        <v>0</v>
      </c>
      <c r="S281" s="81">
        <v>0</v>
      </c>
      <c r="T281" s="82"/>
      <c r="U281" s="81">
        <v>427751</v>
      </c>
      <c r="V281" s="81">
        <v>410</v>
      </c>
      <c r="W281" s="81">
        <v>109</v>
      </c>
      <c r="X281" s="81">
        <v>5568</v>
      </c>
      <c r="Y281" s="81">
        <v>12150</v>
      </c>
      <c r="Z281" s="81">
        <v>13068</v>
      </c>
      <c r="AA281" s="81">
        <v>1684</v>
      </c>
      <c r="AB281" s="81">
        <v>30082</v>
      </c>
      <c r="AC281" s="81">
        <v>0</v>
      </c>
      <c r="AD281" s="81">
        <v>0</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0</v>
      </c>
      <c r="BJ281" s="81">
        <v>0</v>
      </c>
      <c r="BK281" s="81">
        <v>0</v>
      </c>
      <c r="BL281" s="81">
        <v>0</v>
      </c>
      <c r="BM281" s="82"/>
      <c r="BN281" s="81">
        <v>0</v>
      </c>
      <c r="BO281" s="81">
        <v>0</v>
      </c>
      <c r="BP281" s="81">
        <v>0</v>
      </c>
      <c r="BQ281" s="81">
        <v>0</v>
      </c>
      <c r="BR281" s="81">
        <v>0</v>
      </c>
      <c r="BS281" s="81">
        <v>0</v>
      </c>
      <c r="BT281"/>
      <c r="BU281" s="80">
        <v>0</v>
      </c>
      <c r="BV281" s="80">
        <v>0</v>
      </c>
      <c r="BW281" s="80">
        <v>0</v>
      </c>
      <c r="BX281" s="80">
        <v>0</v>
      </c>
      <c r="BY281" s="80">
        <v>0</v>
      </c>
      <c r="BZ281" s="80">
        <v>0</v>
      </c>
      <c r="CA281" s="80">
        <v>0</v>
      </c>
      <c r="CB281" s="80">
        <v>0</v>
      </c>
      <c r="CC281" s="80">
        <v>0</v>
      </c>
    </row>
    <row r="282" spans="1:81">
      <c r="A282" s="80" t="s">
        <v>1981</v>
      </c>
      <c r="B282" s="80">
        <v>314</v>
      </c>
      <c r="C282" s="80">
        <v>8</v>
      </c>
      <c r="D282" s="80">
        <v>19</v>
      </c>
      <c r="E282" s="80">
        <v>2011</v>
      </c>
      <c r="F282" s="80" t="s">
        <v>87</v>
      </c>
      <c r="G282" s="80" t="s">
        <v>1973</v>
      </c>
      <c r="H282" s="80" t="s">
        <v>1974</v>
      </c>
      <c r="I282" s="177"/>
      <c r="J282" s="81">
        <v>5.8804210994125015</v>
      </c>
      <c r="K282" s="81">
        <v>0.89644452453165135</v>
      </c>
      <c r="L282" s="81">
        <v>4.8946916741204252</v>
      </c>
      <c r="M282" s="81">
        <v>28.910698191916111</v>
      </c>
      <c r="N282" s="81">
        <v>33.775117719476292</v>
      </c>
      <c r="O282" s="81">
        <v>25.220316511500474</v>
      </c>
      <c r="P282" s="81">
        <v>8.2886662848239272</v>
      </c>
      <c r="Q282" s="81">
        <v>2.1034546586069709</v>
      </c>
      <c r="R282" s="81">
        <v>0</v>
      </c>
      <c r="S282" s="81">
        <v>0</v>
      </c>
      <c r="T282" s="82"/>
      <c r="U282" s="81">
        <v>388537</v>
      </c>
      <c r="V282" s="81">
        <v>410</v>
      </c>
      <c r="W282" s="81">
        <v>109</v>
      </c>
      <c r="X282" s="81">
        <v>5568</v>
      </c>
      <c r="Y282" s="81">
        <v>12203</v>
      </c>
      <c r="Z282" s="81">
        <v>13087</v>
      </c>
      <c r="AA282" s="81">
        <v>1675</v>
      </c>
      <c r="AB282" s="81">
        <v>29973</v>
      </c>
      <c r="AC282" s="81">
        <v>0</v>
      </c>
      <c r="AD282" s="81">
        <v>0</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0</v>
      </c>
      <c r="BJ282" s="81">
        <v>0</v>
      </c>
      <c r="BK282" s="81">
        <v>0</v>
      </c>
      <c r="BL282" s="81">
        <v>0</v>
      </c>
      <c r="BM282" s="82"/>
      <c r="BN282" s="81">
        <v>0</v>
      </c>
      <c r="BO282" s="81">
        <v>0</v>
      </c>
      <c r="BP282" s="81">
        <v>0</v>
      </c>
      <c r="BQ282" s="81">
        <v>0</v>
      </c>
      <c r="BR282" s="81">
        <v>0</v>
      </c>
      <c r="BS282" s="81">
        <v>0</v>
      </c>
      <c r="BT282"/>
      <c r="BU282" s="80">
        <v>0</v>
      </c>
      <c r="BV282" s="80">
        <v>0</v>
      </c>
      <c r="BW282" s="80">
        <v>0</v>
      </c>
      <c r="BX282" s="80">
        <v>0</v>
      </c>
      <c r="BY282" s="80">
        <v>0</v>
      </c>
      <c r="BZ282" s="80">
        <v>0</v>
      </c>
      <c r="CA282" s="80">
        <v>0</v>
      </c>
      <c r="CB282" s="80">
        <v>0</v>
      </c>
      <c r="CC282" s="80">
        <v>0</v>
      </c>
    </row>
    <row r="283" spans="1:81">
      <c r="A283" s="80" t="s">
        <v>1982</v>
      </c>
      <c r="B283" s="80">
        <v>315</v>
      </c>
      <c r="C283" s="80">
        <v>9</v>
      </c>
      <c r="D283" s="80">
        <v>19</v>
      </c>
      <c r="E283" s="80">
        <v>2012</v>
      </c>
      <c r="F283" s="80" t="s">
        <v>88</v>
      </c>
      <c r="G283" s="80" t="s">
        <v>1973</v>
      </c>
      <c r="H283" s="80" t="s">
        <v>1974</v>
      </c>
      <c r="I283" s="177"/>
      <c r="J283" s="81">
        <v>7.5417165343425383</v>
      </c>
      <c r="K283" s="81">
        <v>0.84993527847517281</v>
      </c>
      <c r="L283" s="81">
        <v>4.8266345185546546</v>
      </c>
      <c r="M283" s="81">
        <v>29.737187041325914</v>
      </c>
      <c r="N283" s="81">
        <v>35.617662564524167</v>
      </c>
      <c r="O283" s="81">
        <v>25.205401393770995</v>
      </c>
      <c r="P283" s="81">
        <v>8.2263402146970694</v>
      </c>
      <c r="Q283" s="81">
        <v>2.2845144923183005</v>
      </c>
      <c r="R283" s="81">
        <v>0</v>
      </c>
      <c r="S283" s="81">
        <v>0</v>
      </c>
      <c r="T283" s="82"/>
      <c r="U283" s="81">
        <v>487877</v>
      </c>
      <c r="V283" s="81">
        <v>410</v>
      </c>
      <c r="W283" s="81">
        <v>109</v>
      </c>
      <c r="X283" s="81">
        <v>5568</v>
      </c>
      <c r="Y283" s="81">
        <v>12319</v>
      </c>
      <c r="Z283" s="81">
        <v>13183</v>
      </c>
      <c r="AA283" s="81">
        <v>1653</v>
      </c>
      <c r="AB283" s="81">
        <v>29962</v>
      </c>
      <c r="AC283" s="81">
        <v>0</v>
      </c>
      <c r="AD283" s="81">
        <v>0</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0</v>
      </c>
      <c r="BJ283" s="81">
        <v>0</v>
      </c>
      <c r="BK283" s="81">
        <v>0</v>
      </c>
      <c r="BL283" s="81">
        <v>0</v>
      </c>
      <c r="BM283" s="82"/>
      <c r="BN283" s="81">
        <v>0</v>
      </c>
      <c r="BO283" s="81">
        <v>0</v>
      </c>
      <c r="BP283" s="81">
        <v>0</v>
      </c>
      <c r="BQ283" s="81">
        <v>0</v>
      </c>
      <c r="BR283" s="81">
        <v>0</v>
      </c>
      <c r="BS283" s="81">
        <v>0</v>
      </c>
      <c r="BT283"/>
      <c r="BU283" s="80">
        <v>0</v>
      </c>
      <c r="BV283" s="80">
        <v>0</v>
      </c>
      <c r="BW283" s="80">
        <v>0</v>
      </c>
      <c r="BX283" s="80">
        <v>0</v>
      </c>
      <c r="BY283" s="80">
        <v>0</v>
      </c>
      <c r="BZ283" s="80">
        <v>0</v>
      </c>
      <c r="CA283" s="80">
        <v>0</v>
      </c>
      <c r="CB283" s="80">
        <v>0</v>
      </c>
      <c r="CC283" s="80">
        <v>0</v>
      </c>
    </row>
    <row r="284" spans="1:81">
      <c r="A284" s="80" t="s">
        <v>1983</v>
      </c>
      <c r="B284" s="80">
        <v>316</v>
      </c>
      <c r="C284" s="80">
        <v>10</v>
      </c>
      <c r="D284" s="80">
        <v>19</v>
      </c>
      <c r="E284" s="80">
        <v>2013</v>
      </c>
      <c r="F284" s="80" t="s">
        <v>89</v>
      </c>
      <c r="G284" s="80" t="s">
        <v>1973</v>
      </c>
      <c r="H284" s="80" t="s">
        <v>1974</v>
      </c>
      <c r="I284" s="177"/>
      <c r="J284" s="81">
        <v>8.565377333385106</v>
      </c>
      <c r="K284" s="81">
        <v>0.76253814078895499</v>
      </c>
      <c r="L284" s="81">
        <v>4.4154653222810323</v>
      </c>
      <c r="M284" s="81">
        <v>31.416032249086001</v>
      </c>
      <c r="N284" s="81">
        <v>37.576086242690444</v>
      </c>
      <c r="O284" s="81">
        <v>24.236109464596105</v>
      </c>
      <c r="P284" s="81">
        <v>8.287308361963154</v>
      </c>
      <c r="Q284" s="81">
        <v>2.2980210977451305</v>
      </c>
      <c r="R284" s="81">
        <v>0</v>
      </c>
      <c r="S284" s="81">
        <v>0</v>
      </c>
      <c r="T284" s="82"/>
      <c r="U284" s="81">
        <v>516037</v>
      </c>
      <c r="V284" s="81">
        <v>410</v>
      </c>
      <c r="W284" s="81">
        <v>109</v>
      </c>
      <c r="X284" s="81">
        <v>5568</v>
      </c>
      <c r="Y284" s="81">
        <v>12325</v>
      </c>
      <c r="Z284" s="81">
        <v>13242</v>
      </c>
      <c r="AA284" s="81">
        <v>1659</v>
      </c>
      <c r="AB284" s="81">
        <v>29707</v>
      </c>
      <c r="AC284" s="81">
        <v>0</v>
      </c>
      <c r="AD284" s="81">
        <v>0</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0</v>
      </c>
      <c r="BL284" s="81">
        <v>0</v>
      </c>
      <c r="BM284" s="82"/>
      <c r="BN284" s="81">
        <v>0</v>
      </c>
      <c r="BO284" s="81">
        <v>0</v>
      </c>
      <c r="BP284" s="81">
        <v>0</v>
      </c>
      <c r="BQ284" s="81">
        <v>0</v>
      </c>
      <c r="BR284" s="81">
        <v>0</v>
      </c>
      <c r="BS284" s="81">
        <v>0</v>
      </c>
      <c r="BT284"/>
      <c r="BU284" s="80">
        <v>0</v>
      </c>
      <c r="BV284" s="80">
        <v>0</v>
      </c>
      <c r="BW284" s="80">
        <v>0</v>
      </c>
      <c r="BX284" s="80">
        <v>0</v>
      </c>
      <c r="BY284" s="80">
        <v>0</v>
      </c>
      <c r="BZ284" s="80">
        <v>0</v>
      </c>
      <c r="CA284" s="80">
        <v>0</v>
      </c>
      <c r="CB284" s="80">
        <v>0</v>
      </c>
      <c r="CC284" s="80">
        <v>0</v>
      </c>
    </row>
    <row r="285" spans="1:81">
      <c r="A285" s="80" t="s">
        <v>1984</v>
      </c>
      <c r="B285" s="80">
        <v>317</v>
      </c>
      <c r="C285" s="80">
        <v>11</v>
      </c>
      <c r="D285" s="80">
        <v>19</v>
      </c>
      <c r="E285" s="80">
        <v>2014</v>
      </c>
      <c r="F285" s="80" t="s">
        <v>90</v>
      </c>
      <c r="G285" s="80" t="s">
        <v>1973</v>
      </c>
      <c r="H285" s="80" t="s">
        <v>1974</v>
      </c>
      <c r="I285" s="177"/>
      <c r="J285" s="81">
        <v>6.4496811544588084</v>
      </c>
      <c r="K285" s="81">
        <v>0.65042563965219002</v>
      </c>
      <c r="L285" s="81">
        <v>1.4736217817735118</v>
      </c>
      <c r="M285" s="81">
        <v>26.414166220840787</v>
      </c>
      <c r="N285" s="81">
        <v>37.397405758948636</v>
      </c>
      <c r="O285" s="81">
        <v>22.896939179461686</v>
      </c>
      <c r="P285" s="81">
        <v>8.3002832860844116</v>
      </c>
      <c r="Q285" s="81">
        <v>2.188073800525653</v>
      </c>
      <c r="R285" s="81">
        <v>0</v>
      </c>
      <c r="S285" s="81">
        <v>0</v>
      </c>
      <c r="T285" s="82"/>
      <c r="U285" s="81">
        <v>422224</v>
      </c>
      <c r="V285" s="81">
        <v>314</v>
      </c>
      <c r="W285" s="81">
        <v>23</v>
      </c>
      <c r="X285" s="81">
        <v>5424</v>
      </c>
      <c r="Y285" s="81">
        <v>12354</v>
      </c>
      <c r="Z285" s="81">
        <v>13176</v>
      </c>
      <c r="AA285" s="81">
        <v>1653</v>
      </c>
      <c r="AB285" s="81">
        <v>29481</v>
      </c>
      <c r="AC285" s="81">
        <v>0</v>
      </c>
      <c r="AD285" s="81">
        <v>0</v>
      </c>
      <c r="AE285" s="82"/>
      <c r="AF285" s="81">
        <v>3247063.9351052134</v>
      </c>
      <c r="AG285" s="81">
        <v>619331.03915268846</v>
      </c>
      <c r="AH285" s="81">
        <v>329833.35150088125</v>
      </c>
      <c r="AI285" s="81">
        <v>37173579.17791333</v>
      </c>
      <c r="AJ285" s="81">
        <v>53919595.701489888</v>
      </c>
      <c r="AK285" s="81">
        <v>0</v>
      </c>
      <c r="AL285" s="81">
        <v>0</v>
      </c>
      <c r="AM285" s="81">
        <v>4047300.7590795425</v>
      </c>
      <c r="AN285" s="81">
        <v>0</v>
      </c>
      <c r="AO285" s="81">
        <v>0</v>
      </c>
      <c r="AP285" s="82"/>
      <c r="AQ285" s="81">
        <v>194</v>
      </c>
      <c r="AR285" s="81">
        <v>14</v>
      </c>
      <c r="AS285" s="81">
        <v>0</v>
      </c>
      <c r="AT285" s="81">
        <v>0</v>
      </c>
      <c r="AU285" s="81">
        <v>0</v>
      </c>
      <c r="AV285" s="81">
        <v>0</v>
      </c>
      <c r="AW285" s="81" t="s">
        <v>564</v>
      </c>
      <c r="AX285" s="82"/>
      <c r="AY285" s="81">
        <v>800.9</v>
      </c>
      <c r="AZ285" s="81">
        <v>383.5</v>
      </c>
      <c r="BA285" s="81">
        <v>0</v>
      </c>
      <c r="BB285" s="81">
        <v>0</v>
      </c>
      <c r="BC285" s="81">
        <v>0</v>
      </c>
      <c r="BD285" s="81">
        <v>0</v>
      </c>
      <c r="BE285" s="81" t="s">
        <v>564</v>
      </c>
      <c r="BF285" s="82"/>
      <c r="BG285" s="81">
        <v>0</v>
      </c>
      <c r="BH285" s="81">
        <v>0</v>
      </c>
      <c r="BI285" s="81">
        <v>0</v>
      </c>
      <c r="BJ285" s="81">
        <v>0</v>
      </c>
      <c r="BK285" s="81">
        <v>0</v>
      </c>
      <c r="BL285" s="81">
        <v>0</v>
      </c>
      <c r="BM285" s="82"/>
      <c r="BN285" s="81">
        <v>0</v>
      </c>
      <c r="BO285" s="81">
        <v>0</v>
      </c>
      <c r="BP285" s="81">
        <v>0</v>
      </c>
      <c r="BQ285" s="81">
        <v>0</v>
      </c>
      <c r="BR285" s="81">
        <v>0</v>
      </c>
      <c r="BS285" s="81">
        <v>0</v>
      </c>
      <c r="BT285"/>
      <c r="BU285" s="80">
        <v>0</v>
      </c>
      <c r="BV285" s="80">
        <v>0</v>
      </c>
      <c r="BW285" s="80">
        <v>0</v>
      </c>
      <c r="BX285" s="80">
        <v>0</v>
      </c>
      <c r="BY285" s="80">
        <v>0</v>
      </c>
      <c r="BZ285" s="80">
        <v>0</v>
      </c>
      <c r="CA285" s="80">
        <v>0</v>
      </c>
      <c r="CB285" s="80">
        <v>0</v>
      </c>
      <c r="CC285" s="80">
        <v>0</v>
      </c>
    </row>
    <row r="286" spans="1:81">
      <c r="A286" s="80" t="s">
        <v>1985</v>
      </c>
      <c r="B286" s="80">
        <v>318</v>
      </c>
      <c r="C286" s="80">
        <v>12</v>
      </c>
      <c r="D286" s="80">
        <v>19</v>
      </c>
      <c r="E286" s="80">
        <v>2015</v>
      </c>
      <c r="F286" s="80" t="s">
        <v>91</v>
      </c>
      <c r="G286" s="80" t="s">
        <v>1973</v>
      </c>
      <c r="H286" s="80" t="s">
        <v>1974</v>
      </c>
      <c r="I286" s="177"/>
      <c r="J286" s="81">
        <v>6.0886900592041133</v>
      </c>
      <c r="K286" s="81">
        <v>0.62105935806825641</v>
      </c>
      <c r="L286" s="81">
        <v>1.6278751213080667</v>
      </c>
      <c r="M286" s="81">
        <v>26.553919295693099</v>
      </c>
      <c r="N286" s="81">
        <v>33.170992565746879</v>
      </c>
      <c r="O286" s="81">
        <v>22.70597694380594</v>
      </c>
      <c r="P286" s="81">
        <v>8.196257578926863</v>
      </c>
      <c r="Q286" s="81">
        <v>2.1264669231165949</v>
      </c>
      <c r="R286" s="81">
        <v>0</v>
      </c>
      <c r="S286" s="81">
        <v>0</v>
      </c>
      <c r="T286" s="82"/>
      <c r="U286" s="81">
        <v>404010</v>
      </c>
      <c r="V286" s="81">
        <v>314</v>
      </c>
      <c r="W286" s="81">
        <v>23</v>
      </c>
      <c r="X286" s="81">
        <v>5424</v>
      </c>
      <c r="Y286" s="81">
        <v>12408</v>
      </c>
      <c r="Z286" s="81">
        <v>13192</v>
      </c>
      <c r="AA286" s="81">
        <v>1631</v>
      </c>
      <c r="AB286" s="81">
        <v>29267</v>
      </c>
      <c r="AC286" s="81">
        <v>0</v>
      </c>
      <c r="AD286" s="81">
        <v>0</v>
      </c>
      <c r="AE286" s="82"/>
      <c r="AF286" s="81">
        <v>2882581.2593795722</v>
      </c>
      <c r="AG286" s="81">
        <v>526929.64264560398</v>
      </c>
      <c r="AH286" s="81">
        <v>311045.35702328221</v>
      </c>
      <c r="AI286" s="81">
        <v>38232331.900129922</v>
      </c>
      <c r="AJ286" s="81">
        <v>46437365.419644125</v>
      </c>
      <c r="AK286" s="81">
        <v>0</v>
      </c>
      <c r="AL286" s="81">
        <v>0</v>
      </c>
      <c r="AM286" s="81">
        <v>4010919.5795524851</v>
      </c>
      <c r="AN286" s="81">
        <v>0</v>
      </c>
      <c r="AO286" s="81">
        <v>0</v>
      </c>
      <c r="AP286" s="82"/>
      <c r="AQ286" s="81">
        <v>239</v>
      </c>
      <c r="AR286" s="81">
        <v>20</v>
      </c>
      <c r="AS286" s="81">
        <v>0</v>
      </c>
      <c r="AT286" s="81">
        <v>0</v>
      </c>
      <c r="AU286" s="81">
        <v>0</v>
      </c>
      <c r="AV286" s="81">
        <v>0</v>
      </c>
      <c r="AW286" s="81" t="s">
        <v>564</v>
      </c>
      <c r="AX286" s="82"/>
      <c r="AY286" s="81">
        <v>996.3</v>
      </c>
      <c r="AZ286" s="81">
        <v>497.2</v>
      </c>
      <c r="BA286" s="81">
        <v>0</v>
      </c>
      <c r="BB286" s="81">
        <v>0</v>
      </c>
      <c r="BC286" s="81">
        <v>0</v>
      </c>
      <c r="BD286" s="81">
        <v>0</v>
      </c>
      <c r="BE286" s="81" t="s">
        <v>564</v>
      </c>
      <c r="BF286" s="82"/>
      <c r="BG286" s="81">
        <v>0</v>
      </c>
      <c r="BH286" s="81">
        <v>0</v>
      </c>
      <c r="BI286" s="81">
        <v>0</v>
      </c>
      <c r="BJ286" s="81">
        <v>0</v>
      </c>
      <c r="BK286" s="81">
        <v>0</v>
      </c>
      <c r="BL286" s="81">
        <v>0</v>
      </c>
      <c r="BM286" s="82"/>
      <c r="BN286" s="81">
        <v>0</v>
      </c>
      <c r="BO286" s="81">
        <v>0</v>
      </c>
      <c r="BP286" s="81">
        <v>0</v>
      </c>
      <c r="BQ286" s="81">
        <v>0</v>
      </c>
      <c r="BR286" s="81">
        <v>0</v>
      </c>
      <c r="BS286" s="81">
        <v>0</v>
      </c>
      <c r="BT286"/>
      <c r="BU286" s="80">
        <v>0</v>
      </c>
      <c r="BV286" s="80">
        <v>0</v>
      </c>
      <c r="BW286" s="80">
        <v>0</v>
      </c>
      <c r="BX286" s="80">
        <v>0</v>
      </c>
      <c r="BY286" s="80">
        <v>0</v>
      </c>
      <c r="BZ286" s="80">
        <v>0</v>
      </c>
      <c r="CA286" s="80">
        <v>0</v>
      </c>
      <c r="CB286" s="80">
        <v>0</v>
      </c>
      <c r="CC286" s="80">
        <v>0</v>
      </c>
    </row>
    <row r="287" spans="1:81">
      <c r="A287" s="80" t="s">
        <v>1986</v>
      </c>
      <c r="B287" s="80">
        <v>319</v>
      </c>
      <c r="C287" s="80">
        <v>13</v>
      </c>
      <c r="D287" s="80">
        <v>19</v>
      </c>
      <c r="E287" s="80">
        <v>2016</v>
      </c>
      <c r="F287" s="80" t="s">
        <v>92</v>
      </c>
      <c r="G287" s="80" t="s">
        <v>1973</v>
      </c>
      <c r="H287" s="80" t="s">
        <v>1974</v>
      </c>
      <c r="I287" s="177"/>
      <c r="J287" s="81">
        <v>5.8762927584619211</v>
      </c>
      <c r="K287" s="81">
        <v>0.6116582568182084</v>
      </c>
      <c r="L287" s="81">
        <v>1.7860543825964932</v>
      </c>
      <c r="M287" s="81">
        <v>22.508620807054722</v>
      </c>
      <c r="N287" s="81">
        <v>31.921051851316438</v>
      </c>
      <c r="O287" s="81">
        <v>22.40644403733415</v>
      </c>
      <c r="P287" s="81">
        <v>7.9245754744530306</v>
      </c>
      <c r="Q287" s="81">
        <v>2.0544737941109399</v>
      </c>
      <c r="R287" s="81">
        <v>0</v>
      </c>
      <c r="S287" s="81">
        <v>0</v>
      </c>
      <c r="T287" s="82"/>
      <c r="U287" s="81">
        <v>371717</v>
      </c>
      <c r="V287" s="81">
        <v>314</v>
      </c>
      <c r="W287" s="81">
        <v>23</v>
      </c>
      <c r="X287" s="81">
        <v>5424</v>
      </c>
      <c r="Y287" s="81">
        <v>12460</v>
      </c>
      <c r="Z287" s="81">
        <v>13178</v>
      </c>
      <c r="AA287" s="81">
        <v>1631</v>
      </c>
      <c r="AB287" s="81">
        <v>29087</v>
      </c>
      <c r="AC287" s="81">
        <v>0</v>
      </c>
      <c r="AD287" s="81">
        <v>0</v>
      </c>
      <c r="AE287" s="82"/>
      <c r="AF287" s="81">
        <v>2847683.6750097889</v>
      </c>
      <c r="AG287" s="81">
        <v>489555.54743661918</v>
      </c>
      <c r="AH287" s="81">
        <v>326898.66307285661</v>
      </c>
      <c r="AI287" s="81">
        <v>35583943.103676192</v>
      </c>
      <c r="AJ287" s="81">
        <v>45643278.026129358</v>
      </c>
      <c r="AK287" s="81">
        <v>0</v>
      </c>
      <c r="AL287" s="81">
        <v>0</v>
      </c>
      <c r="AM287" s="81">
        <v>3989348.2607836141</v>
      </c>
      <c r="AN287" s="81">
        <v>0</v>
      </c>
      <c r="AO287" s="81">
        <v>0</v>
      </c>
      <c r="AP287" s="82"/>
      <c r="AQ287" s="81">
        <v>277</v>
      </c>
      <c r="AR287" s="81">
        <v>28</v>
      </c>
      <c r="AS287" s="81">
        <v>0</v>
      </c>
      <c r="AT287" s="81">
        <v>0</v>
      </c>
      <c r="AU287" s="81">
        <v>0</v>
      </c>
      <c r="AV287" s="81">
        <v>0</v>
      </c>
      <c r="AW287" s="81" t="s">
        <v>564</v>
      </c>
      <c r="AX287" s="82"/>
      <c r="AY287" s="81">
        <v>1155.5</v>
      </c>
      <c r="AZ287" s="81">
        <v>598.5</v>
      </c>
      <c r="BA287" s="81">
        <v>0</v>
      </c>
      <c r="BB287" s="81">
        <v>0</v>
      </c>
      <c r="BC287" s="81">
        <v>0</v>
      </c>
      <c r="BD287" s="81">
        <v>0</v>
      </c>
      <c r="BE287" s="81" t="s">
        <v>564</v>
      </c>
      <c r="BF287" s="82"/>
      <c r="BG287" s="81">
        <v>0</v>
      </c>
      <c r="BH287" s="81">
        <v>0</v>
      </c>
      <c r="BI287" s="81">
        <v>0</v>
      </c>
      <c r="BJ287" s="81">
        <v>0</v>
      </c>
      <c r="BK287" s="81">
        <v>0</v>
      </c>
      <c r="BL287" s="81">
        <v>0</v>
      </c>
      <c r="BM287" s="82"/>
      <c r="BN287" s="81">
        <v>0</v>
      </c>
      <c r="BO287" s="81">
        <v>0</v>
      </c>
      <c r="BP287" s="81">
        <v>0</v>
      </c>
      <c r="BQ287" s="81">
        <v>0</v>
      </c>
      <c r="BR287" s="81">
        <v>0</v>
      </c>
      <c r="BS287" s="81">
        <v>0</v>
      </c>
      <c r="BT287"/>
      <c r="BU287" s="80">
        <v>0</v>
      </c>
      <c r="BV287" s="80">
        <v>0</v>
      </c>
      <c r="BW287" s="80">
        <v>0</v>
      </c>
      <c r="BX287" s="80">
        <v>0</v>
      </c>
      <c r="BY287" s="80">
        <v>0</v>
      </c>
      <c r="BZ287" s="80">
        <v>0</v>
      </c>
      <c r="CA287" s="80">
        <v>0</v>
      </c>
      <c r="CB287" s="80">
        <v>0</v>
      </c>
      <c r="CC287" s="80">
        <v>0</v>
      </c>
    </row>
    <row r="288" spans="1:81">
      <c r="A288" s="80" t="s">
        <v>1987</v>
      </c>
      <c r="B288" s="80">
        <v>320</v>
      </c>
      <c r="C288" s="80">
        <v>14</v>
      </c>
      <c r="D288" s="80">
        <v>19</v>
      </c>
      <c r="E288" s="80">
        <v>2017</v>
      </c>
      <c r="F288" s="80" t="s">
        <v>71</v>
      </c>
      <c r="G288" s="80" t="s">
        <v>1973</v>
      </c>
      <c r="H288" s="80" t="s">
        <v>1974</v>
      </c>
      <c r="I288" s="177"/>
      <c r="J288" s="81">
        <v>6.5682626070709373</v>
      </c>
      <c r="K288" s="81">
        <v>0.63128117522342797</v>
      </c>
      <c r="L288" s="81">
        <v>2.1123041876637965</v>
      </c>
      <c r="M288" s="81">
        <v>22.453764551712119</v>
      </c>
      <c r="N288" s="81">
        <v>32.740046569075716</v>
      </c>
      <c r="O288" s="81">
        <v>22.171282924830379</v>
      </c>
      <c r="P288" s="81">
        <v>7.7102260339557667</v>
      </c>
      <c r="Q288" s="81">
        <v>1.9730011326462455</v>
      </c>
      <c r="R288" s="81">
        <v>0</v>
      </c>
      <c r="S288" s="81">
        <v>0</v>
      </c>
      <c r="T288" s="82"/>
      <c r="U288" s="81">
        <v>454325</v>
      </c>
      <c r="V288" s="81">
        <v>314</v>
      </c>
      <c r="W288" s="81">
        <v>23</v>
      </c>
      <c r="X288" s="81">
        <v>5424</v>
      </c>
      <c r="Y288" s="81">
        <v>12570</v>
      </c>
      <c r="Z288" s="81">
        <v>13256</v>
      </c>
      <c r="AA288" s="81">
        <v>1597</v>
      </c>
      <c r="AB288" s="81">
        <v>28887</v>
      </c>
      <c r="AC288" s="81">
        <v>0</v>
      </c>
      <c r="AD288" s="81">
        <v>0</v>
      </c>
      <c r="AE288" s="82"/>
      <c r="AF288" s="81">
        <v>3268953.6704879282</v>
      </c>
      <c r="AG288" s="81">
        <v>509072.39893927658</v>
      </c>
      <c r="AH288" s="81">
        <v>465340.45606828539</v>
      </c>
      <c r="AI288" s="81">
        <v>36853968.566421159</v>
      </c>
      <c r="AJ288" s="81">
        <v>46677810.203450687</v>
      </c>
      <c r="AK288" s="81">
        <v>0</v>
      </c>
      <c r="AL288" s="81">
        <v>0</v>
      </c>
      <c r="AM288" s="81">
        <v>3968117.1254016189</v>
      </c>
      <c r="AN288" s="81">
        <v>0</v>
      </c>
      <c r="AO288" s="81">
        <v>0</v>
      </c>
      <c r="AP288" s="82"/>
      <c r="AQ288" s="81">
        <v>304</v>
      </c>
      <c r="AR288" s="81">
        <v>30</v>
      </c>
      <c r="AS288" s="81">
        <v>0</v>
      </c>
      <c r="AT288" s="81">
        <v>0</v>
      </c>
      <c r="AU288" s="81">
        <v>0</v>
      </c>
      <c r="AV288" s="81">
        <v>0</v>
      </c>
      <c r="AW288" s="81" t="s">
        <v>564</v>
      </c>
      <c r="AX288" s="82"/>
      <c r="AY288" s="81">
        <v>1285.0999999999999</v>
      </c>
      <c r="AZ288" s="81">
        <v>619.29999999999995</v>
      </c>
      <c r="BA288" s="81">
        <v>0</v>
      </c>
      <c r="BB288" s="81">
        <v>0</v>
      </c>
      <c r="BC288" s="81">
        <v>0</v>
      </c>
      <c r="BD288" s="81">
        <v>0</v>
      </c>
      <c r="BE288" s="81" t="s">
        <v>564</v>
      </c>
      <c r="BF288" s="82"/>
      <c r="BG288" s="81">
        <v>0</v>
      </c>
      <c r="BH288" s="81">
        <v>0</v>
      </c>
      <c r="BI288" s="81">
        <v>0</v>
      </c>
      <c r="BJ288" s="81">
        <v>0</v>
      </c>
      <c r="BK288" s="81">
        <v>0</v>
      </c>
      <c r="BL288" s="81">
        <v>0</v>
      </c>
      <c r="BM288" s="82"/>
      <c r="BN288" s="81">
        <v>0</v>
      </c>
      <c r="BO288" s="81">
        <v>0</v>
      </c>
      <c r="BP288" s="81">
        <v>0</v>
      </c>
      <c r="BQ288" s="81">
        <v>0</v>
      </c>
      <c r="BR288" s="81">
        <v>0</v>
      </c>
      <c r="BS288" s="81">
        <v>0</v>
      </c>
      <c r="BT288"/>
      <c r="BU288" s="80">
        <v>0</v>
      </c>
      <c r="BV288" s="80">
        <v>0</v>
      </c>
      <c r="BW288" s="80">
        <v>0</v>
      </c>
      <c r="BX288" s="80">
        <v>0</v>
      </c>
      <c r="BY288" s="80">
        <v>0</v>
      </c>
      <c r="BZ288" s="80">
        <v>0</v>
      </c>
      <c r="CA288" s="80">
        <v>0</v>
      </c>
      <c r="CB288" s="80">
        <v>0</v>
      </c>
      <c r="CC288" s="80">
        <v>0</v>
      </c>
    </row>
    <row r="289" spans="1:81">
      <c r="A289" s="80" t="s">
        <v>1988</v>
      </c>
      <c r="B289" s="80">
        <v>321</v>
      </c>
      <c r="C289" s="80">
        <v>15</v>
      </c>
      <c r="D289" s="80">
        <v>19</v>
      </c>
      <c r="E289" s="80">
        <v>2018</v>
      </c>
      <c r="F289" s="80" t="s">
        <v>93</v>
      </c>
      <c r="G289" s="80" t="s">
        <v>1973</v>
      </c>
      <c r="H289" s="80" t="s">
        <v>1974</v>
      </c>
      <c r="I289" s="177"/>
      <c r="J289" s="81">
        <v>5.7867718639093164</v>
      </c>
      <c r="K289" s="81">
        <v>0.58963464643966079</v>
      </c>
      <c r="L289" s="81">
        <v>1.3867805896072476</v>
      </c>
      <c r="M289" s="81">
        <v>22.128379512905216</v>
      </c>
      <c r="N289" s="81">
        <v>31.602027957105044</v>
      </c>
      <c r="O289" s="81">
        <v>21.721910436560819</v>
      </c>
      <c r="P289" s="81">
        <v>7.6525961546120529</v>
      </c>
      <c r="Q289" s="81">
        <v>1.8248244232214594</v>
      </c>
      <c r="R289" s="81">
        <v>0</v>
      </c>
      <c r="S289" s="81">
        <v>0</v>
      </c>
      <c r="T289" s="82"/>
      <c r="U289" s="81">
        <v>420521</v>
      </c>
      <c r="V289" s="81">
        <v>314</v>
      </c>
      <c r="W289" s="81">
        <v>23</v>
      </c>
      <c r="X289" s="81">
        <v>5424</v>
      </c>
      <c r="Y289" s="81">
        <v>12633</v>
      </c>
      <c r="Z289" s="81">
        <v>13236</v>
      </c>
      <c r="AA289" s="81">
        <v>1601</v>
      </c>
      <c r="AB289" s="81">
        <v>28792</v>
      </c>
      <c r="AC289" s="81">
        <v>0</v>
      </c>
      <c r="AD289" s="81">
        <v>0</v>
      </c>
      <c r="AE289" s="82"/>
      <c r="AF289" s="81">
        <v>2792431.717294794</v>
      </c>
      <c r="AG289" s="81">
        <v>452018.44362657273</v>
      </c>
      <c r="AH289" s="81">
        <v>277233.28681831161</v>
      </c>
      <c r="AI289" s="81">
        <v>35731891.424439721</v>
      </c>
      <c r="AJ289" s="81">
        <v>46733767.142877802</v>
      </c>
      <c r="AK289" s="81">
        <v>0</v>
      </c>
      <c r="AL289" s="81">
        <v>0</v>
      </c>
      <c r="AM289" s="81">
        <v>3963250.7796097938</v>
      </c>
      <c r="AN289" s="81">
        <v>0</v>
      </c>
      <c r="AO289" s="81">
        <v>0</v>
      </c>
      <c r="AP289" s="82"/>
      <c r="AQ289" s="81">
        <v>334</v>
      </c>
      <c r="AR289" s="81">
        <v>36</v>
      </c>
      <c r="AS289" s="81">
        <v>0</v>
      </c>
      <c r="AT289" s="81">
        <v>0</v>
      </c>
      <c r="AU289" s="81">
        <v>0</v>
      </c>
      <c r="AV289" s="81">
        <v>0</v>
      </c>
      <c r="AW289" s="81" t="s">
        <v>564</v>
      </c>
      <c r="AX289" s="82"/>
      <c r="AY289" s="81">
        <v>1413</v>
      </c>
      <c r="AZ289" s="81">
        <v>710</v>
      </c>
      <c r="BA289" s="81">
        <v>0</v>
      </c>
      <c r="BB289" s="81">
        <v>0</v>
      </c>
      <c r="BC289" s="81">
        <v>0</v>
      </c>
      <c r="BD289" s="81">
        <v>0</v>
      </c>
      <c r="BE289" s="81" t="s">
        <v>564</v>
      </c>
      <c r="BF289" s="82"/>
      <c r="BG289" s="81">
        <v>0</v>
      </c>
      <c r="BH289" s="81">
        <v>0</v>
      </c>
      <c r="BI289" s="81">
        <v>0</v>
      </c>
      <c r="BJ289" s="81">
        <v>0</v>
      </c>
      <c r="BK289" s="81">
        <v>0</v>
      </c>
      <c r="BL289" s="81">
        <v>0</v>
      </c>
      <c r="BM289" s="82"/>
      <c r="BN289" s="81">
        <v>0</v>
      </c>
      <c r="BO289" s="81">
        <v>0</v>
      </c>
      <c r="BP289" s="81">
        <v>0</v>
      </c>
      <c r="BQ289" s="81">
        <v>0</v>
      </c>
      <c r="BR289" s="81">
        <v>0</v>
      </c>
      <c r="BS289" s="81">
        <v>0</v>
      </c>
      <c r="BT289"/>
      <c r="BU289" s="80">
        <v>0</v>
      </c>
      <c r="BV289" s="80">
        <v>0</v>
      </c>
      <c r="BW289" s="80">
        <v>0</v>
      </c>
      <c r="BX289" s="80">
        <v>0</v>
      </c>
      <c r="BY289" s="80">
        <v>0</v>
      </c>
      <c r="BZ289" s="80">
        <v>0</v>
      </c>
      <c r="CA289" s="80">
        <v>0</v>
      </c>
      <c r="CB289" s="80">
        <v>0</v>
      </c>
      <c r="CC289" s="80">
        <v>0</v>
      </c>
    </row>
    <row r="290" spans="1:81">
      <c r="A290" s="80" t="s">
        <v>1989</v>
      </c>
      <c r="B290" s="80">
        <v>322</v>
      </c>
      <c r="C290" s="80">
        <v>16</v>
      </c>
      <c r="D290" s="80">
        <v>19</v>
      </c>
      <c r="E290" s="80">
        <v>2019</v>
      </c>
      <c r="F290" s="80" t="s">
        <v>73</v>
      </c>
      <c r="G290" s="80" t="s">
        <v>1973</v>
      </c>
      <c r="H290" s="80" t="s">
        <v>1974</v>
      </c>
      <c r="I290" s="177"/>
      <c r="J290" s="81">
        <v>6.7504491115861613</v>
      </c>
      <c r="K290" s="81">
        <v>0.53628637063781726</v>
      </c>
      <c r="L290" s="81">
        <v>1.3985904044264186</v>
      </c>
      <c r="M290" s="81">
        <v>22.121175012712129</v>
      </c>
      <c r="N290" s="81">
        <v>32.434145739764112</v>
      </c>
      <c r="O290" s="81">
        <v>20.975339814874079</v>
      </c>
      <c r="P290" s="81">
        <v>7.6717760854477088</v>
      </c>
      <c r="Q290" s="81">
        <v>1.7616008258688391</v>
      </c>
      <c r="R290" s="81">
        <v>0</v>
      </c>
      <c r="S290" s="81">
        <v>0</v>
      </c>
      <c r="T290" s="82"/>
      <c r="U290" s="81">
        <v>494255</v>
      </c>
      <c r="V290" s="81">
        <v>314</v>
      </c>
      <c r="W290" s="81">
        <v>23</v>
      </c>
      <c r="X290" s="81">
        <v>5424</v>
      </c>
      <c r="Y290" s="81">
        <v>12735</v>
      </c>
      <c r="Z290" s="81">
        <v>13132</v>
      </c>
      <c r="AA290" s="81">
        <v>1593</v>
      </c>
      <c r="AB290" s="81">
        <v>28547</v>
      </c>
      <c r="AC290" s="81">
        <v>0</v>
      </c>
      <c r="AD290" s="81">
        <v>0</v>
      </c>
      <c r="AE290" s="82"/>
      <c r="AF290" s="81">
        <v>3369005.61611277</v>
      </c>
      <c r="AG290" s="81">
        <v>434913.22328210319</v>
      </c>
      <c r="AH290" s="81">
        <v>292606.86105610977</v>
      </c>
      <c r="AI290" s="81">
        <v>37105372.928514473</v>
      </c>
      <c r="AJ290" s="81">
        <v>47264250.645911179</v>
      </c>
      <c r="AK290" s="81">
        <v>0</v>
      </c>
      <c r="AL290" s="81">
        <v>0</v>
      </c>
      <c r="AM290" s="81">
        <v>3887886.4982990576</v>
      </c>
      <c r="AN290" s="81">
        <v>0</v>
      </c>
      <c r="AO290" s="81">
        <v>0</v>
      </c>
      <c r="AP290" s="82"/>
      <c r="AQ290" s="81">
        <v>377</v>
      </c>
      <c r="AR290" s="81">
        <v>39</v>
      </c>
      <c r="AS290" s="81">
        <v>0</v>
      </c>
      <c r="AT290" s="81">
        <v>0</v>
      </c>
      <c r="AU290" s="81">
        <v>0</v>
      </c>
      <c r="AV290" s="81">
        <v>0</v>
      </c>
      <c r="AW290" s="81" t="s">
        <v>564</v>
      </c>
      <c r="AX290" s="82"/>
      <c r="AY290" s="81">
        <v>1601</v>
      </c>
      <c r="AZ290" s="81">
        <v>781.5</v>
      </c>
      <c r="BA290" s="81">
        <v>0</v>
      </c>
      <c r="BB290" s="81">
        <v>0</v>
      </c>
      <c r="BC290" s="81">
        <v>0</v>
      </c>
      <c r="BD290" s="81">
        <v>0</v>
      </c>
      <c r="BE290" s="81" t="s">
        <v>564</v>
      </c>
      <c r="BF290" s="82"/>
      <c r="BG290" s="81">
        <v>0</v>
      </c>
      <c r="BH290" s="81">
        <v>0</v>
      </c>
      <c r="BI290" s="81">
        <v>0</v>
      </c>
      <c r="BJ290" s="81">
        <v>0</v>
      </c>
      <c r="BK290" s="81">
        <v>0</v>
      </c>
      <c r="BL290" s="81">
        <v>0</v>
      </c>
      <c r="BM290" s="82"/>
      <c r="BN290" s="81">
        <v>0</v>
      </c>
      <c r="BO290" s="81">
        <v>0</v>
      </c>
      <c r="BP290" s="81">
        <v>0</v>
      </c>
      <c r="BQ290" s="81">
        <v>0</v>
      </c>
      <c r="BR290" s="81">
        <v>0</v>
      </c>
      <c r="BS290" s="81">
        <v>0</v>
      </c>
      <c r="BT290"/>
      <c r="BU290" s="80">
        <v>0</v>
      </c>
      <c r="BV290" s="80">
        <v>0</v>
      </c>
      <c r="BW290" s="80">
        <v>0</v>
      </c>
      <c r="BX290" s="80">
        <v>0</v>
      </c>
      <c r="BY290" s="80">
        <v>0</v>
      </c>
      <c r="BZ290" s="80">
        <v>0</v>
      </c>
      <c r="CA290" s="80">
        <v>0</v>
      </c>
      <c r="CB290" s="80">
        <v>0</v>
      </c>
      <c r="CC290" s="80">
        <v>0</v>
      </c>
    </row>
    <row r="291" spans="1:81">
      <c r="A291" s="80" t="s">
        <v>1990</v>
      </c>
      <c r="B291" s="80">
        <v>323</v>
      </c>
      <c r="C291" s="80">
        <v>17</v>
      </c>
      <c r="D291" s="80">
        <v>19</v>
      </c>
      <c r="E291" s="80">
        <v>2020</v>
      </c>
      <c r="F291" s="80" t="s">
        <v>218</v>
      </c>
      <c r="G291" s="80" t="s">
        <v>1973</v>
      </c>
      <c r="H291" s="80" t="s">
        <v>1974</v>
      </c>
      <c r="I291" s="177"/>
      <c r="J291" s="81">
        <v>5.4637918868909763</v>
      </c>
      <c r="K291" s="81">
        <v>0.38025108922263789</v>
      </c>
      <c r="L291" s="81">
        <v>0.76527521358196759</v>
      </c>
      <c r="M291" s="81">
        <v>20.36607166589765</v>
      </c>
      <c r="N291" s="81">
        <v>33.064397223690328</v>
      </c>
      <c r="O291" s="81">
        <v>18.415150434972208</v>
      </c>
      <c r="P291" s="81">
        <v>7.1985197082662848</v>
      </c>
      <c r="Q291" s="81">
        <v>1.6698959673693008</v>
      </c>
      <c r="R291" s="81">
        <v>0</v>
      </c>
      <c r="S291" s="81">
        <v>0</v>
      </c>
      <c r="T291" s="82"/>
      <c r="U291" s="81">
        <v>392829</v>
      </c>
      <c r="V291" s="81">
        <v>209</v>
      </c>
      <c r="W291" s="81">
        <v>13</v>
      </c>
      <c r="X291" s="81">
        <v>5666</v>
      </c>
      <c r="Y291" s="81">
        <v>12783</v>
      </c>
      <c r="Z291" s="81">
        <v>13159</v>
      </c>
      <c r="AA291" s="81">
        <v>1624</v>
      </c>
      <c r="AB291" s="81">
        <v>28321</v>
      </c>
      <c r="AC291" s="81">
        <v>0</v>
      </c>
      <c r="AD291" s="81">
        <v>0</v>
      </c>
      <c r="AE291" s="82"/>
      <c r="AF291" s="81">
        <v>2736540.2692115158</v>
      </c>
      <c r="AG291" s="81">
        <v>290582.10438648367</v>
      </c>
      <c r="AH291" s="81">
        <v>158527.90014932762</v>
      </c>
      <c r="AI291" s="81">
        <v>34402332.150388099</v>
      </c>
      <c r="AJ291" s="81">
        <v>51391972.782948442</v>
      </c>
      <c r="AK291" s="81"/>
      <c r="AL291" s="81"/>
      <c r="AM291" s="81">
        <v>3696205.1528727296</v>
      </c>
      <c r="AN291" s="81"/>
      <c r="AO291" s="81"/>
      <c r="AP291" s="82"/>
      <c r="AQ291" s="81">
        <v>414</v>
      </c>
      <c r="AR291" s="81">
        <v>40</v>
      </c>
      <c r="AS291" s="81">
        <v>0</v>
      </c>
      <c r="AT291" s="81">
        <v>0</v>
      </c>
      <c r="AU291" s="81">
        <v>0</v>
      </c>
      <c r="AV291" s="81">
        <v>0</v>
      </c>
      <c r="AW291" s="81">
        <v>0</v>
      </c>
      <c r="AX291" s="82"/>
      <c r="AY291" s="81">
        <v>1791.3</v>
      </c>
      <c r="AZ291" s="81">
        <v>792.20000000000016</v>
      </c>
      <c r="BA291" s="81">
        <v>0</v>
      </c>
      <c r="BB291" s="81">
        <v>0</v>
      </c>
      <c r="BC291" s="81">
        <v>0</v>
      </c>
      <c r="BD291" s="81">
        <v>0</v>
      </c>
      <c r="BE291" s="81">
        <v>0</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1991</v>
      </c>
      <c r="B292" s="80">
        <v>323</v>
      </c>
      <c r="C292" s="80">
        <v>18</v>
      </c>
      <c r="D292" s="80">
        <v>19</v>
      </c>
      <c r="E292" s="80">
        <v>2021</v>
      </c>
      <c r="F292" s="80" t="s">
        <v>75</v>
      </c>
      <c r="G292" s="174" t="s">
        <v>1973</v>
      </c>
      <c r="H292" s="80" t="s">
        <v>1974</v>
      </c>
      <c r="I292" s="177"/>
      <c r="J292" s="81">
        <v>7.3951992140926368</v>
      </c>
      <c r="K292" s="81">
        <v>0.47754647636313391</v>
      </c>
      <c r="L292" s="81">
        <v>0.74592833691713711</v>
      </c>
      <c r="M292" s="81">
        <v>21.834146567900948</v>
      </c>
      <c r="N292" s="81">
        <v>29.703806299012907</v>
      </c>
      <c r="O292" s="81">
        <v>17.78639672596832</v>
      </c>
      <c r="P292" s="81">
        <v>7.6406357037032144</v>
      </c>
      <c r="Q292" s="81">
        <v>1.6817015058778906</v>
      </c>
      <c r="R292" s="81">
        <v>0</v>
      </c>
      <c r="S292" s="81">
        <v>0</v>
      </c>
      <c r="T292" s="82"/>
      <c r="U292" s="81">
        <v>555978</v>
      </c>
      <c r="V292" s="81">
        <v>209</v>
      </c>
      <c r="W292" s="81">
        <v>13</v>
      </c>
      <c r="X292" s="81">
        <v>5666</v>
      </c>
      <c r="Y292" s="81">
        <v>12793</v>
      </c>
      <c r="Z292" s="81">
        <v>13087</v>
      </c>
      <c r="AA292" s="81">
        <v>1681</v>
      </c>
      <c r="AB292" s="81">
        <v>28183</v>
      </c>
      <c r="AC292" s="81">
        <v>0</v>
      </c>
      <c r="AD292" s="81">
        <v>0</v>
      </c>
      <c r="AE292" s="82"/>
      <c r="AF292" s="81">
        <v>3422778.564874168</v>
      </c>
      <c r="AG292" s="81">
        <v>360145.11431013519</v>
      </c>
      <c r="AH292" s="81">
        <v>150058.58774547177</v>
      </c>
      <c r="AI292" s="81">
        <v>36443190.791564465</v>
      </c>
      <c r="AJ292" s="81">
        <v>43034080.851883277</v>
      </c>
      <c r="AK292" s="81">
        <v>0</v>
      </c>
      <c r="AL292" s="81">
        <v>0</v>
      </c>
      <c r="AM292" s="81">
        <v>3699410.1500873095</v>
      </c>
      <c r="AN292" s="81">
        <v>0</v>
      </c>
      <c r="AO292" s="81">
        <v>0</v>
      </c>
      <c r="AP292" s="82"/>
      <c r="AQ292" s="81">
        <v>468</v>
      </c>
      <c r="AR292" s="81">
        <v>40</v>
      </c>
      <c r="AS292" s="81">
        <v>0</v>
      </c>
      <c r="AT292" s="81">
        <v>0</v>
      </c>
      <c r="AU292" s="81">
        <v>0</v>
      </c>
      <c r="AV292" s="81">
        <v>0</v>
      </c>
      <c r="AW292" s="81"/>
      <c r="AX292" s="82"/>
      <c r="AY292" s="81">
        <v>2085.8000000000011</v>
      </c>
      <c r="AZ292" s="81">
        <v>792.20000000000016</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1992</v>
      </c>
      <c r="B293" s="80">
        <v>323</v>
      </c>
      <c r="C293" s="80">
        <v>19</v>
      </c>
      <c r="D293" s="80">
        <v>19</v>
      </c>
      <c r="E293" s="80">
        <v>2022</v>
      </c>
      <c r="F293" s="80" t="s">
        <v>568</v>
      </c>
      <c r="G293" s="174" t="s">
        <v>1973</v>
      </c>
      <c r="H293" s="80" t="s">
        <v>1974</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516</v>
      </c>
      <c r="AR293" s="81">
        <v>41</v>
      </c>
      <c r="AS293" s="81">
        <v>0</v>
      </c>
      <c r="AT293" s="81">
        <v>0</v>
      </c>
      <c r="AU293" s="81">
        <v>0</v>
      </c>
      <c r="AV293" s="81">
        <v>0</v>
      </c>
      <c r="AW293" s="81"/>
      <c r="AX293" s="82"/>
      <c r="AY293" s="81">
        <v>2327.5000000000018</v>
      </c>
      <c r="AZ293" s="81">
        <v>842.10000000000014</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1993</v>
      </c>
      <c r="B294" s="80">
        <v>205</v>
      </c>
      <c r="C294" s="80">
        <v>1</v>
      </c>
      <c r="D294" s="80">
        <v>13</v>
      </c>
      <c r="E294" s="80">
        <v>1990</v>
      </c>
      <c r="F294" s="80" t="s">
        <v>562</v>
      </c>
      <c r="G294" s="80" t="s">
        <v>1994</v>
      </c>
      <c r="H294" s="80" t="s">
        <v>1995</v>
      </c>
      <c r="I294" s="177"/>
      <c r="J294" s="81">
        <v>44.98914187457239</v>
      </c>
      <c r="K294" s="81">
        <v>5.8267934023447321</v>
      </c>
      <c r="L294" s="81">
        <v>26.565340082512016</v>
      </c>
      <c r="M294" s="81">
        <v>24.43647050810775</v>
      </c>
      <c r="N294" s="81">
        <v>30.560863203935735</v>
      </c>
      <c r="O294" s="81">
        <v>22.683527217813587</v>
      </c>
      <c r="P294" s="81">
        <v>39.693408832381422</v>
      </c>
      <c r="Q294" s="81">
        <v>2.114728036307318</v>
      </c>
      <c r="R294" s="81">
        <v>4.4860965674835517E-3</v>
      </c>
      <c r="S294" s="81">
        <v>1.6786418484230241</v>
      </c>
      <c r="T294" s="82"/>
      <c r="U294" s="81">
        <v>3632687</v>
      </c>
      <c r="V294" s="81">
        <v>1692</v>
      </c>
      <c r="W294" s="81">
        <v>277</v>
      </c>
      <c r="X294" s="81">
        <v>9029</v>
      </c>
      <c r="Y294" s="81">
        <v>9288</v>
      </c>
      <c r="Z294" s="81">
        <v>9330</v>
      </c>
      <c r="AA294" s="81">
        <v>9638</v>
      </c>
      <c r="AB294" s="81">
        <v>34336</v>
      </c>
      <c r="AC294" s="81">
        <v>777</v>
      </c>
      <c r="AD294" s="81">
        <v>1.6786418484230241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1996</v>
      </c>
      <c r="B295" s="80">
        <v>206</v>
      </c>
      <c r="C295" s="80">
        <v>2</v>
      </c>
      <c r="D295" s="80">
        <v>13</v>
      </c>
      <c r="E295" s="80">
        <v>2005</v>
      </c>
      <c r="F295" s="80" t="s">
        <v>565</v>
      </c>
      <c r="G295" s="80" t="s">
        <v>1994</v>
      </c>
      <c r="H295" s="80" t="s">
        <v>1995</v>
      </c>
      <c r="I295" s="177"/>
      <c r="J295" s="81">
        <v>32.012145622236922</v>
      </c>
      <c r="K295" s="81">
        <v>3.4032965975573051</v>
      </c>
      <c r="L295" s="81">
        <v>4.3813232607321595</v>
      </c>
      <c r="M295" s="81">
        <v>40.983633407939124</v>
      </c>
      <c r="N295" s="81">
        <v>37.050062632617532</v>
      </c>
      <c r="O295" s="81">
        <v>34.865931806677629</v>
      </c>
      <c r="P295" s="81">
        <v>38.856482926580426</v>
      </c>
      <c r="Q295" s="81">
        <v>1.9315807276684376</v>
      </c>
      <c r="R295" s="81">
        <v>0</v>
      </c>
      <c r="S295" s="81">
        <v>2.0568161020006004</v>
      </c>
      <c r="T295" s="82"/>
      <c r="U295" s="81">
        <v>3249270</v>
      </c>
      <c r="V295" s="81">
        <v>1443</v>
      </c>
      <c r="W295" s="81">
        <v>69</v>
      </c>
      <c r="X295" s="81">
        <v>8234</v>
      </c>
      <c r="Y295" s="81">
        <v>10479</v>
      </c>
      <c r="Z295" s="81">
        <v>16595</v>
      </c>
      <c r="AA295" s="81">
        <v>7727</v>
      </c>
      <c r="AB295" s="81">
        <v>32786</v>
      </c>
      <c r="AC295" s="81">
        <v>0</v>
      </c>
      <c r="AD295" s="81">
        <v>2.0568161020006004</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1997</v>
      </c>
      <c r="B296" s="80">
        <v>207</v>
      </c>
      <c r="C296" s="80">
        <v>3</v>
      </c>
      <c r="D296" s="80">
        <v>13</v>
      </c>
      <c r="E296" s="80">
        <v>2006</v>
      </c>
      <c r="F296" s="80" t="s">
        <v>566</v>
      </c>
      <c r="G296" s="80" t="s">
        <v>1994</v>
      </c>
      <c r="H296" s="80" t="s">
        <v>1995</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1998</v>
      </c>
      <c r="B297" s="80">
        <v>208</v>
      </c>
      <c r="C297" s="80">
        <v>4</v>
      </c>
      <c r="D297" s="80">
        <v>13</v>
      </c>
      <c r="E297" s="80">
        <v>2007</v>
      </c>
      <c r="F297" s="80" t="s">
        <v>567</v>
      </c>
      <c r="G297" s="80" t="s">
        <v>1994</v>
      </c>
      <c r="H297" s="80" t="s">
        <v>1995</v>
      </c>
      <c r="I297" s="177"/>
      <c r="J297" s="81">
        <v>37.080458683179693</v>
      </c>
      <c r="K297" s="81">
        <v>3.3318233419382346</v>
      </c>
      <c r="L297" s="81">
        <v>16.099308600094723</v>
      </c>
      <c r="M297" s="81">
        <v>36.622183688882956</v>
      </c>
      <c r="N297" s="81">
        <v>38.749577612448533</v>
      </c>
      <c r="O297" s="81">
        <v>34.291226802943697</v>
      </c>
      <c r="P297" s="81">
        <v>38.109820025724034</v>
      </c>
      <c r="Q297" s="81">
        <v>1.9966402543945263</v>
      </c>
      <c r="R297" s="81">
        <v>0</v>
      </c>
      <c r="S297" s="81">
        <v>2.9901657615539792</v>
      </c>
      <c r="T297" s="82"/>
      <c r="U297" s="81">
        <v>5312816</v>
      </c>
      <c r="V297" s="81">
        <v>1396</v>
      </c>
      <c r="W297" s="81">
        <v>152</v>
      </c>
      <c r="X297" s="81">
        <v>9281</v>
      </c>
      <c r="Y297" s="81">
        <v>10524</v>
      </c>
      <c r="Z297" s="81">
        <v>16967</v>
      </c>
      <c r="AA297" s="81">
        <v>7463</v>
      </c>
      <c r="AB297" s="81">
        <v>32098</v>
      </c>
      <c r="AC297" s="81">
        <v>0</v>
      </c>
      <c r="AD297" s="81">
        <v>2.9901657615539792</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1999</v>
      </c>
      <c r="B298" s="80">
        <v>209</v>
      </c>
      <c r="C298" s="80">
        <v>5</v>
      </c>
      <c r="D298" s="80">
        <v>13</v>
      </c>
      <c r="E298" s="80">
        <v>2008</v>
      </c>
      <c r="F298" s="80" t="s">
        <v>84</v>
      </c>
      <c r="G298" s="80" t="s">
        <v>1994</v>
      </c>
      <c r="H298" s="80" t="s">
        <v>1995</v>
      </c>
      <c r="I298" s="177"/>
      <c r="J298" s="81">
        <v>44.885712509942223</v>
      </c>
      <c r="K298" s="81">
        <v>2.47080255358334</v>
      </c>
      <c r="L298" s="81">
        <v>14.094179316914344</v>
      </c>
      <c r="M298" s="81">
        <v>39.580237650777626</v>
      </c>
      <c r="N298" s="81">
        <v>33.285332404873571</v>
      </c>
      <c r="O298" s="81">
        <v>33.392066119678745</v>
      </c>
      <c r="P298" s="81">
        <v>37.52571597436085</v>
      </c>
      <c r="Q298" s="81">
        <v>1.9491230215140369</v>
      </c>
      <c r="R298" s="81">
        <v>0</v>
      </c>
      <c r="S298" s="81">
        <v>2.1608666688993381</v>
      </c>
      <c r="T298" s="82"/>
      <c r="U298" s="81">
        <v>6078360</v>
      </c>
      <c r="V298" s="81">
        <v>1396</v>
      </c>
      <c r="W298" s="81">
        <v>152</v>
      </c>
      <c r="X298" s="81">
        <v>9281</v>
      </c>
      <c r="Y298" s="81">
        <v>10542</v>
      </c>
      <c r="Z298" s="81">
        <v>17102</v>
      </c>
      <c r="AA298" s="81">
        <v>7357</v>
      </c>
      <c r="AB298" s="81">
        <v>31849</v>
      </c>
      <c r="AC298" s="81">
        <v>0</v>
      </c>
      <c r="AD298" s="81">
        <v>2.1608666688993381</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2000</v>
      </c>
      <c r="B299" s="80">
        <v>210</v>
      </c>
      <c r="C299" s="80">
        <v>6</v>
      </c>
      <c r="D299" s="80">
        <v>13</v>
      </c>
      <c r="E299" s="80">
        <v>2009</v>
      </c>
      <c r="F299" s="80" t="s">
        <v>85</v>
      </c>
      <c r="G299" s="80" t="s">
        <v>1994</v>
      </c>
      <c r="H299" s="80" t="s">
        <v>1995</v>
      </c>
      <c r="I299" s="177"/>
      <c r="J299" s="81">
        <v>47.863171680090723</v>
      </c>
      <c r="K299" s="81">
        <v>2.3240591822883427</v>
      </c>
      <c r="L299" s="81">
        <v>9.9127351191140374</v>
      </c>
      <c r="M299" s="81">
        <v>41.567298445721988</v>
      </c>
      <c r="N299" s="81">
        <v>32.742850365122585</v>
      </c>
      <c r="O299" s="81">
        <v>34.152652527422426</v>
      </c>
      <c r="P299" s="81">
        <v>35.852384834382661</v>
      </c>
      <c r="Q299" s="81">
        <v>1.8459547639148162</v>
      </c>
      <c r="R299" s="81">
        <v>0</v>
      </c>
      <c r="S299" s="81">
        <v>2.2783047312164979</v>
      </c>
      <c r="T299" s="82"/>
      <c r="U299" s="81">
        <v>5782053</v>
      </c>
      <c r="V299" s="81">
        <v>1299</v>
      </c>
      <c r="W299" s="81">
        <v>154</v>
      </c>
      <c r="X299" s="81">
        <v>9493</v>
      </c>
      <c r="Y299" s="81">
        <v>10558</v>
      </c>
      <c r="Z299" s="81">
        <v>17265</v>
      </c>
      <c r="AA299" s="81">
        <v>7216</v>
      </c>
      <c r="AB299" s="81">
        <v>31664</v>
      </c>
      <c r="AC299" s="81">
        <v>0</v>
      </c>
      <c r="AD299" s="81">
        <v>2.2783047312164979</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40.805999999999997</v>
      </c>
      <c r="BJ299" s="81">
        <v>0</v>
      </c>
      <c r="BK299" s="81">
        <v>0</v>
      </c>
      <c r="BL299" s="81">
        <v>0</v>
      </c>
      <c r="BM299" s="82"/>
      <c r="BN299" s="81">
        <v>0</v>
      </c>
      <c r="BO299" s="81">
        <v>0</v>
      </c>
      <c r="BP299" s="81">
        <v>3</v>
      </c>
      <c r="BQ299" s="81">
        <v>0</v>
      </c>
      <c r="BR299" s="81">
        <v>0</v>
      </c>
      <c r="BS299" s="81">
        <v>0</v>
      </c>
      <c r="BT299"/>
      <c r="BU299" s="80"/>
      <c r="BV299" s="80"/>
      <c r="BW299" s="80"/>
      <c r="BX299" s="80"/>
      <c r="BY299" s="80"/>
      <c r="BZ299" s="80"/>
      <c r="CA299" s="80"/>
      <c r="CB299" s="80"/>
      <c r="CC299" s="80"/>
    </row>
    <row r="300" spans="1:81">
      <c r="A300" s="80" t="s">
        <v>2001</v>
      </c>
      <c r="B300" s="80">
        <v>211</v>
      </c>
      <c r="C300" s="80">
        <v>7</v>
      </c>
      <c r="D300" s="80">
        <v>13</v>
      </c>
      <c r="E300" s="80">
        <v>2010</v>
      </c>
      <c r="F300" s="80" t="s">
        <v>86</v>
      </c>
      <c r="G300" s="80" t="s">
        <v>1994</v>
      </c>
      <c r="H300" s="80" t="s">
        <v>1995</v>
      </c>
      <c r="I300" s="177"/>
      <c r="J300" s="81">
        <v>40.971430875530565</v>
      </c>
      <c r="K300" s="81">
        <v>2.5235081854478509</v>
      </c>
      <c r="L300" s="81">
        <v>9.4206627637285489</v>
      </c>
      <c r="M300" s="81">
        <v>43.735957493703836</v>
      </c>
      <c r="N300" s="81">
        <v>37.53019639356873</v>
      </c>
      <c r="O300" s="81">
        <v>34.232934342648804</v>
      </c>
      <c r="P300" s="81">
        <v>36.098050019385568</v>
      </c>
      <c r="Q300" s="81">
        <v>1.9189946100026445</v>
      </c>
      <c r="R300" s="81">
        <v>1.0193063150376284E-3</v>
      </c>
      <c r="S300" s="81">
        <v>2.6067641851612664</v>
      </c>
      <c r="T300" s="82"/>
      <c r="U300" s="81">
        <v>5433912</v>
      </c>
      <c r="V300" s="81">
        <v>1299</v>
      </c>
      <c r="W300" s="81">
        <v>154</v>
      </c>
      <c r="X300" s="81">
        <v>9493</v>
      </c>
      <c r="Y300" s="81">
        <v>10620</v>
      </c>
      <c r="Z300" s="81">
        <v>17386</v>
      </c>
      <c r="AA300" s="81">
        <v>7084</v>
      </c>
      <c r="AB300" s="81">
        <v>31541</v>
      </c>
      <c r="AC300" s="81">
        <v>178</v>
      </c>
      <c r="AD300" s="81">
        <v>2.6067641851612664</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40.267000000000003</v>
      </c>
      <c r="BJ300" s="81">
        <v>0</v>
      </c>
      <c r="BK300" s="81">
        <v>0</v>
      </c>
      <c r="BL300" s="81">
        <v>0</v>
      </c>
      <c r="BM300" s="82"/>
      <c r="BN300" s="81">
        <v>0</v>
      </c>
      <c r="BO300" s="81">
        <v>0</v>
      </c>
      <c r="BP300" s="81">
        <v>3</v>
      </c>
      <c r="BQ300" s="81">
        <v>0</v>
      </c>
      <c r="BR300" s="81">
        <v>0</v>
      </c>
      <c r="BS300" s="81">
        <v>0</v>
      </c>
      <c r="BT300"/>
      <c r="BU300" s="80">
        <v>40.267000000000003</v>
      </c>
      <c r="BV300" s="80">
        <v>0</v>
      </c>
      <c r="BW300" s="80">
        <v>0</v>
      </c>
      <c r="BX300" s="80">
        <v>0</v>
      </c>
      <c r="BY300" s="80">
        <v>0</v>
      </c>
      <c r="BZ300" s="80">
        <v>0</v>
      </c>
      <c r="CA300" s="80">
        <v>0</v>
      </c>
      <c r="CB300" s="80">
        <v>0</v>
      </c>
      <c r="CC300" s="80">
        <v>0</v>
      </c>
    </row>
    <row r="301" spans="1:81">
      <c r="A301" s="80" t="s">
        <v>2002</v>
      </c>
      <c r="B301" s="80">
        <v>212</v>
      </c>
      <c r="C301" s="80">
        <v>8</v>
      </c>
      <c r="D301" s="80">
        <v>13</v>
      </c>
      <c r="E301" s="80">
        <v>2011</v>
      </c>
      <c r="F301" s="80" t="s">
        <v>87</v>
      </c>
      <c r="G301" s="80" t="s">
        <v>1994</v>
      </c>
      <c r="H301" s="80" t="s">
        <v>1995</v>
      </c>
      <c r="I301" s="177"/>
      <c r="J301" s="81">
        <v>49.945778303651657</v>
      </c>
      <c r="K301" s="81">
        <v>3.3717289657814518</v>
      </c>
      <c r="L301" s="81">
        <v>6.7300322858800499</v>
      </c>
      <c r="M301" s="81">
        <v>52.165979940894488</v>
      </c>
      <c r="N301" s="81">
        <v>47.708973720433328</v>
      </c>
      <c r="O301" s="81">
        <v>34.067758484779198</v>
      </c>
      <c r="P301" s="81">
        <v>34.649099299305753</v>
      </c>
      <c r="Q301" s="81">
        <v>2.2038096501596338</v>
      </c>
      <c r="R301" s="81">
        <v>0</v>
      </c>
      <c r="S301" s="81">
        <v>2.373659428024355</v>
      </c>
      <c r="T301" s="82"/>
      <c r="U301" s="81">
        <v>5093190</v>
      </c>
      <c r="V301" s="81">
        <v>1299</v>
      </c>
      <c r="W301" s="81">
        <v>154</v>
      </c>
      <c r="X301" s="81">
        <v>9493</v>
      </c>
      <c r="Y301" s="81">
        <v>10608</v>
      </c>
      <c r="Z301" s="81">
        <v>17678</v>
      </c>
      <c r="AA301" s="81">
        <v>7002</v>
      </c>
      <c r="AB301" s="81">
        <v>31403</v>
      </c>
      <c r="AC301" s="81">
        <v>0</v>
      </c>
      <c r="AD301" s="81">
        <v>2.373659428024355</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25.791</v>
      </c>
      <c r="BJ301" s="81">
        <v>0</v>
      </c>
      <c r="BK301" s="81">
        <v>0</v>
      </c>
      <c r="BL301" s="81">
        <v>0</v>
      </c>
      <c r="BM301" s="82"/>
      <c r="BN301" s="81">
        <v>0</v>
      </c>
      <c r="BO301" s="81">
        <v>0</v>
      </c>
      <c r="BP301" s="81">
        <v>2</v>
      </c>
      <c r="BQ301" s="81">
        <v>0</v>
      </c>
      <c r="BR301" s="81">
        <v>0</v>
      </c>
      <c r="BS301" s="81">
        <v>0</v>
      </c>
      <c r="BT301"/>
      <c r="BU301" s="80">
        <v>25.791</v>
      </c>
      <c r="BV301" s="80">
        <v>0</v>
      </c>
      <c r="BW301" s="80">
        <v>0</v>
      </c>
      <c r="BX301" s="80">
        <v>0</v>
      </c>
      <c r="BY301" s="80">
        <v>0</v>
      </c>
      <c r="BZ301" s="80">
        <v>0</v>
      </c>
      <c r="CA301" s="80">
        <v>0</v>
      </c>
      <c r="CB301" s="80">
        <v>0</v>
      </c>
      <c r="CC301" s="80">
        <v>0</v>
      </c>
    </row>
    <row r="302" spans="1:81">
      <c r="A302" s="80" t="s">
        <v>2003</v>
      </c>
      <c r="B302" s="80">
        <v>213</v>
      </c>
      <c r="C302" s="80">
        <v>9</v>
      </c>
      <c r="D302" s="80">
        <v>13</v>
      </c>
      <c r="E302" s="80">
        <v>2012</v>
      </c>
      <c r="F302" s="80" t="s">
        <v>88</v>
      </c>
      <c r="G302" s="80" t="s">
        <v>1994</v>
      </c>
      <c r="H302" s="80" t="s">
        <v>1995</v>
      </c>
      <c r="I302" s="177"/>
      <c r="J302" s="81">
        <v>44.810596015734049</v>
      </c>
      <c r="K302" s="81">
        <v>3.2681484997118067</v>
      </c>
      <c r="L302" s="81">
        <v>6.7558342776040972</v>
      </c>
      <c r="M302" s="81">
        <v>60.550254689543124</v>
      </c>
      <c r="N302" s="81">
        <v>49.890797624255022</v>
      </c>
      <c r="O302" s="81">
        <v>34.304430843285985</v>
      </c>
      <c r="P302" s="81">
        <v>34.124630884560069</v>
      </c>
      <c r="Q302" s="81">
        <v>2.3864568151348537</v>
      </c>
      <c r="R302" s="81">
        <v>0</v>
      </c>
      <c r="S302" s="81">
        <v>2.5297055823123662</v>
      </c>
      <c r="T302" s="82"/>
      <c r="U302" s="81">
        <v>4623745</v>
      </c>
      <c r="V302" s="81">
        <v>1299</v>
      </c>
      <c r="W302" s="81">
        <v>154</v>
      </c>
      <c r="X302" s="81">
        <v>9493</v>
      </c>
      <c r="Y302" s="81">
        <v>10704</v>
      </c>
      <c r="Z302" s="81">
        <v>17942</v>
      </c>
      <c r="AA302" s="81">
        <v>6857</v>
      </c>
      <c r="AB302" s="81">
        <v>31299</v>
      </c>
      <c r="AC302" s="81">
        <v>0</v>
      </c>
      <c r="AD302" s="81">
        <v>2.5297055823123662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36.985999999999997</v>
      </c>
      <c r="BJ302" s="81">
        <v>0</v>
      </c>
      <c r="BK302" s="81">
        <v>0</v>
      </c>
      <c r="BL302" s="81">
        <v>0</v>
      </c>
      <c r="BM302" s="82"/>
      <c r="BN302" s="81">
        <v>0</v>
      </c>
      <c r="BO302" s="81">
        <v>0</v>
      </c>
      <c r="BP302" s="81">
        <v>3</v>
      </c>
      <c r="BQ302" s="81">
        <v>0</v>
      </c>
      <c r="BR302" s="81">
        <v>0</v>
      </c>
      <c r="BS302" s="81">
        <v>0</v>
      </c>
      <c r="BT302"/>
      <c r="BU302" s="80">
        <v>36.985999999999997</v>
      </c>
      <c r="BV302" s="80">
        <v>0</v>
      </c>
      <c r="BW302" s="80">
        <v>0</v>
      </c>
      <c r="BX302" s="80">
        <v>0</v>
      </c>
      <c r="BY302" s="80">
        <v>0</v>
      </c>
      <c r="BZ302" s="80">
        <v>0</v>
      </c>
      <c r="CA302" s="80">
        <v>0</v>
      </c>
      <c r="CB302" s="80">
        <v>0</v>
      </c>
      <c r="CC302" s="80">
        <v>0</v>
      </c>
    </row>
    <row r="303" spans="1:81">
      <c r="A303" s="80" t="s">
        <v>2004</v>
      </c>
      <c r="B303" s="80">
        <v>214</v>
      </c>
      <c r="C303" s="80">
        <v>10</v>
      </c>
      <c r="D303" s="80">
        <v>13</v>
      </c>
      <c r="E303" s="80">
        <v>2013</v>
      </c>
      <c r="F303" s="80" t="s">
        <v>89</v>
      </c>
      <c r="G303" s="80" t="s">
        <v>1994</v>
      </c>
      <c r="H303" s="80" t="s">
        <v>1995</v>
      </c>
      <c r="I303" s="177"/>
      <c r="J303" s="81">
        <v>51.665281935959136</v>
      </c>
      <c r="K303" s="81">
        <v>2.7025145224958176</v>
      </c>
      <c r="L303" s="81">
        <v>5.349298406300357</v>
      </c>
      <c r="M303" s="81">
        <v>65.084556616221548</v>
      </c>
      <c r="N303" s="81">
        <v>56.434843705030893</v>
      </c>
      <c r="O303" s="81">
        <v>33.33425930212119</v>
      </c>
      <c r="P303" s="81">
        <v>33.878556546614895</v>
      </c>
      <c r="Q303" s="81">
        <v>2.4099555417629448</v>
      </c>
      <c r="R303" s="81">
        <v>0</v>
      </c>
      <c r="S303" s="81">
        <v>2.3848827129439685</v>
      </c>
      <c r="T303" s="82"/>
      <c r="U303" s="81">
        <v>4667233</v>
      </c>
      <c r="V303" s="81">
        <v>1299</v>
      </c>
      <c r="W303" s="81">
        <v>154</v>
      </c>
      <c r="X303" s="81">
        <v>9493</v>
      </c>
      <c r="Y303" s="81">
        <v>10721</v>
      </c>
      <c r="Z303" s="81">
        <v>18213</v>
      </c>
      <c r="AA303" s="81">
        <v>6782</v>
      </c>
      <c r="AB303" s="81">
        <v>31154</v>
      </c>
      <c r="AC303" s="81">
        <v>0</v>
      </c>
      <c r="AD303" s="81">
        <v>2.3848827129439685</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38.786999999999999</v>
      </c>
      <c r="BJ303" s="81">
        <v>0</v>
      </c>
      <c r="BK303" s="81">
        <v>0</v>
      </c>
      <c r="BL303" s="81">
        <v>0</v>
      </c>
      <c r="BM303" s="82"/>
      <c r="BN303" s="81">
        <v>0</v>
      </c>
      <c r="BO303" s="81">
        <v>0</v>
      </c>
      <c r="BP303" s="81">
        <v>3</v>
      </c>
      <c r="BQ303" s="81">
        <v>0</v>
      </c>
      <c r="BR303" s="81">
        <v>0</v>
      </c>
      <c r="BS303" s="81">
        <v>0</v>
      </c>
      <c r="BT303"/>
      <c r="BU303" s="80">
        <v>38.786999999999999</v>
      </c>
      <c r="BV303" s="80">
        <v>0</v>
      </c>
      <c r="BW303" s="80">
        <v>0</v>
      </c>
      <c r="BX303" s="80">
        <v>0</v>
      </c>
      <c r="BY303" s="80">
        <v>0</v>
      </c>
      <c r="BZ303" s="80">
        <v>0</v>
      </c>
      <c r="CA303" s="80">
        <v>0</v>
      </c>
      <c r="CB303" s="80">
        <v>0</v>
      </c>
      <c r="CC303" s="80">
        <v>0</v>
      </c>
    </row>
    <row r="304" spans="1:81">
      <c r="A304" s="80" t="s">
        <v>2005</v>
      </c>
      <c r="B304" s="80">
        <v>215</v>
      </c>
      <c r="C304" s="80">
        <v>11</v>
      </c>
      <c r="D304" s="80">
        <v>13</v>
      </c>
      <c r="E304" s="80">
        <v>2014</v>
      </c>
      <c r="F304" s="80" t="s">
        <v>90</v>
      </c>
      <c r="G304" s="80" t="s">
        <v>1994</v>
      </c>
      <c r="H304" s="80" t="s">
        <v>1995</v>
      </c>
      <c r="I304" s="177"/>
      <c r="J304" s="81">
        <v>51.825007286642581</v>
      </c>
      <c r="K304" s="81">
        <v>2.7971037225822992</v>
      </c>
      <c r="L304" s="81">
        <v>6.7690235969542947</v>
      </c>
      <c r="M304" s="81">
        <v>58.969788761765187</v>
      </c>
      <c r="N304" s="81">
        <v>49.814624870837569</v>
      </c>
      <c r="O304" s="81">
        <v>31.938588735528715</v>
      </c>
      <c r="P304" s="81">
        <v>33.527520569380293</v>
      </c>
      <c r="Q304" s="81">
        <v>2.2881220852890114</v>
      </c>
      <c r="R304" s="81">
        <v>0</v>
      </c>
      <c r="S304" s="81">
        <v>2.2910581443309637</v>
      </c>
      <c r="T304" s="82"/>
      <c r="U304" s="81">
        <v>4934005</v>
      </c>
      <c r="V304" s="81">
        <v>1166</v>
      </c>
      <c r="W304" s="81">
        <v>127</v>
      </c>
      <c r="X304" s="81">
        <v>9755</v>
      </c>
      <c r="Y304" s="81">
        <v>10751</v>
      </c>
      <c r="Z304" s="81">
        <v>18379</v>
      </c>
      <c r="AA304" s="81">
        <v>6677</v>
      </c>
      <c r="AB304" s="81">
        <v>30829</v>
      </c>
      <c r="AC304" s="81">
        <v>0</v>
      </c>
      <c r="AD304" s="81">
        <v>2.2910581443309637</v>
      </c>
      <c r="AE304" s="82"/>
      <c r="AF304" s="81">
        <v>58011480.829469316</v>
      </c>
      <c r="AG304" s="81">
        <v>2187347.6634928538</v>
      </c>
      <c r="AH304" s="81">
        <v>1579894.9308694995</v>
      </c>
      <c r="AI304" s="81">
        <v>69391493.383293435</v>
      </c>
      <c r="AJ304" s="81">
        <v>67460679.9631107</v>
      </c>
      <c r="AK304" s="81">
        <v>0</v>
      </c>
      <c r="AL304" s="81">
        <v>0</v>
      </c>
      <c r="AM304" s="81">
        <v>4232361.0156257655</v>
      </c>
      <c r="AN304" s="81">
        <v>0</v>
      </c>
      <c r="AO304" s="81">
        <v>0</v>
      </c>
      <c r="AP304" s="82"/>
      <c r="AQ304" s="81">
        <v>872</v>
      </c>
      <c r="AR304" s="81">
        <v>219</v>
      </c>
      <c r="AS304" s="81">
        <v>0</v>
      </c>
      <c r="AT304" s="81">
        <v>0</v>
      </c>
      <c r="AU304" s="81">
        <v>0</v>
      </c>
      <c r="AV304" s="81">
        <v>0</v>
      </c>
      <c r="AW304" s="81" t="s">
        <v>564</v>
      </c>
      <c r="AX304" s="82"/>
      <c r="AY304" s="81">
        <v>4000.259</v>
      </c>
      <c r="AZ304" s="81">
        <v>7167.24</v>
      </c>
      <c r="BA304" s="81">
        <v>0</v>
      </c>
      <c r="BB304" s="81">
        <v>0</v>
      </c>
      <c r="BC304" s="81">
        <v>0</v>
      </c>
      <c r="BD304" s="81">
        <v>0</v>
      </c>
      <c r="BE304" s="81" t="s">
        <v>564</v>
      </c>
      <c r="BF304" s="82"/>
      <c r="BG304" s="81">
        <v>0</v>
      </c>
      <c r="BH304" s="81">
        <v>0</v>
      </c>
      <c r="BI304" s="81">
        <v>38.186</v>
      </c>
      <c r="BJ304" s="81">
        <v>0</v>
      </c>
      <c r="BK304" s="81">
        <v>0</v>
      </c>
      <c r="BL304" s="81">
        <v>0</v>
      </c>
      <c r="BM304" s="82"/>
      <c r="BN304" s="81">
        <v>0</v>
      </c>
      <c r="BO304" s="81">
        <v>0</v>
      </c>
      <c r="BP304" s="81">
        <v>3</v>
      </c>
      <c r="BQ304" s="81">
        <v>0</v>
      </c>
      <c r="BR304" s="81">
        <v>0</v>
      </c>
      <c r="BS304" s="81">
        <v>0</v>
      </c>
      <c r="BT304"/>
      <c r="BU304" s="80">
        <v>38.186</v>
      </c>
      <c r="BV304" s="80">
        <v>0</v>
      </c>
      <c r="BW304" s="80">
        <v>0</v>
      </c>
      <c r="BX304" s="80">
        <v>0</v>
      </c>
      <c r="BY304" s="80">
        <v>0</v>
      </c>
      <c r="BZ304" s="80">
        <v>0</v>
      </c>
      <c r="CA304" s="80">
        <v>0</v>
      </c>
      <c r="CB304" s="80">
        <v>0</v>
      </c>
      <c r="CC304" s="80">
        <v>0</v>
      </c>
    </row>
    <row r="305" spans="1:81">
      <c r="A305" s="80" t="s">
        <v>2006</v>
      </c>
      <c r="B305" s="80">
        <v>216</v>
      </c>
      <c r="C305" s="80">
        <v>12</v>
      </c>
      <c r="D305" s="80">
        <v>13</v>
      </c>
      <c r="E305" s="80">
        <v>2015</v>
      </c>
      <c r="F305" s="80" t="s">
        <v>91</v>
      </c>
      <c r="G305" s="80" t="s">
        <v>1994</v>
      </c>
      <c r="H305" s="80" t="s">
        <v>1995</v>
      </c>
      <c r="I305" s="177"/>
      <c r="J305" s="81">
        <v>37.823367595075347</v>
      </c>
      <c r="K305" s="81">
        <v>2.6237978021307944</v>
      </c>
      <c r="L305" s="81">
        <v>8.386032403828704</v>
      </c>
      <c r="M305" s="81">
        <v>46.41817219919546</v>
      </c>
      <c r="N305" s="81">
        <v>44.269589472850846</v>
      </c>
      <c r="O305" s="81">
        <v>31.852396097792049</v>
      </c>
      <c r="P305" s="81">
        <v>32.759903836311608</v>
      </c>
      <c r="Q305" s="81">
        <v>2.2177247375640765</v>
      </c>
      <c r="R305" s="81">
        <v>0</v>
      </c>
      <c r="S305" s="81">
        <v>3.226170996484556</v>
      </c>
      <c r="T305" s="82"/>
      <c r="U305" s="81">
        <v>4378406</v>
      </c>
      <c r="V305" s="81">
        <v>1166</v>
      </c>
      <c r="W305" s="81">
        <v>127</v>
      </c>
      <c r="X305" s="81">
        <v>9755</v>
      </c>
      <c r="Y305" s="81">
        <v>10774</v>
      </c>
      <c r="Z305" s="81">
        <v>18506</v>
      </c>
      <c r="AA305" s="81">
        <v>6519</v>
      </c>
      <c r="AB305" s="81">
        <v>30523</v>
      </c>
      <c r="AC305" s="81">
        <v>0</v>
      </c>
      <c r="AD305" s="81">
        <v>3.226170996484556</v>
      </c>
      <c r="AE305" s="82"/>
      <c r="AF305" s="81">
        <v>43985923.505314328</v>
      </c>
      <c r="AG305" s="81">
        <v>2010915.3100111538</v>
      </c>
      <c r="AH305" s="81">
        <v>2130498.3564700428</v>
      </c>
      <c r="AI305" s="81">
        <v>63560181.91895286</v>
      </c>
      <c r="AJ305" s="81">
        <v>67704885.793581873</v>
      </c>
      <c r="AK305" s="81">
        <v>0</v>
      </c>
      <c r="AL305" s="81">
        <v>0</v>
      </c>
      <c r="AM305" s="81">
        <v>4183049.1108306451</v>
      </c>
      <c r="AN305" s="81">
        <v>0</v>
      </c>
      <c r="AO305" s="81">
        <v>0</v>
      </c>
      <c r="AP305" s="82"/>
      <c r="AQ305" s="81">
        <v>910</v>
      </c>
      <c r="AR305" s="81">
        <v>265</v>
      </c>
      <c r="AS305" s="81">
        <v>0</v>
      </c>
      <c r="AT305" s="81">
        <v>0</v>
      </c>
      <c r="AU305" s="81">
        <v>0</v>
      </c>
      <c r="AV305" s="81">
        <v>0</v>
      </c>
      <c r="AW305" s="81" t="s">
        <v>564</v>
      </c>
      <c r="AX305" s="82"/>
      <c r="AY305" s="81">
        <v>4274.8590000000004</v>
      </c>
      <c r="AZ305" s="81">
        <v>8841.34</v>
      </c>
      <c r="BA305" s="81">
        <v>0</v>
      </c>
      <c r="BB305" s="81">
        <v>0</v>
      </c>
      <c r="BC305" s="81">
        <v>0</v>
      </c>
      <c r="BD305" s="81">
        <v>0</v>
      </c>
      <c r="BE305" s="81" t="s">
        <v>564</v>
      </c>
      <c r="BF305" s="82"/>
      <c r="BG305" s="81">
        <v>0</v>
      </c>
      <c r="BH305" s="81">
        <v>0</v>
      </c>
      <c r="BI305" s="81">
        <v>36.125999999999998</v>
      </c>
      <c r="BJ305" s="81">
        <v>0</v>
      </c>
      <c r="BK305" s="81">
        <v>0</v>
      </c>
      <c r="BL305" s="81">
        <v>0</v>
      </c>
      <c r="BM305" s="82"/>
      <c r="BN305" s="81">
        <v>0</v>
      </c>
      <c r="BO305" s="81">
        <v>0</v>
      </c>
      <c r="BP305" s="81">
        <v>3</v>
      </c>
      <c r="BQ305" s="81">
        <v>0</v>
      </c>
      <c r="BR305" s="81">
        <v>0</v>
      </c>
      <c r="BS305" s="81">
        <v>0</v>
      </c>
      <c r="BT305"/>
      <c r="BU305" s="80">
        <v>36.125999999999998</v>
      </c>
      <c r="BV305" s="80">
        <v>0</v>
      </c>
      <c r="BW305" s="80">
        <v>0</v>
      </c>
      <c r="BX305" s="80">
        <v>0</v>
      </c>
      <c r="BY305" s="80">
        <v>0</v>
      </c>
      <c r="BZ305" s="80">
        <v>0</v>
      </c>
      <c r="CA305" s="80">
        <v>0</v>
      </c>
      <c r="CB305" s="80">
        <v>0</v>
      </c>
      <c r="CC305" s="80">
        <v>0</v>
      </c>
    </row>
    <row r="306" spans="1:81">
      <c r="A306" s="80" t="s">
        <v>2007</v>
      </c>
      <c r="B306" s="80">
        <v>217</v>
      </c>
      <c r="C306" s="80">
        <v>13</v>
      </c>
      <c r="D306" s="80">
        <v>13</v>
      </c>
      <c r="E306" s="80">
        <v>2016</v>
      </c>
      <c r="F306" s="80" t="s">
        <v>92</v>
      </c>
      <c r="G306" s="80" t="s">
        <v>1994</v>
      </c>
      <c r="H306" s="80" t="s">
        <v>1995</v>
      </c>
      <c r="I306" s="177"/>
      <c r="J306" s="81">
        <v>39.934507308058414</v>
      </c>
      <c r="K306" s="81">
        <v>2.504521874842359</v>
      </c>
      <c r="L306" s="81">
        <v>13.844201080842167</v>
      </c>
      <c r="M306" s="81">
        <v>38.08418594737671</v>
      </c>
      <c r="N306" s="81">
        <v>39.62486188100825</v>
      </c>
      <c r="O306" s="81">
        <v>31.688336433737788</v>
      </c>
      <c r="P306" s="81">
        <v>31.591410015262792</v>
      </c>
      <c r="Q306" s="81">
        <v>2.1334404012487003</v>
      </c>
      <c r="R306" s="81">
        <v>0</v>
      </c>
      <c r="S306" s="81">
        <v>4.270171195429838</v>
      </c>
      <c r="T306" s="82"/>
      <c r="U306" s="81">
        <v>4653355</v>
      </c>
      <c r="V306" s="81">
        <v>1166</v>
      </c>
      <c r="W306" s="81">
        <v>127</v>
      </c>
      <c r="X306" s="81">
        <v>9755</v>
      </c>
      <c r="Y306" s="81">
        <v>10782</v>
      </c>
      <c r="Z306" s="81">
        <v>18637</v>
      </c>
      <c r="AA306" s="81">
        <v>6502</v>
      </c>
      <c r="AB306" s="81">
        <v>30205</v>
      </c>
      <c r="AC306" s="81">
        <v>0</v>
      </c>
      <c r="AD306" s="81">
        <v>4.270171195429838</v>
      </c>
      <c r="AE306" s="82"/>
      <c r="AF306" s="81">
        <v>50722136.352447227</v>
      </c>
      <c r="AG306" s="81">
        <v>1881486.5885658769</v>
      </c>
      <c r="AH306" s="81">
        <v>14851278.984489759</v>
      </c>
      <c r="AI306" s="81">
        <v>60669153.739732273</v>
      </c>
      <c r="AJ306" s="81">
        <v>67055237.712186597</v>
      </c>
      <c r="AK306" s="81">
        <v>0</v>
      </c>
      <c r="AL306" s="81">
        <v>0</v>
      </c>
      <c r="AM306" s="81">
        <v>4142684.5056887632</v>
      </c>
      <c r="AN306" s="81">
        <v>0</v>
      </c>
      <c r="AO306" s="81">
        <v>0</v>
      </c>
      <c r="AP306" s="82"/>
      <c r="AQ306" s="81">
        <v>966</v>
      </c>
      <c r="AR306" s="81">
        <v>286</v>
      </c>
      <c r="AS306" s="81">
        <v>0</v>
      </c>
      <c r="AT306" s="81">
        <v>1</v>
      </c>
      <c r="AU306" s="81">
        <v>0</v>
      </c>
      <c r="AV306" s="81">
        <v>0</v>
      </c>
      <c r="AW306" s="81" t="s">
        <v>564</v>
      </c>
      <c r="AX306" s="82"/>
      <c r="AY306" s="81">
        <v>4646.049</v>
      </c>
      <c r="AZ306" s="81">
        <v>10409.74</v>
      </c>
      <c r="BA306" s="81">
        <v>0</v>
      </c>
      <c r="BB306" s="81">
        <v>196</v>
      </c>
      <c r="BC306" s="81">
        <v>0</v>
      </c>
      <c r="BD306" s="81">
        <v>0</v>
      </c>
      <c r="BE306" s="81" t="s">
        <v>564</v>
      </c>
      <c r="BF306" s="82"/>
      <c r="BG306" s="81">
        <v>0</v>
      </c>
      <c r="BH306" s="81">
        <v>0</v>
      </c>
      <c r="BI306" s="81">
        <v>33.200000000000003</v>
      </c>
      <c r="BJ306" s="81">
        <v>0</v>
      </c>
      <c r="BK306" s="81">
        <v>0</v>
      </c>
      <c r="BL306" s="81">
        <v>0</v>
      </c>
      <c r="BM306" s="82"/>
      <c r="BN306" s="81">
        <v>0</v>
      </c>
      <c r="BO306" s="81">
        <v>0</v>
      </c>
      <c r="BP306" s="81">
        <v>3</v>
      </c>
      <c r="BQ306" s="81">
        <v>0</v>
      </c>
      <c r="BR306" s="81">
        <v>0</v>
      </c>
      <c r="BS306" s="81">
        <v>0</v>
      </c>
      <c r="BT306"/>
      <c r="BU306" s="80">
        <v>33.200000000000003</v>
      </c>
      <c r="BV306" s="80">
        <v>0</v>
      </c>
      <c r="BW306" s="80">
        <v>0</v>
      </c>
      <c r="BX306" s="80">
        <v>0</v>
      </c>
      <c r="BY306" s="80">
        <v>0</v>
      </c>
      <c r="BZ306" s="80">
        <v>0</v>
      </c>
      <c r="CA306" s="80">
        <v>0</v>
      </c>
      <c r="CB306" s="80">
        <v>0</v>
      </c>
      <c r="CC306" s="80">
        <v>0</v>
      </c>
    </row>
    <row r="307" spans="1:81">
      <c r="A307" s="80" t="s">
        <v>2008</v>
      </c>
      <c r="B307" s="80">
        <v>218</v>
      </c>
      <c r="C307" s="80">
        <v>14</v>
      </c>
      <c r="D307" s="80">
        <v>13</v>
      </c>
      <c r="E307" s="80">
        <v>2017</v>
      </c>
      <c r="F307" s="80" t="s">
        <v>71</v>
      </c>
      <c r="G307" s="80" t="s">
        <v>1994</v>
      </c>
      <c r="H307" s="80" t="s">
        <v>1995</v>
      </c>
      <c r="I307" s="177"/>
      <c r="J307" s="81">
        <v>39.291697461417868</v>
      </c>
      <c r="K307" s="81">
        <v>2.4095282898665054</v>
      </c>
      <c r="L307" s="81">
        <v>7.2239701840350765</v>
      </c>
      <c r="M307" s="81">
        <v>35.325168717627164</v>
      </c>
      <c r="N307" s="81">
        <v>40.28710134009782</v>
      </c>
      <c r="O307" s="81">
        <v>31.402069773211405</v>
      </c>
      <c r="P307" s="81">
        <v>30.947118896466172</v>
      </c>
      <c r="Q307" s="81">
        <v>2.0372037519797681</v>
      </c>
      <c r="R307" s="81">
        <v>0</v>
      </c>
      <c r="S307" s="81">
        <v>2.4718182940287328</v>
      </c>
      <c r="T307" s="82"/>
      <c r="U307" s="81">
        <v>4640216</v>
      </c>
      <c r="V307" s="81">
        <v>1166</v>
      </c>
      <c r="W307" s="81">
        <v>127</v>
      </c>
      <c r="X307" s="81">
        <v>9755</v>
      </c>
      <c r="Y307" s="81">
        <v>10807</v>
      </c>
      <c r="Z307" s="81">
        <v>18775</v>
      </c>
      <c r="AA307" s="81">
        <v>6410</v>
      </c>
      <c r="AB307" s="81">
        <v>29827</v>
      </c>
      <c r="AC307" s="81">
        <v>0</v>
      </c>
      <c r="AD307" s="81">
        <v>2.4718182940287332</v>
      </c>
      <c r="AE307" s="82"/>
      <c r="AF307" s="81">
        <v>53390655.797199957</v>
      </c>
      <c r="AG307" s="81">
        <v>1853602.891243652</v>
      </c>
      <c r="AH307" s="81">
        <v>1553874.10087873</v>
      </c>
      <c r="AI307" s="81">
        <v>60256674.381314456</v>
      </c>
      <c r="AJ307" s="81">
        <v>71717377.149375379</v>
      </c>
      <c r="AK307" s="81">
        <v>0</v>
      </c>
      <c r="AL307" s="81">
        <v>0</v>
      </c>
      <c r="AM307" s="81">
        <v>4097241.9946465231</v>
      </c>
      <c r="AN307" s="81">
        <v>0</v>
      </c>
      <c r="AO307" s="81">
        <v>0</v>
      </c>
      <c r="AP307" s="82"/>
      <c r="AQ307" s="81">
        <v>1009</v>
      </c>
      <c r="AR307" s="81">
        <v>294</v>
      </c>
      <c r="AS307" s="81">
        <v>0</v>
      </c>
      <c r="AT307" s="81">
        <v>1</v>
      </c>
      <c r="AU307" s="81">
        <v>0</v>
      </c>
      <c r="AV307" s="81">
        <v>0</v>
      </c>
      <c r="AW307" s="81" t="s">
        <v>564</v>
      </c>
      <c r="AX307" s="82"/>
      <c r="AY307" s="81">
        <v>4889.2489999999998</v>
      </c>
      <c r="AZ307" s="81">
        <v>10660.14</v>
      </c>
      <c r="BA307" s="81">
        <v>0</v>
      </c>
      <c r="BB307" s="81">
        <v>196</v>
      </c>
      <c r="BC307" s="81">
        <v>0</v>
      </c>
      <c r="BD307" s="81">
        <v>0</v>
      </c>
      <c r="BE307" s="81" t="s">
        <v>564</v>
      </c>
      <c r="BF307" s="82"/>
      <c r="BG307" s="81">
        <v>0</v>
      </c>
      <c r="BH307" s="81">
        <v>0</v>
      </c>
      <c r="BI307" s="81">
        <v>31.414000000000001</v>
      </c>
      <c r="BJ307" s="81">
        <v>0</v>
      </c>
      <c r="BK307" s="81">
        <v>0</v>
      </c>
      <c r="BL307" s="81">
        <v>0</v>
      </c>
      <c r="BM307" s="82"/>
      <c r="BN307" s="81">
        <v>0</v>
      </c>
      <c r="BO307" s="81">
        <v>0</v>
      </c>
      <c r="BP307" s="81">
        <v>3</v>
      </c>
      <c r="BQ307" s="81">
        <v>0</v>
      </c>
      <c r="BR307" s="81">
        <v>0</v>
      </c>
      <c r="BS307" s="81">
        <v>0</v>
      </c>
      <c r="BT307"/>
      <c r="BU307" s="80">
        <v>31.414000000000001</v>
      </c>
      <c r="BV307" s="80">
        <v>0</v>
      </c>
      <c r="BW307" s="80">
        <v>0</v>
      </c>
      <c r="BX307" s="80">
        <v>0</v>
      </c>
      <c r="BY307" s="80">
        <v>0</v>
      </c>
      <c r="BZ307" s="80">
        <v>0</v>
      </c>
      <c r="CA307" s="80">
        <v>0</v>
      </c>
      <c r="CB307" s="80">
        <v>0</v>
      </c>
      <c r="CC307" s="80">
        <v>0</v>
      </c>
    </row>
    <row r="308" spans="1:81">
      <c r="A308" s="80" t="s">
        <v>2009</v>
      </c>
      <c r="B308" s="80">
        <v>219</v>
      </c>
      <c r="C308" s="80">
        <v>15</v>
      </c>
      <c r="D308" s="80">
        <v>13</v>
      </c>
      <c r="E308" s="80">
        <v>2018</v>
      </c>
      <c r="F308" s="80" t="s">
        <v>93</v>
      </c>
      <c r="G308" s="80" t="s">
        <v>1994</v>
      </c>
      <c r="H308" s="80" t="s">
        <v>1995</v>
      </c>
      <c r="I308" s="177"/>
      <c r="J308" s="81">
        <v>30.235454385267751</v>
      </c>
      <c r="K308" s="81">
        <v>2.0908691539131339</v>
      </c>
      <c r="L308" s="81">
        <v>6.7278252033280905</v>
      </c>
      <c r="M308" s="81">
        <v>29.334151547859367</v>
      </c>
      <c r="N308" s="81">
        <v>24.909015016942639</v>
      </c>
      <c r="O308" s="81">
        <v>30.862968243424202</v>
      </c>
      <c r="P308" s="81">
        <v>30.452648407890933</v>
      </c>
      <c r="Q308" s="81">
        <v>1.8602535998184584</v>
      </c>
      <c r="R308" s="81">
        <v>0</v>
      </c>
      <c r="S308" s="81">
        <v>3.5572145789020229</v>
      </c>
      <c r="T308" s="82"/>
      <c r="U308" s="81">
        <v>4717351</v>
      </c>
      <c r="V308" s="81">
        <v>1166</v>
      </c>
      <c r="W308" s="81">
        <v>127</v>
      </c>
      <c r="X308" s="81">
        <v>9755</v>
      </c>
      <c r="Y308" s="81">
        <v>10783</v>
      </c>
      <c r="Z308" s="81">
        <v>18806</v>
      </c>
      <c r="AA308" s="81">
        <v>6371</v>
      </c>
      <c r="AB308" s="81">
        <v>29351</v>
      </c>
      <c r="AC308" s="81">
        <v>0</v>
      </c>
      <c r="AD308" s="81">
        <v>3.5572145789020229</v>
      </c>
      <c r="AE308" s="82"/>
      <c r="AF308" s="81">
        <v>47056235.553912267</v>
      </c>
      <c r="AG308" s="81">
        <v>1639379.0635532059</v>
      </c>
      <c r="AH308" s="81">
        <v>1942952.037238413</v>
      </c>
      <c r="AI308" s="81">
        <v>56520814.385955773</v>
      </c>
      <c r="AJ308" s="81">
        <v>60037848.887966402</v>
      </c>
      <c r="AK308" s="81">
        <v>0</v>
      </c>
      <c r="AL308" s="81">
        <v>0</v>
      </c>
      <c r="AM308" s="81">
        <v>4040197.7504976061</v>
      </c>
      <c r="AN308" s="81">
        <v>0</v>
      </c>
      <c r="AO308" s="81">
        <v>0</v>
      </c>
      <c r="AP308" s="82"/>
      <c r="AQ308" s="81">
        <v>1053</v>
      </c>
      <c r="AR308" s="81">
        <v>303</v>
      </c>
      <c r="AS308" s="81">
        <v>0</v>
      </c>
      <c r="AT308" s="81">
        <v>1</v>
      </c>
      <c r="AU308" s="81">
        <v>0</v>
      </c>
      <c r="AV308" s="81">
        <v>0</v>
      </c>
      <c r="AW308" s="81" t="s">
        <v>564</v>
      </c>
      <c r="AX308" s="82"/>
      <c r="AY308" s="81">
        <v>5174.0489999999982</v>
      </c>
      <c r="AZ308" s="81">
        <v>11811.74</v>
      </c>
      <c r="BA308" s="81">
        <v>0</v>
      </c>
      <c r="BB308" s="81">
        <v>196</v>
      </c>
      <c r="BC308" s="81">
        <v>0</v>
      </c>
      <c r="BD308" s="81">
        <v>0</v>
      </c>
      <c r="BE308" s="81" t="s">
        <v>564</v>
      </c>
      <c r="BF308" s="82"/>
      <c r="BG308" s="81">
        <v>0</v>
      </c>
      <c r="BH308" s="81">
        <v>0</v>
      </c>
      <c r="BI308" s="81">
        <v>31.402000000000001</v>
      </c>
      <c r="BJ308" s="81">
        <v>0</v>
      </c>
      <c r="BK308" s="81">
        <v>0</v>
      </c>
      <c r="BL308" s="81">
        <v>0</v>
      </c>
      <c r="BM308" s="82"/>
      <c r="BN308" s="81">
        <v>0</v>
      </c>
      <c r="BO308" s="81">
        <v>0</v>
      </c>
      <c r="BP308" s="81">
        <v>3</v>
      </c>
      <c r="BQ308" s="81">
        <v>0</v>
      </c>
      <c r="BR308" s="81">
        <v>0</v>
      </c>
      <c r="BS308" s="81">
        <v>0</v>
      </c>
      <c r="BT308"/>
      <c r="BU308" s="80">
        <v>31.402000000000001</v>
      </c>
      <c r="BV308" s="80">
        <v>0</v>
      </c>
      <c r="BW308" s="80">
        <v>0</v>
      </c>
      <c r="BX308" s="80">
        <v>0</v>
      </c>
      <c r="BY308" s="80">
        <v>0</v>
      </c>
      <c r="BZ308" s="80">
        <v>0</v>
      </c>
      <c r="CA308" s="80">
        <v>0</v>
      </c>
      <c r="CB308" s="80">
        <v>0</v>
      </c>
      <c r="CC308" s="80">
        <v>0</v>
      </c>
    </row>
    <row r="309" spans="1:81">
      <c r="A309" s="80" t="s">
        <v>2010</v>
      </c>
      <c r="B309" s="80">
        <v>220</v>
      </c>
      <c r="C309" s="80">
        <v>16</v>
      </c>
      <c r="D309" s="80">
        <v>13</v>
      </c>
      <c r="E309" s="80">
        <v>2019</v>
      </c>
      <c r="F309" s="80" t="s">
        <v>73</v>
      </c>
      <c r="G309" s="80" t="s">
        <v>1994</v>
      </c>
      <c r="H309" s="80" t="s">
        <v>1995</v>
      </c>
      <c r="I309" s="177"/>
      <c r="J309" s="81">
        <v>28.926218801999923</v>
      </c>
      <c r="K309" s="81">
        <v>1.9699164099314188</v>
      </c>
      <c r="L309" s="81">
        <v>6.8442719257110172</v>
      </c>
      <c r="M309" s="81">
        <v>37.287863153541501</v>
      </c>
      <c r="N309" s="81">
        <v>30.842593936745693</v>
      </c>
      <c r="O309" s="81">
        <v>30.079774550236724</v>
      </c>
      <c r="P309" s="81">
        <v>30.008058247598662</v>
      </c>
      <c r="Q309" s="81">
        <v>1.7873333912658094</v>
      </c>
      <c r="R309" s="81">
        <v>0</v>
      </c>
      <c r="S309" s="81">
        <v>2.7979300650177921</v>
      </c>
      <c r="T309" s="82"/>
      <c r="U309" s="81">
        <v>4618122</v>
      </c>
      <c r="V309" s="81">
        <v>1166</v>
      </c>
      <c r="W309" s="81">
        <v>127</v>
      </c>
      <c r="X309" s="81">
        <v>9755</v>
      </c>
      <c r="Y309" s="81">
        <v>10800</v>
      </c>
      <c r="Z309" s="81">
        <v>18832</v>
      </c>
      <c r="AA309" s="81">
        <v>6231</v>
      </c>
      <c r="AB309" s="81">
        <v>28964</v>
      </c>
      <c r="AC309" s="81">
        <v>0</v>
      </c>
      <c r="AD309" s="81">
        <v>2.7979300650177921</v>
      </c>
      <c r="AE309" s="82"/>
      <c r="AF309" s="81">
        <v>43013829.143031217</v>
      </c>
      <c r="AG309" s="81">
        <v>1588975.1038098009</v>
      </c>
      <c r="AH309" s="81">
        <v>2028249.2708156339</v>
      </c>
      <c r="AI309" s="81">
        <v>63258172.453791142</v>
      </c>
      <c r="AJ309" s="81">
        <v>64801971.936454281</v>
      </c>
      <c r="AK309" s="81">
        <v>0</v>
      </c>
      <c r="AL309" s="81">
        <v>0</v>
      </c>
      <c r="AM309" s="81">
        <v>3944678.7591247382</v>
      </c>
      <c r="AN309" s="81">
        <v>0</v>
      </c>
      <c r="AO309" s="81">
        <v>0</v>
      </c>
      <c r="AP309" s="82"/>
      <c r="AQ309" s="81">
        <v>1093</v>
      </c>
      <c r="AR309" s="81">
        <v>315</v>
      </c>
      <c r="AS309" s="81">
        <v>0</v>
      </c>
      <c r="AT309" s="81">
        <v>1</v>
      </c>
      <c r="AU309" s="81">
        <v>0</v>
      </c>
      <c r="AV309" s="81">
        <v>0</v>
      </c>
      <c r="AW309" s="81" t="s">
        <v>564</v>
      </c>
      <c r="AX309" s="82"/>
      <c r="AY309" s="81">
        <v>5409.8090000000011</v>
      </c>
      <c r="AZ309" s="81">
        <v>12574.74</v>
      </c>
      <c r="BA309" s="81">
        <v>0</v>
      </c>
      <c r="BB309" s="81">
        <v>196</v>
      </c>
      <c r="BC309" s="81">
        <v>0</v>
      </c>
      <c r="BD309" s="81">
        <v>0</v>
      </c>
      <c r="BE309" s="81" t="s">
        <v>564</v>
      </c>
      <c r="BF309" s="82"/>
      <c r="BG309" s="81">
        <v>0</v>
      </c>
      <c r="BH309" s="81">
        <v>0</v>
      </c>
      <c r="BI309" s="81">
        <v>29.911999999999999</v>
      </c>
      <c r="BJ309" s="81">
        <v>0</v>
      </c>
      <c r="BK309" s="81">
        <v>0</v>
      </c>
      <c r="BL309" s="81">
        <v>0</v>
      </c>
      <c r="BM309" s="82"/>
      <c r="BN309" s="81">
        <v>0</v>
      </c>
      <c r="BO309" s="81">
        <v>0</v>
      </c>
      <c r="BP309" s="81">
        <v>3</v>
      </c>
      <c r="BQ309" s="81">
        <v>0</v>
      </c>
      <c r="BR309" s="81">
        <v>0</v>
      </c>
      <c r="BS309" s="81">
        <v>0</v>
      </c>
      <c r="BT309"/>
      <c r="BU309" s="80">
        <v>29.911999999999999</v>
      </c>
      <c r="BV309" s="80">
        <v>0</v>
      </c>
      <c r="BW309" s="80">
        <v>0</v>
      </c>
      <c r="BX309" s="80">
        <v>0</v>
      </c>
      <c r="BY309" s="80">
        <v>0</v>
      </c>
      <c r="BZ309" s="80">
        <v>0</v>
      </c>
      <c r="CA309" s="80">
        <v>0</v>
      </c>
      <c r="CB309" s="80">
        <v>0</v>
      </c>
      <c r="CC309" s="80">
        <v>0</v>
      </c>
    </row>
    <row r="310" spans="1:81">
      <c r="A310" s="80" t="s">
        <v>2011</v>
      </c>
      <c r="B310" s="80">
        <v>221</v>
      </c>
      <c r="C310" s="80">
        <v>17</v>
      </c>
      <c r="D310" s="80">
        <v>13</v>
      </c>
      <c r="E310" s="80">
        <v>2020</v>
      </c>
      <c r="F310" s="80" t="s">
        <v>218</v>
      </c>
      <c r="G310" s="80" t="s">
        <v>1994</v>
      </c>
      <c r="H310" s="80" t="s">
        <v>1995</v>
      </c>
      <c r="I310" s="177"/>
      <c r="J310" s="81">
        <v>27.515116766737108</v>
      </c>
      <c r="K310" s="81">
        <v>1.825569434529638</v>
      </c>
      <c r="L310" s="81">
        <v>6.379078146591656</v>
      </c>
      <c r="M310" s="81">
        <v>31.91242506244846</v>
      </c>
      <c r="N310" s="81">
        <v>29.940181369576546</v>
      </c>
      <c r="O310" s="81">
        <v>26.324750728190757</v>
      </c>
      <c r="P310" s="81">
        <v>27.464303024887869</v>
      </c>
      <c r="Q310" s="81">
        <v>1.6867004711191773</v>
      </c>
      <c r="R310" s="81">
        <v>0</v>
      </c>
      <c r="S310" s="81">
        <v>2.897319723992116</v>
      </c>
      <c r="T310" s="82"/>
      <c r="U310" s="81">
        <v>4220003</v>
      </c>
      <c r="V310" s="81">
        <v>931</v>
      </c>
      <c r="W310" s="81">
        <v>192</v>
      </c>
      <c r="X310" s="81">
        <v>9427</v>
      </c>
      <c r="Y310" s="81">
        <v>10814</v>
      </c>
      <c r="Z310" s="81">
        <v>18811</v>
      </c>
      <c r="AA310" s="81">
        <v>6196</v>
      </c>
      <c r="AB310" s="81">
        <v>28606</v>
      </c>
      <c r="AC310" s="81">
        <v>0</v>
      </c>
      <c r="AD310" s="81">
        <v>2.897319723992116</v>
      </c>
      <c r="AE310" s="82"/>
      <c r="AF310" s="81">
        <v>40370102.863840573</v>
      </c>
      <c r="AG310" s="81">
        <v>1343736.8990976696</v>
      </c>
      <c r="AH310" s="81">
        <v>1577424.0887257478</v>
      </c>
      <c r="AI310" s="81">
        <v>51499842.763331085</v>
      </c>
      <c r="AJ310" s="81">
        <v>61689930.622699276</v>
      </c>
      <c r="AK310" s="81"/>
      <c r="AL310" s="81"/>
      <c r="AM310" s="81">
        <v>3733400.8192887716</v>
      </c>
      <c r="AN310" s="81"/>
      <c r="AO310" s="81"/>
      <c r="AP310" s="82"/>
      <c r="AQ310" s="81">
        <v>1140</v>
      </c>
      <c r="AR310" s="81">
        <v>367</v>
      </c>
      <c r="AS310" s="81">
        <v>0</v>
      </c>
      <c r="AT310" s="81">
        <v>1</v>
      </c>
      <c r="AU310" s="81">
        <v>0</v>
      </c>
      <c r="AV310" s="81">
        <v>0</v>
      </c>
      <c r="AW310" s="81">
        <v>0</v>
      </c>
      <c r="AX310" s="82"/>
      <c r="AY310" s="81">
        <v>5698.1190000000024</v>
      </c>
      <c r="AZ310" s="81">
        <v>15059.94</v>
      </c>
      <c r="BA310" s="81">
        <v>0</v>
      </c>
      <c r="BB310" s="81">
        <v>196</v>
      </c>
      <c r="BC310" s="81">
        <v>0</v>
      </c>
      <c r="BD310" s="81">
        <v>0</v>
      </c>
      <c r="BE310" s="81">
        <v>0</v>
      </c>
      <c r="BF310" s="82"/>
      <c r="BG310" s="81">
        <v>0</v>
      </c>
      <c r="BH310" s="81">
        <v>0</v>
      </c>
      <c r="BI310" s="81">
        <v>31.591999999999999</v>
      </c>
      <c r="BJ310" s="81">
        <v>0</v>
      </c>
      <c r="BK310" s="81">
        <v>0</v>
      </c>
      <c r="BL310" s="81">
        <v>0</v>
      </c>
      <c r="BM310" s="82"/>
      <c r="BN310" s="81">
        <v>0</v>
      </c>
      <c r="BO310" s="81">
        <v>0</v>
      </c>
      <c r="BP310" s="81">
        <v>3</v>
      </c>
      <c r="BQ310" s="81">
        <v>0</v>
      </c>
      <c r="BR310" s="81">
        <v>0</v>
      </c>
      <c r="BS310" s="81">
        <v>0</v>
      </c>
      <c r="BT310"/>
      <c r="BU310" s="80">
        <v>31.591999999999999</v>
      </c>
      <c r="BV310" s="80">
        <v>0</v>
      </c>
      <c r="BW310" s="80">
        <v>0</v>
      </c>
      <c r="BX310" s="80">
        <v>0</v>
      </c>
      <c r="BY310" s="80">
        <v>0</v>
      </c>
      <c r="BZ310" s="80">
        <v>0</v>
      </c>
      <c r="CA310" s="80">
        <v>0</v>
      </c>
      <c r="CB310" s="80">
        <v>0</v>
      </c>
      <c r="CC310" s="80">
        <v>0</v>
      </c>
    </row>
    <row r="311" spans="1:81">
      <c r="A311" s="80" t="s">
        <v>2012</v>
      </c>
      <c r="B311" s="80">
        <v>221</v>
      </c>
      <c r="C311" s="80">
        <v>18</v>
      </c>
      <c r="D311" s="80">
        <v>13</v>
      </c>
      <c r="E311" s="80">
        <v>2021</v>
      </c>
      <c r="F311" s="80" t="s">
        <v>75</v>
      </c>
      <c r="G311" s="174" t="s">
        <v>1994</v>
      </c>
      <c r="H311" s="80" t="s">
        <v>1995</v>
      </c>
      <c r="I311" s="177"/>
      <c r="J311" s="81">
        <v>20.834102151618612</v>
      </c>
      <c r="K311" s="81">
        <v>1.8156777386850338</v>
      </c>
      <c r="L311" s="81">
        <v>5.7753285664153218</v>
      </c>
      <c r="M311" s="81">
        <v>27.52586634112701</v>
      </c>
      <c r="N311" s="81">
        <v>23.977798561230252</v>
      </c>
      <c r="O311" s="81">
        <v>25.534562671925791</v>
      </c>
      <c r="P311" s="81">
        <v>28.180809853039818</v>
      </c>
      <c r="Q311" s="81">
        <v>1.686176814146735</v>
      </c>
      <c r="R311" s="81">
        <v>0</v>
      </c>
      <c r="S311" s="81">
        <v>2.8222423109445041</v>
      </c>
      <c r="T311" s="82"/>
      <c r="U311" s="81">
        <v>4207066</v>
      </c>
      <c r="V311" s="81">
        <v>931</v>
      </c>
      <c r="W311" s="81">
        <v>192</v>
      </c>
      <c r="X311" s="81">
        <v>9427</v>
      </c>
      <c r="Y311" s="81">
        <v>10861</v>
      </c>
      <c r="Z311" s="81">
        <v>18788</v>
      </c>
      <c r="AA311" s="81">
        <v>6200</v>
      </c>
      <c r="AB311" s="81">
        <v>28258</v>
      </c>
      <c r="AC311" s="81">
        <v>0</v>
      </c>
      <c r="AD311" s="81">
        <v>2.8222423109445041</v>
      </c>
      <c r="AE311" s="82"/>
      <c r="AF311" s="81">
        <v>30684847.971644789</v>
      </c>
      <c r="AG311" s="81">
        <v>1406231.8313383413</v>
      </c>
      <c r="AH311" s="81">
        <v>1749371.5509372174</v>
      </c>
      <c r="AI311" s="81">
        <v>54865758.163578101</v>
      </c>
      <c r="AJ311" s="81">
        <v>59482891.288308427</v>
      </c>
      <c r="AK311" s="81">
        <v>0</v>
      </c>
      <c r="AL311" s="81">
        <v>0</v>
      </c>
      <c r="AM311" s="81">
        <v>3709254.9416728946</v>
      </c>
      <c r="AN311" s="81">
        <v>0</v>
      </c>
      <c r="AO311" s="81">
        <v>0</v>
      </c>
      <c r="AP311" s="82"/>
      <c r="AQ311" s="81">
        <v>1188</v>
      </c>
      <c r="AR311" s="81">
        <v>373</v>
      </c>
      <c r="AS311" s="81">
        <v>0</v>
      </c>
      <c r="AT311" s="81">
        <v>1</v>
      </c>
      <c r="AU311" s="81">
        <v>0</v>
      </c>
      <c r="AV311" s="81">
        <v>0</v>
      </c>
      <c r="AW311" s="81"/>
      <c r="AX311" s="82"/>
      <c r="AY311" s="81">
        <v>6023.8290000000034</v>
      </c>
      <c r="AZ311" s="81">
        <v>15356.94</v>
      </c>
      <c r="BA311" s="81">
        <v>0</v>
      </c>
      <c r="BB311" s="81">
        <v>196</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2013</v>
      </c>
      <c r="B312" s="80">
        <v>221</v>
      </c>
      <c r="C312" s="80">
        <v>19</v>
      </c>
      <c r="D312" s="80">
        <v>13</v>
      </c>
      <c r="E312" s="80">
        <v>2022</v>
      </c>
      <c r="F312" s="80" t="s">
        <v>568</v>
      </c>
      <c r="G312" s="174" t="s">
        <v>1994</v>
      </c>
      <c r="H312" s="80" t="s">
        <v>1995</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1266</v>
      </c>
      <c r="AR312" s="81">
        <v>397</v>
      </c>
      <c r="AS312" s="81">
        <v>0</v>
      </c>
      <c r="AT312" s="81">
        <v>1</v>
      </c>
      <c r="AU312" s="81">
        <v>0</v>
      </c>
      <c r="AV312" s="81">
        <v>0</v>
      </c>
      <c r="AW312" s="81"/>
      <c r="AX312" s="82"/>
      <c r="AY312" s="81">
        <v>6478.8290000000043</v>
      </c>
      <c r="AZ312" s="81">
        <v>17715.240000000002</v>
      </c>
      <c r="BA312" s="81">
        <v>0</v>
      </c>
      <c r="BB312" s="81">
        <v>196</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2014</v>
      </c>
      <c r="B313" s="80">
        <v>392</v>
      </c>
      <c r="C313" s="80">
        <v>1</v>
      </c>
      <c r="D313" s="80">
        <v>24</v>
      </c>
      <c r="E313" s="80">
        <v>1990</v>
      </c>
      <c r="F313" s="80" t="s">
        <v>562</v>
      </c>
      <c r="G313" s="80" t="s">
        <v>2015</v>
      </c>
      <c r="H313" s="80" t="s">
        <v>2016</v>
      </c>
      <c r="I313" s="177"/>
      <c r="J313" s="81">
        <v>72.216292276166911</v>
      </c>
      <c r="K313" s="81">
        <v>4.9309389545879139</v>
      </c>
      <c r="L313" s="81">
        <v>0</v>
      </c>
      <c r="M313" s="81">
        <v>15.566586935278313</v>
      </c>
      <c r="N313" s="81">
        <v>22.716520620578436</v>
      </c>
      <c r="O313" s="81">
        <v>20.818761368289145</v>
      </c>
      <c r="P313" s="81">
        <v>19.673730441200046</v>
      </c>
      <c r="Q313" s="81">
        <v>1.8326493315575649</v>
      </c>
      <c r="R313" s="81">
        <v>0</v>
      </c>
      <c r="S313" s="81">
        <v>1.8851940843599628</v>
      </c>
      <c r="T313" s="82"/>
      <c r="U313" s="81">
        <v>1908643</v>
      </c>
      <c r="V313" s="81">
        <v>1198</v>
      </c>
      <c r="W313" s="81">
        <v>0</v>
      </c>
      <c r="X313" s="81">
        <v>5586</v>
      </c>
      <c r="Y313" s="81">
        <v>9960</v>
      </c>
      <c r="Z313" s="81">
        <v>8563</v>
      </c>
      <c r="AA313" s="81">
        <v>4777</v>
      </c>
      <c r="AB313" s="81">
        <v>29756</v>
      </c>
      <c r="AC313" s="81">
        <v>0</v>
      </c>
      <c r="AD313" s="81">
        <v>1.8851940843599628</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2017</v>
      </c>
      <c r="B314" s="80">
        <v>393</v>
      </c>
      <c r="C314" s="80">
        <v>2</v>
      </c>
      <c r="D314" s="80">
        <v>24</v>
      </c>
      <c r="E314" s="80">
        <v>2005</v>
      </c>
      <c r="F314" s="80" t="s">
        <v>565</v>
      </c>
      <c r="G314" s="80" t="s">
        <v>2015</v>
      </c>
      <c r="H314" s="80" t="s">
        <v>2016</v>
      </c>
      <c r="I314" s="177"/>
      <c r="J314" s="81">
        <v>55.899363685274437</v>
      </c>
      <c r="K314" s="81">
        <v>1.5478806377110157</v>
      </c>
      <c r="L314" s="81">
        <v>0</v>
      </c>
      <c r="M314" s="81">
        <v>24.112616650932651</v>
      </c>
      <c r="N314" s="81">
        <v>33.916937770660091</v>
      </c>
      <c r="O314" s="81">
        <v>33.842749595779651</v>
      </c>
      <c r="P314" s="81">
        <v>19.21452326419876</v>
      </c>
      <c r="Q314" s="81">
        <v>1.8284798226046983</v>
      </c>
      <c r="R314" s="81">
        <v>0</v>
      </c>
      <c r="S314" s="81">
        <v>3.7416145655021791</v>
      </c>
      <c r="T314" s="82"/>
      <c r="U314" s="81">
        <v>2156246</v>
      </c>
      <c r="V314" s="81">
        <v>745</v>
      </c>
      <c r="W314" s="81">
        <v>0</v>
      </c>
      <c r="X314" s="81">
        <v>5349</v>
      </c>
      <c r="Y314" s="81">
        <v>12331</v>
      </c>
      <c r="Z314" s="81">
        <v>16108</v>
      </c>
      <c r="AA314" s="81">
        <v>3821</v>
      </c>
      <c r="AB314" s="81">
        <v>31036</v>
      </c>
      <c r="AC314" s="81">
        <v>0</v>
      </c>
      <c r="AD314" s="81">
        <v>3.7416145655021791</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2018</v>
      </c>
      <c r="B315" s="80">
        <v>394</v>
      </c>
      <c r="C315" s="80">
        <v>3</v>
      </c>
      <c r="D315" s="80">
        <v>24</v>
      </c>
      <c r="E315" s="80">
        <v>2006</v>
      </c>
      <c r="F315" s="80" t="s">
        <v>566</v>
      </c>
      <c r="G315" s="80" t="s">
        <v>2015</v>
      </c>
      <c r="H315" s="80" t="s">
        <v>2016</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2019</v>
      </c>
      <c r="B316" s="80">
        <v>395</v>
      </c>
      <c r="C316" s="80">
        <v>4</v>
      </c>
      <c r="D316" s="80">
        <v>24</v>
      </c>
      <c r="E316" s="80">
        <v>2007</v>
      </c>
      <c r="F316" s="80" t="s">
        <v>567</v>
      </c>
      <c r="G316" s="80" t="s">
        <v>2015</v>
      </c>
      <c r="H316" s="80" t="s">
        <v>2016</v>
      </c>
      <c r="I316" s="177"/>
      <c r="J316" s="81">
        <v>53.265365601479076</v>
      </c>
      <c r="K316" s="81">
        <v>1.6914770948645621</v>
      </c>
      <c r="L316" s="81">
        <v>0</v>
      </c>
      <c r="M316" s="81">
        <v>23.322535547792814</v>
      </c>
      <c r="N316" s="81">
        <v>34.059684204809571</v>
      </c>
      <c r="O316" s="81">
        <v>33.070510059325031</v>
      </c>
      <c r="P316" s="81">
        <v>20.032805032951277</v>
      </c>
      <c r="Q316" s="81">
        <v>1.9025870403424194</v>
      </c>
      <c r="R316" s="81">
        <v>0</v>
      </c>
      <c r="S316" s="81">
        <v>3.8082594117932897E-2</v>
      </c>
      <c r="T316" s="82"/>
      <c r="U316" s="81">
        <v>2275654</v>
      </c>
      <c r="V316" s="81">
        <v>757</v>
      </c>
      <c r="W316" s="81">
        <v>0</v>
      </c>
      <c r="X316" s="81">
        <v>6163</v>
      </c>
      <c r="Y316" s="81">
        <v>12543</v>
      </c>
      <c r="Z316" s="81">
        <v>16363</v>
      </c>
      <c r="AA316" s="81">
        <v>3923</v>
      </c>
      <c r="AB316" s="81">
        <v>30586</v>
      </c>
      <c r="AC316" s="81">
        <v>0</v>
      </c>
      <c r="AD316" s="81">
        <v>3.8082594117932897E-2</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2020</v>
      </c>
      <c r="B317" s="80">
        <v>396</v>
      </c>
      <c r="C317" s="80">
        <v>5</v>
      </c>
      <c r="D317" s="80">
        <v>24</v>
      </c>
      <c r="E317" s="80">
        <v>2008</v>
      </c>
      <c r="F317" s="80" t="s">
        <v>84</v>
      </c>
      <c r="G317" s="80" t="s">
        <v>2015</v>
      </c>
      <c r="H317" s="80" t="s">
        <v>2016</v>
      </c>
      <c r="I317" s="177"/>
      <c r="J317" s="81">
        <v>57.398802535104601</v>
      </c>
      <c r="K317" s="81">
        <v>1.3210771121169862</v>
      </c>
      <c r="L317" s="81">
        <v>0</v>
      </c>
      <c r="M317" s="81">
        <v>24.406839437447836</v>
      </c>
      <c r="N317" s="81">
        <v>31.956979151459489</v>
      </c>
      <c r="O317" s="81">
        <v>32.283032465370617</v>
      </c>
      <c r="P317" s="81">
        <v>19.92326309580719</v>
      </c>
      <c r="Q317" s="81">
        <v>1.8501032391406589</v>
      </c>
      <c r="R317" s="81">
        <v>0</v>
      </c>
      <c r="S317" s="81">
        <v>0</v>
      </c>
      <c r="T317" s="82"/>
      <c r="U317" s="81">
        <v>2533027</v>
      </c>
      <c r="V317" s="81">
        <v>757</v>
      </c>
      <c r="W317" s="81">
        <v>0</v>
      </c>
      <c r="X317" s="81">
        <v>6163</v>
      </c>
      <c r="Y317" s="81">
        <v>12573</v>
      </c>
      <c r="Z317" s="81">
        <v>16534</v>
      </c>
      <c r="AA317" s="81">
        <v>3906</v>
      </c>
      <c r="AB317" s="81">
        <v>30231</v>
      </c>
      <c r="AC317" s="81">
        <v>0</v>
      </c>
      <c r="AD317" s="81">
        <v>0</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2021</v>
      </c>
      <c r="B318" s="80">
        <v>397</v>
      </c>
      <c r="C318" s="80">
        <v>6</v>
      </c>
      <c r="D318" s="80">
        <v>24</v>
      </c>
      <c r="E318" s="80">
        <v>2009</v>
      </c>
      <c r="F318" s="80" t="s">
        <v>85</v>
      </c>
      <c r="G318" s="80" t="s">
        <v>2015</v>
      </c>
      <c r="H318" s="80" t="s">
        <v>2016</v>
      </c>
      <c r="I318" s="177"/>
      <c r="J318" s="81">
        <v>42.605869939179819</v>
      </c>
      <c r="K318" s="81">
        <v>1.2264506603125591</v>
      </c>
      <c r="L318" s="81">
        <v>0</v>
      </c>
      <c r="M318" s="81">
        <v>24.565040607502588</v>
      </c>
      <c r="N318" s="81">
        <v>31.391611677054826</v>
      </c>
      <c r="O318" s="81">
        <v>32.94400667197759</v>
      </c>
      <c r="P318" s="81">
        <v>19.173275093664454</v>
      </c>
      <c r="Q318" s="81">
        <v>1.7520946334858478</v>
      </c>
      <c r="R318" s="81">
        <v>0</v>
      </c>
      <c r="S318" s="81">
        <v>0</v>
      </c>
      <c r="T318" s="82"/>
      <c r="U318" s="81">
        <v>1924140</v>
      </c>
      <c r="V318" s="81">
        <v>884</v>
      </c>
      <c r="W318" s="81">
        <v>0</v>
      </c>
      <c r="X318" s="81">
        <v>6541</v>
      </c>
      <c r="Y318" s="81">
        <v>12697</v>
      </c>
      <c r="Z318" s="81">
        <v>16654</v>
      </c>
      <c r="AA318" s="81">
        <v>3859</v>
      </c>
      <c r="AB318" s="81">
        <v>30054</v>
      </c>
      <c r="AC318" s="81">
        <v>0</v>
      </c>
      <c r="AD318" s="81">
        <v>0</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5.07</v>
      </c>
      <c r="BJ318" s="81">
        <v>0</v>
      </c>
      <c r="BK318" s="81">
        <v>6.8</v>
      </c>
      <c r="BL318" s="81">
        <v>0</v>
      </c>
      <c r="BM318" s="82"/>
      <c r="BN318" s="81">
        <v>0</v>
      </c>
      <c r="BO318" s="81">
        <v>0</v>
      </c>
      <c r="BP318" s="81">
        <v>1</v>
      </c>
      <c r="BQ318" s="81">
        <v>0</v>
      </c>
      <c r="BR318" s="81">
        <v>1</v>
      </c>
      <c r="BS318" s="81">
        <v>0</v>
      </c>
      <c r="BT318"/>
      <c r="BU318" s="80"/>
      <c r="BV318" s="80"/>
      <c r="BW318" s="80"/>
      <c r="BX318" s="80"/>
      <c r="BY318" s="80"/>
      <c r="BZ318" s="80"/>
      <c r="CA318" s="80"/>
      <c r="CB318" s="80"/>
      <c r="CC318" s="80"/>
    </row>
    <row r="319" spans="1:81">
      <c r="A319" s="80" t="s">
        <v>2022</v>
      </c>
      <c r="B319" s="80">
        <v>398</v>
      </c>
      <c r="C319" s="80">
        <v>7</v>
      </c>
      <c r="D319" s="80">
        <v>24</v>
      </c>
      <c r="E319" s="80">
        <v>2010</v>
      </c>
      <c r="F319" s="80" t="s">
        <v>86</v>
      </c>
      <c r="G319" s="80" t="s">
        <v>2015</v>
      </c>
      <c r="H319" s="80" t="s">
        <v>2016</v>
      </c>
      <c r="I319" s="177"/>
      <c r="J319" s="81">
        <v>46.616965658905627</v>
      </c>
      <c r="K319" s="81">
        <v>1.3742438425544954</v>
      </c>
      <c r="L319" s="81">
        <v>0</v>
      </c>
      <c r="M319" s="81">
        <v>25.838261465686845</v>
      </c>
      <c r="N319" s="81">
        <v>31.992975450939973</v>
      </c>
      <c r="O319" s="81">
        <v>32.689242836572845</v>
      </c>
      <c r="P319" s="81">
        <v>19.572644004017498</v>
      </c>
      <c r="Q319" s="81">
        <v>1.8144693019913403</v>
      </c>
      <c r="R319" s="81">
        <v>0</v>
      </c>
      <c r="S319" s="81">
        <v>0</v>
      </c>
      <c r="T319" s="82"/>
      <c r="U319" s="81">
        <v>1943471</v>
      </c>
      <c r="V319" s="81">
        <v>884</v>
      </c>
      <c r="W319" s="81">
        <v>0</v>
      </c>
      <c r="X319" s="81">
        <v>6541</v>
      </c>
      <c r="Y319" s="81">
        <v>12763</v>
      </c>
      <c r="Z319" s="81">
        <v>16602</v>
      </c>
      <c r="AA319" s="81">
        <v>3841</v>
      </c>
      <c r="AB319" s="81">
        <v>29823</v>
      </c>
      <c r="AC319" s="81">
        <v>0</v>
      </c>
      <c r="AD319" s="81">
        <v>0</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5.0670000000000002</v>
      </c>
      <c r="BJ319" s="81">
        <v>0</v>
      </c>
      <c r="BK319" s="81">
        <v>6.1390000000000002</v>
      </c>
      <c r="BL319" s="81">
        <v>0</v>
      </c>
      <c r="BM319" s="82"/>
      <c r="BN319" s="81">
        <v>0</v>
      </c>
      <c r="BO319" s="81">
        <v>0</v>
      </c>
      <c r="BP319" s="81">
        <v>1</v>
      </c>
      <c r="BQ319" s="81">
        <v>0</v>
      </c>
      <c r="BR319" s="81">
        <v>1</v>
      </c>
      <c r="BS319" s="81">
        <v>0</v>
      </c>
      <c r="BT319"/>
      <c r="BU319" s="80">
        <v>11.206</v>
      </c>
      <c r="BV319" s="80">
        <v>0</v>
      </c>
      <c r="BW319" s="80">
        <v>0</v>
      </c>
      <c r="BX319" s="80">
        <v>0</v>
      </c>
      <c r="BY319" s="80">
        <v>0</v>
      </c>
      <c r="BZ319" s="80">
        <v>0</v>
      </c>
      <c r="CA319" s="80">
        <v>0</v>
      </c>
      <c r="CB319" s="80">
        <v>0</v>
      </c>
      <c r="CC319" s="80">
        <v>0</v>
      </c>
    </row>
    <row r="320" spans="1:81">
      <c r="A320" s="80" t="s">
        <v>2023</v>
      </c>
      <c r="B320" s="80">
        <v>399</v>
      </c>
      <c r="C320" s="80">
        <v>8</v>
      </c>
      <c r="D320" s="80">
        <v>24</v>
      </c>
      <c r="E320" s="80">
        <v>2011</v>
      </c>
      <c r="F320" s="80" t="s">
        <v>87</v>
      </c>
      <c r="G320" s="80" t="s">
        <v>2015</v>
      </c>
      <c r="H320" s="80" t="s">
        <v>2016</v>
      </c>
      <c r="I320" s="177"/>
      <c r="J320" s="81">
        <v>60.091454244571352</v>
      </c>
      <c r="K320" s="81">
        <v>2.2276805089420715</v>
      </c>
      <c r="L320" s="81">
        <v>0</v>
      </c>
      <c r="M320" s="81">
        <v>31.267178289750717</v>
      </c>
      <c r="N320" s="81">
        <v>39.253647829419286</v>
      </c>
      <c r="O320" s="81">
        <v>32.443190071911857</v>
      </c>
      <c r="P320" s="81">
        <v>18.635890882774273</v>
      </c>
      <c r="Q320" s="81">
        <v>2.0764360070350998</v>
      </c>
      <c r="R320" s="81">
        <v>0</v>
      </c>
      <c r="S320" s="81">
        <v>0</v>
      </c>
      <c r="T320" s="82"/>
      <c r="U320" s="81">
        <v>2365612</v>
      </c>
      <c r="V320" s="81">
        <v>884</v>
      </c>
      <c r="W320" s="81">
        <v>0</v>
      </c>
      <c r="X320" s="81">
        <v>6541</v>
      </c>
      <c r="Y320" s="81">
        <v>12834</v>
      </c>
      <c r="Z320" s="81">
        <v>16835</v>
      </c>
      <c r="AA320" s="81">
        <v>3766</v>
      </c>
      <c r="AB320" s="81">
        <v>29588</v>
      </c>
      <c r="AC320" s="81">
        <v>0</v>
      </c>
      <c r="AD320" s="81">
        <v>0</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4.5449999999999999</v>
      </c>
      <c r="BJ320" s="81">
        <v>0</v>
      </c>
      <c r="BK320" s="81">
        <v>5.492</v>
      </c>
      <c r="BL320" s="81">
        <v>0</v>
      </c>
      <c r="BM320" s="82"/>
      <c r="BN320" s="81">
        <v>0</v>
      </c>
      <c r="BO320" s="81">
        <v>0</v>
      </c>
      <c r="BP320" s="81">
        <v>1</v>
      </c>
      <c r="BQ320" s="81">
        <v>0</v>
      </c>
      <c r="BR320" s="81">
        <v>1</v>
      </c>
      <c r="BS320" s="81">
        <v>0</v>
      </c>
      <c r="BT320"/>
      <c r="BU320" s="80">
        <v>10.037000000000001</v>
      </c>
      <c r="BV320" s="80">
        <v>0</v>
      </c>
      <c r="BW320" s="80">
        <v>0</v>
      </c>
      <c r="BX320" s="80">
        <v>0</v>
      </c>
      <c r="BY320" s="80">
        <v>0</v>
      </c>
      <c r="BZ320" s="80">
        <v>0</v>
      </c>
      <c r="CA320" s="80">
        <v>0</v>
      </c>
      <c r="CB320" s="80">
        <v>0</v>
      </c>
      <c r="CC320" s="80">
        <v>0</v>
      </c>
    </row>
    <row r="321" spans="1:81">
      <c r="A321" s="80" t="s">
        <v>2024</v>
      </c>
      <c r="B321" s="80">
        <v>400</v>
      </c>
      <c r="C321" s="80">
        <v>9</v>
      </c>
      <c r="D321" s="80">
        <v>24</v>
      </c>
      <c r="E321" s="80">
        <v>2012</v>
      </c>
      <c r="F321" s="80" t="s">
        <v>88</v>
      </c>
      <c r="G321" s="80" t="s">
        <v>2015</v>
      </c>
      <c r="H321" s="80" t="s">
        <v>2016</v>
      </c>
      <c r="I321" s="177"/>
      <c r="J321" s="81">
        <v>60.382495182945739</v>
      </c>
      <c r="K321" s="81">
        <v>2.0809890387001553</v>
      </c>
      <c r="L321" s="81">
        <v>0</v>
      </c>
      <c r="M321" s="81">
        <v>34.687503753425872</v>
      </c>
      <c r="N321" s="81">
        <v>45.791863997124871</v>
      </c>
      <c r="O321" s="81">
        <v>32.356141074625391</v>
      </c>
      <c r="P321" s="81">
        <v>18.736945498084975</v>
      </c>
      <c r="Q321" s="81">
        <v>2.2567605614991342</v>
      </c>
      <c r="R321" s="81">
        <v>0</v>
      </c>
      <c r="S321" s="81">
        <v>0</v>
      </c>
      <c r="T321" s="82"/>
      <c r="U321" s="81">
        <v>2286741</v>
      </c>
      <c r="V321" s="81">
        <v>884</v>
      </c>
      <c r="W321" s="81">
        <v>0</v>
      </c>
      <c r="X321" s="81">
        <v>6541</v>
      </c>
      <c r="Y321" s="81">
        <v>12953</v>
      </c>
      <c r="Z321" s="81">
        <v>16923</v>
      </c>
      <c r="AA321" s="81">
        <v>3765</v>
      </c>
      <c r="AB321" s="81">
        <v>29598</v>
      </c>
      <c r="AC321" s="81">
        <v>0</v>
      </c>
      <c r="AD321" s="81">
        <v>0</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4.4539999999999997</v>
      </c>
      <c r="BJ321" s="81">
        <v>0</v>
      </c>
      <c r="BK321" s="81">
        <v>9.3160000000000007</v>
      </c>
      <c r="BL321" s="81">
        <v>0</v>
      </c>
      <c r="BM321" s="82"/>
      <c r="BN321" s="81">
        <v>0</v>
      </c>
      <c r="BO321" s="81">
        <v>0</v>
      </c>
      <c r="BP321" s="81">
        <v>1</v>
      </c>
      <c r="BQ321" s="81">
        <v>0</v>
      </c>
      <c r="BR321" s="81">
        <v>1</v>
      </c>
      <c r="BS321" s="81">
        <v>0</v>
      </c>
      <c r="BT321"/>
      <c r="BU321" s="80">
        <v>13.77</v>
      </c>
      <c r="BV321" s="80">
        <v>0</v>
      </c>
      <c r="BW321" s="80">
        <v>0</v>
      </c>
      <c r="BX321" s="80">
        <v>0</v>
      </c>
      <c r="BY321" s="80">
        <v>0</v>
      </c>
      <c r="BZ321" s="80">
        <v>0</v>
      </c>
      <c r="CA321" s="80">
        <v>0</v>
      </c>
      <c r="CB321" s="80">
        <v>0</v>
      </c>
      <c r="CC321" s="80">
        <v>0</v>
      </c>
    </row>
    <row r="322" spans="1:81">
      <c r="A322" s="80" t="s">
        <v>2025</v>
      </c>
      <c r="B322" s="80">
        <v>401</v>
      </c>
      <c r="C322" s="80">
        <v>10</v>
      </c>
      <c r="D322" s="80">
        <v>24</v>
      </c>
      <c r="E322" s="80">
        <v>2013</v>
      </c>
      <c r="F322" s="80" t="s">
        <v>89</v>
      </c>
      <c r="G322" s="80" t="s">
        <v>2015</v>
      </c>
      <c r="H322" s="80" t="s">
        <v>2016</v>
      </c>
      <c r="I322" s="177"/>
      <c r="J322" s="81">
        <v>52.496101968185343</v>
      </c>
      <c r="K322" s="81">
        <v>1.7331008400127075</v>
      </c>
      <c r="L322" s="81">
        <v>0</v>
      </c>
      <c r="M322" s="81">
        <v>34.366520761843297</v>
      </c>
      <c r="N322" s="81">
        <v>43.856217647432352</v>
      </c>
      <c r="O322" s="81">
        <v>31.379557224777237</v>
      </c>
      <c r="P322" s="81">
        <v>18.712632383311618</v>
      </c>
      <c r="Q322" s="81">
        <v>2.2773669881716985</v>
      </c>
      <c r="R322" s="81">
        <v>0</v>
      </c>
      <c r="S322" s="81">
        <v>0</v>
      </c>
      <c r="T322" s="82"/>
      <c r="U322" s="81">
        <v>1996909</v>
      </c>
      <c r="V322" s="81">
        <v>884</v>
      </c>
      <c r="W322" s="81">
        <v>0</v>
      </c>
      <c r="X322" s="81">
        <v>6541</v>
      </c>
      <c r="Y322" s="81">
        <v>13018</v>
      </c>
      <c r="Z322" s="81">
        <v>17145</v>
      </c>
      <c r="AA322" s="81">
        <v>3746</v>
      </c>
      <c r="AB322" s="81">
        <v>29440</v>
      </c>
      <c r="AC322" s="81">
        <v>0</v>
      </c>
      <c r="AD322" s="81">
        <v>0</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4.9089999999999998</v>
      </c>
      <c r="BJ322" s="81">
        <v>0</v>
      </c>
      <c r="BK322" s="81">
        <v>13.257</v>
      </c>
      <c r="BL322" s="81">
        <v>0</v>
      </c>
      <c r="BM322" s="82"/>
      <c r="BN322" s="81">
        <v>0</v>
      </c>
      <c r="BO322" s="81">
        <v>0</v>
      </c>
      <c r="BP322" s="81">
        <v>1</v>
      </c>
      <c r="BQ322" s="81">
        <v>0</v>
      </c>
      <c r="BR322" s="81">
        <v>2</v>
      </c>
      <c r="BS322" s="81">
        <v>0</v>
      </c>
      <c r="BT322"/>
      <c r="BU322" s="80">
        <v>18.166</v>
      </c>
      <c r="BV322" s="80">
        <v>0</v>
      </c>
      <c r="BW322" s="80">
        <v>0</v>
      </c>
      <c r="BX322" s="80">
        <v>0</v>
      </c>
      <c r="BY322" s="80">
        <v>0</v>
      </c>
      <c r="BZ322" s="80">
        <v>0</v>
      </c>
      <c r="CA322" s="80">
        <v>0</v>
      </c>
      <c r="CB322" s="80">
        <v>0</v>
      </c>
      <c r="CC322" s="80">
        <v>0</v>
      </c>
    </row>
    <row r="323" spans="1:81">
      <c r="A323" s="80" t="s">
        <v>2026</v>
      </c>
      <c r="B323" s="80">
        <v>402</v>
      </c>
      <c r="C323" s="80">
        <v>11</v>
      </c>
      <c r="D323" s="80">
        <v>24</v>
      </c>
      <c r="E323" s="80">
        <v>2014</v>
      </c>
      <c r="F323" s="80" t="s">
        <v>90</v>
      </c>
      <c r="G323" s="80" t="s">
        <v>2015</v>
      </c>
      <c r="H323" s="80" t="s">
        <v>2016</v>
      </c>
      <c r="I323" s="177"/>
      <c r="J323" s="81">
        <v>55.394966004991417</v>
      </c>
      <c r="K323" s="81">
        <v>1.7025304595120947</v>
      </c>
      <c r="L323" s="81">
        <v>0</v>
      </c>
      <c r="M323" s="81">
        <v>35.302750436678075</v>
      </c>
      <c r="N323" s="81">
        <v>38.588458292438858</v>
      </c>
      <c r="O323" s="81">
        <v>30.214714747518236</v>
      </c>
      <c r="P323" s="81">
        <v>18.609104572431235</v>
      </c>
      <c r="Q323" s="81">
        <v>2.1790932052316125</v>
      </c>
      <c r="R323" s="81">
        <v>0</v>
      </c>
      <c r="S323" s="81">
        <v>0</v>
      </c>
      <c r="T323" s="82"/>
      <c r="U323" s="81">
        <v>2149632</v>
      </c>
      <c r="V323" s="81">
        <v>666</v>
      </c>
      <c r="W323" s="81">
        <v>0</v>
      </c>
      <c r="X323" s="81">
        <v>6869</v>
      </c>
      <c r="Y323" s="81">
        <v>13100</v>
      </c>
      <c r="Z323" s="81">
        <v>17387</v>
      </c>
      <c r="AA323" s="81">
        <v>3706</v>
      </c>
      <c r="AB323" s="81">
        <v>29360</v>
      </c>
      <c r="AC323" s="81">
        <v>0</v>
      </c>
      <c r="AD323" s="81">
        <v>0</v>
      </c>
      <c r="AE323" s="82"/>
      <c r="AF323" s="81">
        <v>27666778.627502479</v>
      </c>
      <c r="AG323" s="81">
        <v>1414474.1847181728</v>
      </c>
      <c r="AH323" s="81">
        <v>0</v>
      </c>
      <c r="AI323" s="81">
        <v>43550850.691581555</v>
      </c>
      <c r="AJ323" s="81">
        <v>52487405.075592987</v>
      </c>
      <c r="AK323" s="81">
        <v>0</v>
      </c>
      <c r="AL323" s="81">
        <v>0</v>
      </c>
      <c r="AM323" s="81">
        <v>4030689.2672085534</v>
      </c>
      <c r="AN323" s="81">
        <v>0</v>
      </c>
      <c r="AO323" s="81">
        <v>0</v>
      </c>
      <c r="AP323" s="82"/>
      <c r="AQ323" s="81">
        <v>531</v>
      </c>
      <c r="AR323" s="81">
        <v>60</v>
      </c>
      <c r="AS323" s="81">
        <v>0</v>
      </c>
      <c r="AT323" s="81">
        <v>0</v>
      </c>
      <c r="AU323" s="81">
        <v>0</v>
      </c>
      <c r="AV323" s="81">
        <v>0</v>
      </c>
      <c r="AW323" s="81" t="s">
        <v>564</v>
      </c>
      <c r="AX323" s="82"/>
      <c r="AY323" s="81">
        <v>2194.06</v>
      </c>
      <c r="AZ323" s="81">
        <v>1199.3</v>
      </c>
      <c r="BA323" s="81">
        <v>0</v>
      </c>
      <c r="BB323" s="81">
        <v>0</v>
      </c>
      <c r="BC323" s="81">
        <v>0</v>
      </c>
      <c r="BD323" s="81">
        <v>0</v>
      </c>
      <c r="BE323" s="81" t="s">
        <v>564</v>
      </c>
      <c r="BF323" s="82"/>
      <c r="BG323" s="81">
        <v>0</v>
      </c>
      <c r="BH323" s="81">
        <v>0</v>
      </c>
      <c r="BI323" s="81">
        <v>4.6680000000000001</v>
      </c>
      <c r="BJ323" s="81">
        <v>0</v>
      </c>
      <c r="BK323" s="81">
        <v>9.8709999999999987</v>
      </c>
      <c r="BL323" s="81">
        <v>0</v>
      </c>
      <c r="BM323" s="82"/>
      <c r="BN323" s="81">
        <v>0</v>
      </c>
      <c r="BO323" s="81">
        <v>0</v>
      </c>
      <c r="BP323" s="81">
        <v>1</v>
      </c>
      <c r="BQ323" s="81">
        <v>0</v>
      </c>
      <c r="BR323" s="81">
        <v>2</v>
      </c>
      <c r="BS323" s="81">
        <v>0</v>
      </c>
      <c r="BT323"/>
      <c r="BU323" s="80">
        <v>14.539</v>
      </c>
      <c r="BV323" s="80">
        <v>0</v>
      </c>
      <c r="BW323" s="80">
        <v>0</v>
      </c>
      <c r="BX323" s="80">
        <v>0</v>
      </c>
      <c r="BY323" s="80">
        <v>0</v>
      </c>
      <c r="BZ323" s="80">
        <v>0</v>
      </c>
      <c r="CA323" s="80">
        <v>0</v>
      </c>
      <c r="CB323" s="80">
        <v>0</v>
      </c>
      <c r="CC323" s="80">
        <v>0</v>
      </c>
    </row>
    <row r="324" spans="1:81">
      <c r="A324" s="80" t="s">
        <v>2027</v>
      </c>
      <c r="B324" s="80">
        <v>403</v>
      </c>
      <c r="C324" s="80">
        <v>12</v>
      </c>
      <c r="D324" s="80">
        <v>24</v>
      </c>
      <c r="E324" s="80">
        <v>2015</v>
      </c>
      <c r="F324" s="80" t="s">
        <v>91</v>
      </c>
      <c r="G324" s="80" t="s">
        <v>2015</v>
      </c>
      <c r="H324" s="80" t="s">
        <v>2016</v>
      </c>
      <c r="I324" s="177"/>
      <c r="J324" s="81">
        <v>52.508091599775994</v>
      </c>
      <c r="K324" s="81">
        <v>1.5286735816084467</v>
      </c>
      <c r="L324" s="81">
        <v>0</v>
      </c>
      <c r="M324" s="81">
        <v>33.7853143753333</v>
      </c>
      <c r="N324" s="81">
        <v>34.38389097928016</v>
      </c>
      <c r="O324" s="81">
        <v>29.855812315589581</v>
      </c>
      <c r="P324" s="81">
        <v>18.302127591938468</v>
      </c>
      <c r="Q324" s="81">
        <v>2.1178206811426699</v>
      </c>
      <c r="R324" s="81">
        <v>0</v>
      </c>
      <c r="S324" s="81">
        <v>0</v>
      </c>
      <c r="T324" s="82"/>
      <c r="U324" s="81">
        <v>2325942</v>
      </c>
      <c r="V324" s="81">
        <v>666</v>
      </c>
      <c r="W324" s="81">
        <v>0</v>
      </c>
      <c r="X324" s="81">
        <v>6869</v>
      </c>
      <c r="Y324" s="81">
        <v>13169</v>
      </c>
      <c r="Z324" s="81">
        <v>17346</v>
      </c>
      <c r="AA324" s="81">
        <v>3642</v>
      </c>
      <c r="AB324" s="81">
        <v>29148</v>
      </c>
      <c r="AC324" s="81">
        <v>0</v>
      </c>
      <c r="AD324" s="81">
        <v>0</v>
      </c>
      <c r="AE324" s="82"/>
      <c r="AF324" s="81">
        <v>26688565.997577827</v>
      </c>
      <c r="AG324" s="81">
        <v>1225982.2118676528</v>
      </c>
      <c r="AH324" s="81">
        <v>0</v>
      </c>
      <c r="AI324" s="81">
        <v>42460841.607655473</v>
      </c>
      <c r="AJ324" s="81">
        <v>51315744.497680083</v>
      </c>
      <c r="AK324" s="81">
        <v>0</v>
      </c>
      <c r="AL324" s="81">
        <v>0</v>
      </c>
      <c r="AM324" s="81">
        <v>3994611.1287387107</v>
      </c>
      <c r="AN324" s="81">
        <v>0</v>
      </c>
      <c r="AO324" s="81">
        <v>0</v>
      </c>
      <c r="AP324" s="82"/>
      <c r="AQ324" s="81">
        <v>592</v>
      </c>
      <c r="AR324" s="81">
        <v>87</v>
      </c>
      <c r="AS324" s="81">
        <v>0</v>
      </c>
      <c r="AT324" s="81">
        <v>0</v>
      </c>
      <c r="AU324" s="81">
        <v>0</v>
      </c>
      <c r="AV324" s="81">
        <v>0</v>
      </c>
      <c r="AW324" s="81" t="s">
        <v>564</v>
      </c>
      <c r="AX324" s="82"/>
      <c r="AY324" s="81">
        <v>2497.2399999999998</v>
      </c>
      <c r="AZ324" s="81">
        <v>2015.3</v>
      </c>
      <c r="BA324" s="81">
        <v>0</v>
      </c>
      <c r="BB324" s="81">
        <v>0</v>
      </c>
      <c r="BC324" s="81">
        <v>0</v>
      </c>
      <c r="BD324" s="81">
        <v>0</v>
      </c>
      <c r="BE324" s="81" t="s">
        <v>564</v>
      </c>
      <c r="BF324" s="82"/>
      <c r="BG324" s="81">
        <v>0</v>
      </c>
      <c r="BH324" s="81">
        <v>0</v>
      </c>
      <c r="BI324" s="81">
        <v>4.6029999999999998</v>
      </c>
      <c r="BJ324" s="81">
        <v>0</v>
      </c>
      <c r="BK324" s="81">
        <v>7.8149999999999995</v>
      </c>
      <c r="BL324" s="81">
        <v>0</v>
      </c>
      <c r="BM324" s="82"/>
      <c r="BN324" s="81">
        <v>0</v>
      </c>
      <c r="BO324" s="81">
        <v>0</v>
      </c>
      <c r="BP324" s="81">
        <v>1</v>
      </c>
      <c r="BQ324" s="81">
        <v>0</v>
      </c>
      <c r="BR324" s="81">
        <v>2</v>
      </c>
      <c r="BS324" s="81">
        <v>0</v>
      </c>
      <c r="BT324"/>
      <c r="BU324" s="80">
        <v>12.417999999999999</v>
      </c>
      <c r="BV324" s="80">
        <v>0</v>
      </c>
      <c r="BW324" s="80">
        <v>0</v>
      </c>
      <c r="BX324" s="80">
        <v>0</v>
      </c>
      <c r="BY324" s="80">
        <v>0</v>
      </c>
      <c r="BZ324" s="80">
        <v>0</v>
      </c>
      <c r="CA324" s="80">
        <v>0</v>
      </c>
      <c r="CB324" s="80">
        <v>0</v>
      </c>
      <c r="CC324" s="80">
        <v>0</v>
      </c>
    </row>
    <row r="325" spans="1:81">
      <c r="A325" s="80" t="s">
        <v>2028</v>
      </c>
      <c r="B325" s="80">
        <v>404</v>
      </c>
      <c r="C325" s="80">
        <v>13</v>
      </c>
      <c r="D325" s="80">
        <v>24</v>
      </c>
      <c r="E325" s="80">
        <v>2016</v>
      </c>
      <c r="F325" s="80" t="s">
        <v>92</v>
      </c>
      <c r="G325" s="80" t="s">
        <v>2015</v>
      </c>
      <c r="H325" s="80" t="s">
        <v>2016</v>
      </c>
      <c r="I325" s="177"/>
      <c r="J325" s="81">
        <v>56.839432682446535</v>
      </c>
      <c r="K325" s="81">
        <v>1.4869691887910199</v>
      </c>
      <c r="L325" s="81">
        <v>0</v>
      </c>
      <c r="M325" s="81">
        <v>27.475076225170589</v>
      </c>
      <c r="N325" s="81">
        <v>34.364410306256801</v>
      </c>
      <c r="O325" s="81">
        <v>29.721098935544155</v>
      </c>
      <c r="P325" s="81">
        <v>17.734335059321623</v>
      </c>
      <c r="Q325" s="81">
        <v>2.0470574311865528</v>
      </c>
      <c r="R325" s="81">
        <v>0</v>
      </c>
      <c r="S325" s="81">
        <v>0</v>
      </c>
      <c r="T325" s="82"/>
      <c r="U325" s="81">
        <v>2663126</v>
      </c>
      <c r="V325" s="81">
        <v>666</v>
      </c>
      <c r="W325" s="81">
        <v>0</v>
      </c>
      <c r="X325" s="81">
        <v>6869</v>
      </c>
      <c r="Y325" s="81">
        <v>13236</v>
      </c>
      <c r="Z325" s="81">
        <v>17480</v>
      </c>
      <c r="AA325" s="81">
        <v>3650</v>
      </c>
      <c r="AB325" s="81">
        <v>28982</v>
      </c>
      <c r="AC325" s="81">
        <v>0</v>
      </c>
      <c r="AD325" s="81">
        <v>0</v>
      </c>
      <c r="AE325" s="82"/>
      <c r="AF325" s="81">
        <v>29771186.721891019</v>
      </c>
      <c r="AG325" s="81">
        <v>1235353.9019425041</v>
      </c>
      <c r="AH325" s="81">
        <v>0</v>
      </c>
      <c r="AI325" s="81">
        <v>44147932.22079207</v>
      </c>
      <c r="AJ325" s="81">
        <v>55717930.623390198</v>
      </c>
      <c r="AK325" s="81">
        <v>0</v>
      </c>
      <c r="AL325" s="81">
        <v>0</v>
      </c>
      <c r="AM325" s="81">
        <v>3974947.2717719502</v>
      </c>
      <c r="AN325" s="81">
        <v>0</v>
      </c>
      <c r="AO325" s="81">
        <v>0</v>
      </c>
      <c r="AP325" s="82"/>
      <c r="AQ325" s="81">
        <v>632</v>
      </c>
      <c r="AR325" s="81">
        <v>96</v>
      </c>
      <c r="AS325" s="81">
        <v>0</v>
      </c>
      <c r="AT325" s="81">
        <v>0</v>
      </c>
      <c r="AU325" s="81">
        <v>0</v>
      </c>
      <c r="AV325" s="81">
        <v>0</v>
      </c>
      <c r="AW325" s="81" t="s">
        <v>564</v>
      </c>
      <c r="AX325" s="82"/>
      <c r="AY325" s="81">
        <v>2684.54</v>
      </c>
      <c r="AZ325" s="81">
        <v>3101.8</v>
      </c>
      <c r="BA325" s="81">
        <v>0</v>
      </c>
      <c r="BB325" s="81">
        <v>0</v>
      </c>
      <c r="BC325" s="81">
        <v>0</v>
      </c>
      <c r="BD325" s="81">
        <v>0</v>
      </c>
      <c r="BE325" s="81" t="s">
        <v>564</v>
      </c>
      <c r="BF325" s="82"/>
      <c r="BG325" s="81">
        <v>0</v>
      </c>
      <c r="BH325" s="81">
        <v>0</v>
      </c>
      <c r="BI325" s="81">
        <v>1.8080000000000001</v>
      </c>
      <c r="BJ325" s="81">
        <v>0</v>
      </c>
      <c r="BK325" s="81">
        <v>7.3759999999999994</v>
      </c>
      <c r="BL325" s="81">
        <v>0</v>
      </c>
      <c r="BM325" s="82"/>
      <c r="BN325" s="81">
        <v>0</v>
      </c>
      <c r="BO325" s="81">
        <v>0</v>
      </c>
      <c r="BP325" s="81">
        <v>1</v>
      </c>
      <c r="BQ325" s="81">
        <v>0</v>
      </c>
      <c r="BR325" s="81">
        <v>2</v>
      </c>
      <c r="BS325" s="81">
        <v>0</v>
      </c>
      <c r="BT325"/>
      <c r="BU325" s="80">
        <v>9.1839999999999993</v>
      </c>
      <c r="BV325" s="80">
        <v>0</v>
      </c>
      <c r="BW325" s="80">
        <v>0</v>
      </c>
      <c r="BX325" s="80">
        <v>0</v>
      </c>
      <c r="BY325" s="80">
        <v>0</v>
      </c>
      <c r="BZ325" s="80">
        <v>0</v>
      </c>
      <c r="CA325" s="80">
        <v>0</v>
      </c>
      <c r="CB325" s="80">
        <v>0</v>
      </c>
      <c r="CC325" s="80">
        <v>0</v>
      </c>
    </row>
    <row r="326" spans="1:81">
      <c r="A326" s="80" t="s">
        <v>2029</v>
      </c>
      <c r="B326" s="80">
        <v>405</v>
      </c>
      <c r="C326" s="80">
        <v>14</v>
      </c>
      <c r="D326" s="80">
        <v>24</v>
      </c>
      <c r="E326" s="80">
        <v>2017</v>
      </c>
      <c r="F326" s="80" t="s">
        <v>71</v>
      </c>
      <c r="G326" s="80" t="s">
        <v>2015</v>
      </c>
      <c r="H326" s="80" t="s">
        <v>2016</v>
      </c>
      <c r="I326" s="177"/>
      <c r="J326" s="81">
        <v>49.398263867657278</v>
      </c>
      <c r="K326" s="81">
        <v>1.5277484394842868</v>
      </c>
      <c r="L326" s="81">
        <v>0</v>
      </c>
      <c r="M326" s="81">
        <v>25.581079105301434</v>
      </c>
      <c r="N326" s="81">
        <v>32.05779661633202</v>
      </c>
      <c r="O326" s="81">
        <v>29.512091672347012</v>
      </c>
      <c r="P326" s="81">
        <v>17.578542886432658</v>
      </c>
      <c r="Q326" s="81">
        <v>1.9715668188100708</v>
      </c>
      <c r="R326" s="81">
        <v>0</v>
      </c>
      <c r="S326" s="81">
        <v>0</v>
      </c>
      <c r="T326" s="82"/>
      <c r="U326" s="81">
        <v>2489243</v>
      </c>
      <c r="V326" s="81">
        <v>666</v>
      </c>
      <c r="W326" s="81">
        <v>0</v>
      </c>
      <c r="X326" s="81">
        <v>6869</v>
      </c>
      <c r="Y326" s="81">
        <v>13341</v>
      </c>
      <c r="Z326" s="81">
        <v>17645</v>
      </c>
      <c r="AA326" s="81">
        <v>3641</v>
      </c>
      <c r="AB326" s="81">
        <v>28866</v>
      </c>
      <c r="AC326" s="81">
        <v>0</v>
      </c>
      <c r="AD326" s="81">
        <v>0</v>
      </c>
      <c r="AE326" s="82"/>
      <c r="AF326" s="81">
        <v>26500418.288331281</v>
      </c>
      <c r="AG326" s="81">
        <v>1250601.2606744741</v>
      </c>
      <c r="AH326" s="81">
        <v>0</v>
      </c>
      <c r="AI326" s="81">
        <v>41946967.549563237</v>
      </c>
      <c r="AJ326" s="81">
        <v>55913193.352879152</v>
      </c>
      <c r="AK326" s="81">
        <v>0</v>
      </c>
      <c r="AL326" s="81">
        <v>0</v>
      </c>
      <c r="AM326" s="81">
        <v>3965232.4208759358</v>
      </c>
      <c r="AN326" s="81">
        <v>0</v>
      </c>
      <c r="AO326" s="81">
        <v>0</v>
      </c>
      <c r="AP326" s="82"/>
      <c r="AQ326" s="81">
        <v>676</v>
      </c>
      <c r="AR326" s="81">
        <v>111</v>
      </c>
      <c r="AS326" s="81">
        <v>0</v>
      </c>
      <c r="AT326" s="81">
        <v>0</v>
      </c>
      <c r="AU326" s="81">
        <v>0</v>
      </c>
      <c r="AV326" s="81">
        <v>0</v>
      </c>
      <c r="AW326" s="81" t="s">
        <v>564</v>
      </c>
      <c r="AX326" s="82"/>
      <c r="AY326" s="81">
        <v>2907.25</v>
      </c>
      <c r="AZ326" s="81">
        <v>3417.6000000000008</v>
      </c>
      <c r="BA326" s="81">
        <v>0</v>
      </c>
      <c r="BB326" s="81">
        <v>0</v>
      </c>
      <c r="BC326" s="81">
        <v>0</v>
      </c>
      <c r="BD326" s="81">
        <v>0</v>
      </c>
      <c r="BE326" s="81" t="s">
        <v>564</v>
      </c>
      <c r="BF326" s="82"/>
      <c r="BG326" s="81">
        <v>0</v>
      </c>
      <c r="BH326" s="81">
        <v>0</v>
      </c>
      <c r="BI326" s="81">
        <v>0</v>
      </c>
      <c r="BJ326" s="81">
        <v>0</v>
      </c>
      <c r="BK326" s="81">
        <v>7.8460000000000001</v>
      </c>
      <c r="BL326" s="81">
        <v>0</v>
      </c>
      <c r="BM326" s="82"/>
      <c r="BN326" s="81">
        <v>0</v>
      </c>
      <c r="BO326" s="81">
        <v>0</v>
      </c>
      <c r="BP326" s="81">
        <v>0</v>
      </c>
      <c r="BQ326" s="81">
        <v>0</v>
      </c>
      <c r="BR326" s="81">
        <v>2</v>
      </c>
      <c r="BS326" s="81">
        <v>0</v>
      </c>
      <c r="BT326"/>
      <c r="BU326" s="80">
        <v>7.8460000000000001</v>
      </c>
      <c r="BV326" s="80">
        <v>0</v>
      </c>
      <c r="BW326" s="80">
        <v>0</v>
      </c>
      <c r="BX326" s="80">
        <v>0</v>
      </c>
      <c r="BY326" s="80">
        <v>0</v>
      </c>
      <c r="BZ326" s="80">
        <v>0</v>
      </c>
      <c r="CA326" s="80">
        <v>0</v>
      </c>
      <c r="CB326" s="80">
        <v>0</v>
      </c>
      <c r="CC326" s="80">
        <v>0</v>
      </c>
    </row>
    <row r="327" spans="1:81">
      <c r="A327" s="80" t="s">
        <v>2030</v>
      </c>
      <c r="B327" s="80">
        <v>406</v>
      </c>
      <c r="C327" s="80">
        <v>15</v>
      </c>
      <c r="D327" s="80">
        <v>24</v>
      </c>
      <c r="E327" s="80">
        <v>2018</v>
      </c>
      <c r="F327" s="80" t="s">
        <v>93</v>
      </c>
      <c r="G327" s="80" t="s">
        <v>2015</v>
      </c>
      <c r="H327" s="80" t="s">
        <v>2016</v>
      </c>
      <c r="I327" s="177"/>
      <c r="J327" s="81">
        <v>50.287155328589634</v>
      </c>
      <c r="K327" s="81">
        <v>1.2892660920268038</v>
      </c>
      <c r="L327" s="81">
        <v>0</v>
      </c>
      <c r="M327" s="81">
        <v>23.339908561747759</v>
      </c>
      <c r="N327" s="81">
        <v>22.118884892836959</v>
      </c>
      <c r="O327" s="81">
        <v>28.992087471462934</v>
      </c>
      <c r="P327" s="81">
        <v>17.570857879046788</v>
      </c>
      <c r="Q327" s="81">
        <v>1.8073316633989698</v>
      </c>
      <c r="R327" s="81">
        <v>0</v>
      </c>
      <c r="S327" s="81">
        <v>0</v>
      </c>
      <c r="T327" s="82"/>
      <c r="U327" s="81">
        <v>2796453</v>
      </c>
      <c r="V327" s="81">
        <v>666</v>
      </c>
      <c r="W327" s="81">
        <v>0</v>
      </c>
      <c r="X327" s="81">
        <v>6869</v>
      </c>
      <c r="Y327" s="81">
        <v>13316</v>
      </c>
      <c r="Z327" s="81">
        <v>17666</v>
      </c>
      <c r="AA327" s="81">
        <v>3676</v>
      </c>
      <c r="AB327" s="81">
        <v>28516</v>
      </c>
      <c r="AC327" s="81">
        <v>0</v>
      </c>
      <c r="AD327" s="81">
        <v>0</v>
      </c>
      <c r="AE327" s="82"/>
      <c r="AF327" s="81">
        <v>27319491.588349771</v>
      </c>
      <c r="AG327" s="81">
        <v>1131319.1835670811</v>
      </c>
      <c r="AH327" s="81">
        <v>0</v>
      </c>
      <c r="AI327" s="81">
        <v>40288812.446542799</v>
      </c>
      <c r="AJ327" s="81">
        <v>47114777.044017337</v>
      </c>
      <c r="AK327" s="81">
        <v>0</v>
      </c>
      <c r="AL327" s="81">
        <v>0</v>
      </c>
      <c r="AM327" s="81">
        <v>3925259.0730533791</v>
      </c>
      <c r="AN327" s="81">
        <v>0</v>
      </c>
      <c r="AO327" s="81">
        <v>0</v>
      </c>
      <c r="AP327" s="82"/>
      <c r="AQ327" s="81">
        <v>720</v>
      </c>
      <c r="AR327" s="81">
        <v>113</v>
      </c>
      <c r="AS327" s="81">
        <v>0</v>
      </c>
      <c r="AT327" s="81">
        <v>0</v>
      </c>
      <c r="AU327" s="81">
        <v>0</v>
      </c>
      <c r="AV327" s="81">
        <v>0</v>
      </c>
      <c r="AW327" s="81" t="s">
        <v>564</v>
      </c>
      <c r="AX327" s="82"/>
      <c r="AY327" s="81">
        <v>3120.110000000001</v>
      </c>
      <c r="AZ327" s="81">
        <v>3438</v>
      </c>
      <c r="BA327" s="81">
        <v>0</v>
      </c>
      <c r="BB327" s="81">
        <v>0</v>
      </c>
      <c r="BC327" s="81">
        <v>0</v>
      </c>
      <c r="BD327" s="81">
        <v>0</v>
      </c>
      <c r="BE327" s="81" t="s">
        <v>564</v>
      </c>
      <c r="BF327" s="82"/>
      <c r="BG327" s="81">
        <v>0</v>
      </c>
      <c r="BH327" s="81">
        <v>0</v>
      </c>
      <c r="BI327" s="81">
        <v>0</v>
      </c>
      <c r="BJ327" s="81">
        <v>0</v>
      </c>
      <c r="BK327" s="81">
        <v>8.2240000000000002</v>
      </c>
      <c r="BL327" s="81">
        <v>0</v>
      </c>
      <c r="BM327" s="82"/>
      <c r="BN327" s="81">
        <v>0</v>
      </c>
      <c r="BO327" s="81">
        <v>0</v>
      </c>
      <c r="BP327" s="81">
        <v>0</v>
      </c>
      <c r="BQ327" s="81">
        <v>0</v>
      </c>
      <c r="BR327" s="81">
        <v>2</v>
      </c>
      <c r="BS327" s="81">
        <v>0</v>
      </c>
      <c r="BT327"/>
      <c r="BU327" s="80">
        <v>8.2240000000000002</v>
      </c>
      <c r="BV327" s="80">
        <v>0</v>
      </c>
      <c r="BW327" s="80">
        <v>0</v>
      </c>
      <c r="BX327" s="80">
        <v>0</v>
      </c>
      <c r="BY327" s="80">
        <v>0</v>
      </c>
      <c r="BZ327" s="80">
        <v>0</v>
      </c>
      <c r="CA327" s="80">
        <v>0</v>
      </c>
      <c r="CB327" s="80">
        <v>0</v>
      </c>
      <c r="CC327" s="80">
        <v>0</v>
      </c>
    </row>
    <row r="328" spans="1:81">
      <c r="A328" s="80" t="s">
        <v>2031</v>
      </c>
      <c r="B328" s="80">
        <v>407</v>
      </c>
      <c r="C328" s="80">
        <v>16</v>
      </c>
      <c r="D328" s="80">
        <v>24</v>
      </c>
      <c r="E328" s="80">
        <v>2019</v>
      </c>
      <c r="F328" s="80" t="s">
        <v>73</v>
      </c>
      <c r="G328" s="80" t="s">
        <v>2015</v>
      </c>
      <c r="H328" s="80" t="s">
        <v>2016</v>
      </c>
      <c r="I328" s="177"/>
      <c r="J328" s="81">
        <v>38.495256421848659</v>
      </c>
      <c r="K328" s="81">
        <v>1.2250354585251459</v>
      </c>
      <c r="L328" s="81">
        <v>0</v>
      </c>
      <c r="M328" s="81">
        <v>24.510499076047395</v>
      </c>
      <c r="N328" s="81">
        <v>21.681104335293732</v>
      </c>
      <c r="O328" s="81">
        <v>28.105549754989667</v>
      </c>
      <c r="P328" s="81">
        <v>18.069368407156187</v>
      </c>
      <c r="Q328" s="81">
        <v>1.7372258538501266</v>
      </c>
      <c r="R328" s="81">
        <v>0</v>
      </c>
      <c r="S328" s="81">
        <v>0</v>
      </c>
      <c r="T328" s="82"/>
      <c r="U328" s="81">
        <v>2136227</v>
      </c>
      <c r="V328" s="81">
        <v>666</v>
      </c>
      <c r="W328" s="81">
        <v>0</v>
      </c>
      <c r="X328" s="81">
        <v>6869</v>
      </c>
      <c r="Y328" s="81">
        <v>13299</v>
      </c>
      <c r="Z328" s="81">
        <v>17596</v>
      </c>
      <c r="AA328" s="81">
        <v>3752</v>
      </c>
      <c r="AB328" s="81">
        <v>28152</v>
      </c>
      <c r="AC328" s="81">
        <v>0</v>
      </c>
      <c r="AD328" s="81">
        <v>0</v>
      </c>
      <c r="AE328" s="82"/>
      <c r="AF328" s="81">
        <v>21361352.890569571</v>
      </c>
      <c r="AG328" s="81">
        <v>1096384.276480305</v>
      </c>
      <c r="AH328" s="81">
        <v>0</v>
      </c>
      <c r="AI328" s="81">
        <v>41192013.483844943</v>
      </c>
      <c r="AJ328" s="81">
        <v>43113854.295354746</v>
      </c>
      <c r="AK328" s="81">
        <v>0</v>
      </c>
      <c r="AL328" s="81">
        <v>0</v>
      </c>
      <c r="AM328" s="81">
        <v>3834090.4718574658</v>
      </c>
      <c r="AN328" s="81">
        <v>0</v>
      </c>
      <c r="AO328" s="81">
        <v>0</v>
      </c>
      <c r="AP328" s="82"/>
      <c r="AQ328" s="81">
        <v>765</v>
      </c>
      <c r="AR328" s="81">
        <v>114</v>
      </c>
      <c r="AS328" s="81">
        <v>0</v>
      </c>
      <c r="AT328" s="81">
        <v>0</v>
      </c>
      <c r="AU328" s="81">
        <v>0</v>
      </c>
      <c r="AV328" s="81">
        <v>0</v>
      </c>
      <c r="AW328" s="81" t="s">
        <v>564</v>
      </c>
      <c r="AX328" s="82"/>
      <c r="AY328" s="81">
        <v>3335.25</v>
      </c>
      <c r="AZ328" s="81">
        <v>3463.1</v>
      </c>
      <c r="BA328" s="81">
        <v>0</v>
      </c>
      <c r="BB328" s="81">
        <v>0</v>
      </c>
      <c r="BC328" s="81">
        <v>0</v>
      </c>
      <c r="BD328" s="81">
        <v>0</v>
      </c>
      <c r="BE328" s="81" t="s">
        <v>564</v>
      </c>
      <c r="BF328" s="82"/>
      <c r="BG328" s="81">
        <v>0</v>
      </c>
      <c r="BH328" s="81">
        <v>0</v>
      </c>
      <c r="BI328" s="81">
        <v>4.0279999999999996</v>
      </c>
      <c r="BJ328" s="81">
        <v>0</v>
      </c>
      <c r="BK328" s="81">
        <v>7.7690000000000001</v>
      </c>
      <c r="BL328" s="81">
        <v>0</v>
      </c>
      <c r="BM328" s="82"/>
      <c r="BN328" s="81">
        <v>0</v>
      </c>
      <c r="BO328" s="81">
        <v>0</v>
      </c>
      <c r="BP328" s="81">
        <v>1</v>
      </c>
      <c r="BQ328" s="81">
        <v>0</v>
      </c>
      <c r="BR328" s="81">
        <v>2</v>
      </c>
      <c r="BS328" s="81">
        <v>0</v>
      </c>
      <c r="BT328"/>
      <c r="BU328" s="80">
        <v>11.797000000000001</v>
      </c>
      <c r="BV328" s="80">
        <v>0</v>
      </c>
      <c r="BW328" s="80">
        <v>0</v>
      </c>
      <c r="BX328" s="80">
        <v>0</v>
      </c>
      <c r="BY328" s="80">
        <v>0</v>
      </c>
      <c r="BZ328" s="80">
        <v>0</v>
      </c>
      <c r="CA328" s="80">
        <v>0</v>
      </c>
      <c r="CB328" s="80">
        <v>0</v>
      </c>
      <c r="CC328" s="80">
        <v>0</v>
      </c>
    </row>
    <row r="329" spans="1:81">
      <c r="A329" s="80" t="s">
        <v>2032</v>
      </c>
      <c r="B329" s="80">
        <v>408</v>
      </c>
      <c r="C329" s="80">
        <v>17</v>
      </c>
      <c r="D329" s="80">
        <v>24</v>
      </c>
      <c r="E329" s="80">
        <v>2020</v>
      </c>
      <c r="F329" s="80" t="s">
        <v>218</v>
      </c>
      <c r="G329" s="174" t="s">
        <v>2015</v>
      </c>
      <c r="H329" s="80" t="s">
        <v>2016</v>
      </c>
      <c r="I329" s="177"/>
      <c r="J329" s="81">
        <v>44.005921012351088</v>
      </c>
      <c r="K329" s="81">
        <v>1.2097284441940659</v>
      </c>
      <c r="L329" s="81">
        <v>5.6701395137463813E-2</v>
      </c>
      <c r="M329" s="81">
        <v>23.764351235502076</v>
      </c>
      <c r="N329" s="81">
        <v>25.36460364788876</v>
      </c>
      <c r="O329" s="81">
        <v>24.790971195040097</v>
      </c>
      <c r="P329" s="81">
        <v>16.945776382205668</v>
      </c>
      <c r="Q329" s="81">
        <v>1.6503791577510234</v>
      </c>
      <c r="R329" s="81">
        <v>0</v>
      </c>
      <c r="S329" s="81">
        <v>0</v>
      </c>
      <c r="T329" s="82"/>
      <c r="U329" s="81">
        <v>2484202</v>
      </c>
      <c r="V329" s="81">
        <v>650</v>
      </c>
      <c r="W329" s="81">
        <v>2</v>
      </c>
      <c r="X329" s="81">
        <v>7013</v>
      </c>
      <c r="Y329" s="81">
        <v>13413</v>
      </c>
      <c r="Z329" s="81">
        <v>17715</v>
      </c>
      <c r="AA329" s="81">
        <v>3823</v>
      </c>
      <c r="AB329" s="81">
        <v>27990</v>
      </c>
      <c r="AC329" s="81">
        <v>0</v>
      </c>
      <c r="AD329" s="81">
        <v>0</v>
      </c>
      <c r="AE329" s="82"/>
      <c r="AF329" s="81">
        <v>25259709.512858018</v>
      </c>
      <c r="AG329" s="81">
        <v>976852.93185066083</v>
      </c>
      <c r="AH329" s="81">
        <v>12902.541870247931</v>
      </c>
      <c r="AI329" s="81">
        <v>39575413.02243197</v>
      </c>
      <c r="AJ329" s="81">
        <v>49067310.198401131</v>
      </c>
      <c r="AK329" s="81"/>
      <c r="AL329" s="81"/>
      <c r="AM329" s="81">
        <v>3653005.9753860282</v>
      </c>
      <c r="AN329" s="81"/>
      <c r="AO329" s="81"/>
      <c r="AP329" s="82"/>
      <c r="AQ329" s="81">
        <v>806</v>
      </c>
      <c r="AR329" s="81">
        <v>116</v>
      </c>
      <c r="AS329" s="81">
        <v>0</v>
      </c>
      <c r="AT329" s="81">
        <v>0</v>
      </c>
      <c r="AU329" s="81">
        <v>0</v>
      </c>
      <c r="AV329" s="81">
        <v>0</v>
      </c>
      <c r="AW329" s="81">
        <v>0</v>
      </c>
      <c r="AX329" s="82"/>
      <c r="AY329" s="81">
        <v>3547.73</v>
      </c>
      <c r="AZ329" s="81">
        <v>3924</v>
      </c>
      <c r="BA329" s="81">
        <v>0</v>
      </c>
      <c r="BB329" s="81">
        <v>0</v>
      </c>
      <c r="BC329" s="81">
        <v>0</v>
      </c>
      <c r="BD329" s="81">
        <v>0</v>
      </c>
      <c r="BE329" s="81">
        <v>0</v>
      </c>
      <c r="BF329" s="82"/>
      <c r="BG329" s="81">
        <v>0</v>
      </c>
      <c r="BH329" s="81">
        <v>0</v>
      </c>
      <c r="BI329" s="81">
        <v>3.7919999999999998</v>
      </c>
      <c r="BJ329" s="81">
        <v>0</v>
      </c>
      <c r="BK329" s="81">
        <v>4.5250000000000004</v>
      </c>
      <c r="BL329" s="81">
        <v>0</v>
      </c>
      <c r="BM329" s="82"/>
      <c r="BN329" s="81">
        <v>0</v>
      </c>
      <c r="BO329" s="81">
        <v>0</v>
      </c>
      <c r="BP329" s="81">
        <v>1</v>
      </c>
      <c r="BQ329" s="81">
        <v>0</v>
      </c>
      <c r="BR329" s="81">
        <v>2</v>
      </c>
      <c r="BS329" s="81">
        <v>0</v>
      </c>
      <c r="BT329"/>
      <c r="BU329" s="80">
        <v>8.3170000000000002</v>
      </c>
      <c r="BV329" s="80">
        <v>0</v>
      </c>
      <c r="BW329" s="80">
        <v>0</v>
      </c>
      <c r="BX329" s="80">
        <v>0</v>
      </c>
      <c r="BY329" s="80">
        <v>0</v>
      </c>
      <c r="BZ329" s="80">
        <v>0</v>
      </c>
      <c r="CA329" s="80">
        <v>0</v>
      </c>
      <c r="CB329" s="80">
        <v>0</v>
      </c>
      <c r="CC329" s="80">
        <v>0</v>
      </c>
    </row>
    <row r="330" spans="1:81">
      <c r="A330" s="80" t="s">
        <v>2033</v>
      </c>
      <c r="B330" s="80">
        <v>408</v>
      </c>
      <c r="C330" s="80">
        <v>18</v>
      </c>
      <c r="D330" s="80">
        <v>24</v>
      </c>
      <c r="E330" s="80">
        <v>2021</v>
      </c>
      <c r="F330" s="80" t="s">
        <v>75</v>
      </c>
      <c r="G330" s="174" t="s">
        <v>2015</v>
      </c>
      <c r="H330" s="80" t="s">
        <v>2016</v>
      </c>
      <c r="I330" s="177"/>
      <c r="J330" s="81">
        <v>39.409948550273846</v>
      </c>
      <c r="K330" s="81">
        <v>1.3075329969832363</v>
      </c>
      <c r="L330" s="81">
        <v>5.1522346956891209E-2</v>
      </c>
      <c r="M330" s="81">
        <v>21.753100642660065</v>
      </c>
      <c r="N330" s="81">
        <v>23.156107112349385</v>
      </c>
      <c r="O330" s="81">
        <v>24.049078479866239</v>
      </c>
      <c r="P330" s="81">
        <v>17.544826779473176</v>
      </c>
      <c r="Q330" s="81">
        <v>1.6651727006716253</v>
      </c>
      <c r="R330" s="81">
        <v>0</v>
      </c>
      <c r="S330" s="81">
        <v>0</v>
      </c>
      <c r="T330" s="82"/>
      <c r="U330" s="81">
        <v>2425464</v>
      </c>
      <c r="V330" s="81">
        <v>650</v>
      </c>
      <c r="W330" s="81">
        <v>2</v>
      </c>
      <c r="X330" s="81">
        <v>7013</v>
      </c>
      <c r="Y330" s="81">
        <v>13549</v>
      </c>
      <c r="Z330" s="81">
        <v>17695</v>
      </c>
      <c r="AA330" s="81">
        <v>3860</v>
      </c>
      <c r="AB330" s="81">
        <v>27906</v>
      </c>
      <c r="AC330" s="81">
        <v>0</v>
      </c>
      <c r="AD330" s="81">
        <v>0</v>
      </c>
      <c r="AE330" s="82"/>
      <c r="AF330" s="81">
        <v>23523410.653077502</v>
      </c>
      <c r="AG330" s="81">
        <v>1089223.4479425212</v>
      </c>
      <c r="AH330" s="81">
        <v>11547.831699392309</v>
      </c>
      <c r="AI330" s="81">
        <v>41838291.092138112</v>
      </c>
      <c r="AJ330" s="81">
        <v>51676175.542757697</v>
      </c>
      <c r="AK330" s="81">
        <v>0</v>
      </c>
      <c r="AL330" s="81">
        <v>0</v>
      </c>
      <c r="AM330" s="81">
        <v>3663050.0531645482</v>
      </c>
      <c r="AN330" s="81">
        <v>0</v>
      </c>
      <c r="AO330" s="81">
        <v>0</v>
      </c>
      <c r="AP330" s="82"/>
      <c r="AQ330" s="81">
        <v>843</v>
      </c>
      <c r="AR330" s="81">
        <v>117</v>
      </c>
      <c r="AS330" s="81">
        <v>0</v>
      </c>
      <c r="AT330" s="81">
        <v>0</v>
      </c>
      <c r="AU330" s="81">
        <v>0</v>
      </c>
      <c r="AV330" s="81">
        <v>0</v>
      </c>
      <c r="AW330" s="81"/>
      <c r="AX330" s="82"/>
      <c r="AY330" s="81">
        <v>3740.86</v>
      </c>
      <c r="AZ330" s="81">
        <v>3973.4</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2034</v>
      </c>
      <c r="B331" s="80">
        <v>408</v>
      </c>
      <c r="C331" s="80">
        <v>19</v>
      </c>
      <c r="D331" s="80">
        <v>24</v>
      </c>
      <c r="E331" s="80">
        <v>2022</v>
      </c>
      <c r="F331" s="80" t="s">
        <v>568</v>
      </c>
      <c r="G331" s="80" t="s">
        <v>2015</v>
      </c>
      <c r="H331" s="80" t="s">
        <v>2016</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911</v>
      </c>
      <c r="AR331" s="81">
        <v>117</v>
      </c>
      <c r="AS331" s="81">
        <v>0</v>
      </c>
      <c r="AT331" s="81">
        <v>0</v>
      </c>
      <c r="AU331" s="81">
        <v>0</v>
      </c>
      <c r="AV331" s="81">
        <v>0</v>
      </c>
      <c r="AW331" s="81"/>
      <c r="AX331" s="82"/>
      <c r="AY331" s="81">
        <v>4168.9900000000007</v>
      </c>
      <c r="AZ331" s="81">
        <v>3973.4</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2035</v>
      </c>
      <c r="B332" s="80">
        <v>188</v>
      </c>
      <c r="C332" s="80">
        <v>1</v>
      </c>
      <c r="D332" s="80">
        <v>12</v>
      </c>
      <c r="E332" s="80">
        <v>1990</v>
      </c>
      <c r="F332" s="80" t="s">
        <v>562</v>
      </c>
      <c r="G332" s="80" t="s">
        <v>2036</v>
      </c>
      <c r="H332" s="80" t="s">
        <v>2037</v>
      </c>
      <c r="I332" s="177"/>
      <c r="J332" s="81">
        <v>179.82063558966775</v>
      </c>
      <c r="K332" s="81">
        <v>12.85333780999227</v>
      </c>
      <c r="L332" s="81">
        <v>34.156423859933518</v>
      </c>
      <c r="M332" s="81">
        <v>18.309149258363149</v>
      </c>
      <c r="N332" s="81">
        <v>36.384672629953883</v>
      </c>
      <c r="O332" s="81">
        <v>25.759053684108782</v>
      </c>
      <c r="P332" s="81">
        <v>37.218233618824542</v>
      </c>
      <c r="Q332" s="81">
        <v>2.1874649250211733</v>
      </c>
      <c r="R332" s="81">
        <v>0</v>
      </c>
      <c r="S332" s="81">
        <v>2.6307219029509215</v>
      </c>
      <c r="T332" s="82"/>
      <c r="U332" s="81">
        <v>13699770</v>
      </c>
      <c r="V332" s="81">
        <v>2273</v>
      </c>
      <c r="W332" s="81">
        <v>371</v>
      </c>
      <c r="X332" s="81">
        <v>7360</v>
      </c>
      <c r="Y332" s="81">
        <v>9344</v>
      </c>
      <c r="Z332" s="81">
        <v>10595</v>
      </c>
      <c r="AA332" s="81">
        <v>9037</v>
      </c>
      <c r="AB332" s="81">
        <v>35517</v>
      </c>
      <c r="AC332" s="81">
        <v>0</v>
      </c>
      <c r="AD332" s="81">
        <v>2.6307219029509215</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2038</v>
      </c>
      <c r="B333" s="80">
        <v>189</v>
      </c>
      <c r="C333" s="80">
        <v>2</v>
      </c>
      <c r="D333" s="80">
        <v>12</v>
      </c>
      <c r="E333" s="80">
        <v>2005</v>
      </c>
      <c r="F333" s="80" t="s">
        <v>565</v>
      </c>
      <c r="G333" s="80" t="s">
        <v>2036</v>
      </c>
      <c r="H333" s="80" t="s">
        <v>2037</v>
      </c>
      <c r="I333" s="177"/>
      <c r="J333" s="81">
        <v>156.63190652425752</v>
      </c>
      <c r="K333" s="81">
        <v>10.041204728643153</v>
      </c>
      <c r="L333" s="81">
        <v>23.180219254113165</v>
      </c>
      <c r="M333" s="81">
        <v>38.257798775560715</v>
      </c>
      <c r="N333" s="81">
        <v>51.238118437536507</v>
      </c>
      <c r="O333" s="81">
        <v>39.380959673658666</v>
      </c>
      <c r="P333" s="81">
        <v>33.928392688706893</v>
      </c>
      <c r="Q333" s="81">
        <v>1.9602722366776042</v>
      </c>
      <c r="R333" s="81">
        <v>0</v>
      </c>
      <c r="S333" s="81">
        <v>2.624746960182252</v>
      </c>
      <c r="T333" s="82"/>
      <c r="U333" s="81">
        <v>9679390</v>
      </c>
      <c r="V333" s="81">
        <v>2071</v>
      </c>
      <c r="W333" s="81">
        <v>273</v>
      </c>
      <c r="X333" s="81">
        <v>6445</v>
      </c>
      <c r="Y333" s="81">
        <v>10145</v>
      </c>
      <c r="Z333" s="81">
        <v>18744</v>
      </c>
      <c r="AA333" s="81">
        <v>6747</v>
      </c>
      <c r="AB333" s="81">
        <v>33273</v>
      </c>
      <c r="AC333" s="81">
        <v>0</v>
      </c>
      <c r="AD333" s="81">
        <v>2.624746960182252</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2039</v>
      </c>
      <c r="B334" s="80">
        <v>190</v>
      </c>
      <c r="C334" s="80">
        <v>3</v>
      </c>
      <c r="D334" s="80">
        <v>12</v>
      </c>
      <c r="E334" s="80">
        <v>2006</v>
      </c>
      <c r="F334" s="80" t="s">
        <v>566</v>
      </c>
      <c r="G334" s="80" t="s">
        <v>2036</v>
      </c>
      <c r="H334" s="80" t="s">
        <v>2037</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2040</v>
      </c>
      <c r="B335" s="80">
        <v>191</v>
      </c>
      <c r="C335" s="80">
        <v>4</v>
      </c>
      <c r="D335" s="80">
        <v>12</v>
      </c>
      <c r="E335" s="80">
        <v>2007</v>
      </c>
      <c r="F335" s="80" t="s">
        <v>567</v>
      </c>
      <c r="G335" s="80" t="s">
        <v>2036</v>
      </c>
      <c r="H335" s="80" t="s">
        <v>2037</v>
      </c>
      <c r="I335" s="177"/>
      <c r="J335" s="81">
        <v>145.02172123059785</v>
      </c>
      <c r="K335" s="81">
        <v>6.3099360585265307</v>
      </c>
      <c r="L335" s="81">
        <v>20.901703095637039</v>
      </c>
      <c r="M335" s="81">
        <v>36.718993926906293</v>
      </c>
      <c r="N335" s="81">
        <v>46.800836213124683</v>
      </c>
      <c r="O335" s="81">
        <v>38.430345827663963</v>
      </c>
      <c r="P335" s="81">
        <v>33.401625725346499</v>
      </c>
      <c r="Q335" s="81">
        <v>2.0302928924912127</v>
      </c>
      <c r="R335" s="81">
        <v>0</v>
      </c>
      <c r="S335" s="81">
        <v>3.2721129905252</v>
      </c>
      <c r="T335" s="82"/>
      <c r="U335" s="81">
        <v>11065478</v>
      </c>
      <c r="V335" s="81">
        <v>1902</v>
      </c>
      <c r="W335" s="81">
        <v>308</v>
      </c>
      <c r="X335" s="81">
        <v>7792</v>
      </c>
      <c r="Y335" s="81">
        <v>10245</v>
      </c>
      <c r="Z335" s="81">
        <v>19015</v>
      </c>
      <c r="AA335" s="81">
        <v>6541</v>
      </c>
      <c r="AB335" s="81">
        <v>32639</v>
      </c>
      <c r="AC335" s="81">
        <v>0</v>
      </c>
      <c r="AD335" s="81">
        <v>3.2721129905252</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2041</v>
      </c>
      <c r="B336" s="80">
        <v>192</v>
      </c>
      <c r="C336" s="80">
        <v>5</v>
      </c>
      <c r="D336" s="80">
        <v>12</v>
      </c>
      <c r="E336" s="80">
        <v>2008</v>
      </c>
      <c r="F336" s="80" t="s">
        <v>84</v>
      </c>
      <c r="G336" s="80" t="s">
        <v>2036</v>
      </c>
      <c r="H336" s="80" t="s">
        <v>2037</v>
      </c>
      <c r="I336" s="177"/>
      <c r="J336" s="81">
        <v>124.62293968499044</v>
      </c>
      <c r="K336" s="81">
        <v>6.0331386328332854</v>
      </c>
      <c r="L336" s="81">
        <v>18.645801320771231</v>
      </c>
      <c r="M336" s="81">
        <v>37.736714780160355</v>
      </c>
      <c r="N336" s="81">
        <v>45.505361194534096</v>
      </c>
      <c r="O336" s="81">
        <v>37.301019246307021</v>
      </c>
      <c r="P336" s="81">
        <v>32.43013485999542</v>
      </c>
      <c r="Q336" s="81">
        <v>1.9779476924027024</v>
      </c>
      <c r="R336" s="81">
        <v>0</v>
      </c>
      <c r="S336" s="81">
        <v>6.4302033093589861</v>
      </c>
      <c r="T336" s="82"/>
      <c r="U336" s="81">
        <v>10320195</v>
      </c>
      <c r="V336" s="81">
        <v>1902</v>
      </c>
      <c r="W336" s="81">
        <v>308</v>
      </c>
      <c r="X336" s="81">
        <v>7792</v>
      </c>
      <c r="Y336" s="81">
        <v>10270</v>
      </c>
      <c r="Z336" s="81">
        <v>19104</v>
      </c>
      <c r="AA336" s="81">
        <v>6358</v>
      </c>
      <c r="AB336" s="81">
        <v>32320</v>
      </c>
      <c r="AC336" s="81">
        <v>0</v>
      </c>
      <c r="AD336" s="81">
        <v>6.4302033093589861</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2042</v>
      </c>
      <c r="B337" s="80">
        <v>193</v>
      </c>
      <c r="C337" s="80">
        <v>6</v>
      </c>
      <c r="D337" s="80">
        <v>12</v>
      </c>
      <c r="E337" s="80">
        <v>2009</v>
      </c>
      <c r="F337" s="80" t="s">
        <v>85</v>
      </c>
      <c r="G337" s="80" t="s">
        <v>2036</v>
      </c>
      <c r="H337" s="80" t="s">
        <v>2037</v>
      </c>
      <c r="I337" s="177"/>
      <c r="J337" s="81">
        <v>117.43761624784939</v>
      </c>
      <c r="K337" s="81">
        <v>4.6408706902467829</v>
      </c>
      <c r="L337" s="81">
        <v>14.966140591082508</v>
      </c>
      <c r="M337" s="81">
        <v>38.889244044069855</v>
      </c>
      <c r="N337" s="81">
        <v>45.967032425705817</v>
      </c>
      <c r="O337" s="81">
        <v>37.873540995657677</v>
      </c>
      <c r="P337" s="81">
        <v>30.933612524787488</v>
      </c>
      <c r="Q337" s="81">
        <v>1.8678748937541281</v>
      </c>
      <c r="R337" s="81">
        <v>0</v>
      </c>
      <c r="S337" s="81">
        <v>3.4297608089181697</v>
      </c>
      <c r="T337" s="82"/>
      <c r="U337" s="81">
        <v>8125645</v>
      </c>
      <c r="V337" s="81">
        <v>1748</v>
      </c>
      <c r="W337" s="81">
        <v>359</v>
      </c>
      <c r="X337" s="81">
        <v>8303</v>
      </c>
      <c r="Y337" s="81">
        <v>10309</v>
      </c>
      <c r="Z337" s="81">
        <v>19146</v>
      </c>
      <c r="AA337" s="81">
        <v>6226</v>
      </c>
      <c r="AB337" s="81">
        <v>32040</v>
      </c>
      <c r="AC337" s="81">
        <v>0</v>
      </c>
      <c r="AD337" s="81">
        <v>3.4297608089181697</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10.643000000000001</v>
      </c>
      <c r="BI337" s="81">
        <v>125.82000000000001</v>
      </c>
      <c r="BJ337" s="81">
        <v>0</v>
      </c>
      <c r="BK337" s="81">
        <v>5.7549999999999999</v>
      </c>
      <c r="BL337" s="81">
        <v>0</v>
      </c>
      <c r="BM337" s="82"/>
      <c r="BN337" s="81">
        <v>0</v>
      </c>
      <c r="BO337" s="81">
        <v>1</v>
      </c>
      <c r="BP337" s="81">
        <v>4</v>
      </c>
      <c r="BQ337" s="81">
        <v>0</v>
      </c>
      <c r="BR337" s="81">
        <v>1</v>
      </c>
      <c r="BS337" s="81">
        <v>0</v>
      </c>
      <c r="BT337"/>
      <c r="BU337" s="80"/>
      <c r="BV337" s="80"/>
      <c r="BW337" s="80"/>
      <c r="BX337" s="80"/>
      <c r="BY337" s="80"/>
      <c r="BZ337" s="80"/>
      <c r="CA337" s="80"/>
      <c r="CB337" s="80"/>
      <c r="CC337" s="80"/>
    </row>
    <row r="338" spans="1:81">
      <c r="A338" s="80" t="s">
        <v>2043</v>
      </c>
      <c r="B338" s="80">
        <v>194</v>
      </c>
      <c r="C338" s="80">
        <v>7</v>
      </c>
      <c r="D338" s="80">
        <v>12</v>
      </c>
      <c r="E338" s="80">
        <v>2010</v>
      </c>
      <c r="F338" s="80" t="s">
        <v>86</v>
      </c>
      <c r="G338" s="80" t="s">
        <v>2036</v>
      </c>
      <c r="H338" s="80" t="s">
        <v>2037</v>
      </c>
      <c r="I338" s="177"/>
      <c r="J338" s="81">
        <v>122.7676832259756</v>
      </c>
      <c r="K338" s="81">
        <v>5.6064942909913222</v>
      </c>
      <c r="L338" s="81">
        <v>14.164064453117289</v>
      </c>
      <c r="M338" s="81">
        <v>37.931925190263073</v>
      </c>
      <c r="N338" s="81">
        <v>46.544372974640183</v>
      </c>
      <c r="O338" s="81">
        <v>37.932674572134438</v>
      </c>
      <c r="P338" s="81">
        <v>31.032908613503405</v>
      </c>
      <c r="Q338" s="81">
        <v>1.9356042776901217</v>
      </c>
      <c r="R338" s="81">
        <v>0</v>
      </c>
      <c r="S338" s="81">
        <v>3.6528673977039325</v>
      </c>
      <c r="T338" s="82"/>
      <c r="U338" s="81">
        <v>9002982</v>
      </c>
      <c r="V338" s="81">
        <v>1748</v>
      </c>
      <c r="W338" s="81">
        <v>359</v>
      </c>
      <c r="X338" s="81">
        <v>8303</v>
      </c>
      <c r="Y338" s="81">
        <v>10367</v>
      </c>
      <c r="Z338" s="81">
        <v>19265</v>
      </c>
      <c r="AA338" s="81">
        <v>6090</v>
      </c>
      <c r="AB338" s="81">
        <v>31814</v>
      </c>
      <c r="AC338" s="81">
        <v>0</v>
      </c>
      <c r="AD338" s="81">
        <v>3.6528673977039325</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5.6230000000000002</v>
      </c>
      <c r="BI338" s="81">
        <v>134.24299999999999</v>
      </c>
      <c r="BJ338" s="81">
        <v>0</v>
      </c>
      <c r="BK338" s="81">
        <v>6.7859999999999996</v>
      </c>
      <c r="BL338" s="81">
        <v>0</v>
      </c>
      <c r="BM338" s="82"/>
      <c r="BN338" s="81">
        <v>0</v>
      </c>
      <c r="BO338" s="81">
        <v>1</v>
      </c>
      <c r="BP338" s="81">
        <v>4</v>
      </c>
      <c r="BQ338" s="81">
        <v>0</v>
      </c>
      <c r="BR338" s="81">
        <v>1</v>
      </c>
      <c r="BS338" s="81">
        <v>0</v>
      </c>
      <c r="BT338"/>
      <c r="BU338" s="80">
        <v>139.86600000000001</v>
      </c>
      <c r="BV338" s="80">
        <v>6.7859999999999996</v>
      </c>
      <c r="BW338" s="80">
        <v>0</v>
      </c>
      <c r="BX338" s="80">
        <v>0</v>
      </c>
      <c r="BY338" s="80">
        <v>0</v>
      </c>
      <c r="BZ338" s="80">
        <v>0</v>
      </c>
      <c r="CA338" s="80">
        <v>0</v>
      </c>
      <c r="CB338" s="80">
        <v>0</v>
      </c>
      <c r="CC338" s="80">
        <v>0</v>
      </c>
    </row>
    <row r="339" spans="1:81">
      <c r="A339" s="80" t="s">
        <v>2044</v>
      </c>
      <c r="B339" s="80">
        <v>195</v>
      </c>
      <c r="C339" s="80">
        <v>8</v>
      </c>
      <c r="D339" s="80">
        <v>12</v>
      </c>
      <c r="E339" s="80">
        <v>2011</v>
      </c>
      <c r="F339" s="80" t="s">
        <v>87</v>
      </c>
      <c r="G339" s="80" t="s">
        <v>2036</v>
      </c>
      <c r="H339" s="80" t="s">
        <v>2037</v>
      </c>
      <c r="I339" s="177"/>
      <c r="J339" s="81">
        <v>154.41247545229771</v>
      </c>
      <c r="K339" s="81">
        <v>7.366681813840108</v>
      </c>
      <c r="L339" s="81">
        <v>14.306402542207703</v>
      </c>
      <c r="M339" s="81">
        <v>44.278636876102802</v>
      </c>
      <c r="N339" s="81">
        <v>50.742662826306216</v>
      </c>
      <c r="O339" s="81">
        <v>37.197413410635143</v>
      </c>
      <c r="P339" s="81">
        <v>29.834250167882658</v>
      </c>
      <c r="Q339" s="81">
        <v>2.2113187299471408</v>
      </c>
      <c r="R339" s="81">
        <v>0</v>
      </c>
      <c r="S339" s="81">
        <v>4.8115828711697386</v>
      </c>
      <c r="T339" s="82"/>
      <c r="U339" s="81">
        <v>9780819</v>
      </c>
      <c r="V339" s="81">
        <v>1748</v>
      </c>
      <c r="W339" s="81">
        <v>359</v>
      </c>
      <c r="X339" s="81">
        <v>8303</v>
      </c>
      <c r="Y339" s="81">
        <v>10428</v>
      </c>
      <c r="Z339" s="81">
        <v>19302</v>
      </c>
      <c r="AA339" s="81">
        <v>6029</v>
      </c>
      <c r="AB339" s="81">
        <v>31510</v>
      </c>
      <c r="AC339" s="81">
        <v>0</v>
      </c>
      <c r="AD339" s="81">
        <v>4.8115828711697386</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15.366</v>
      </c>
      <c r="BI339" s="81">
        <v>133.63800000000001</v>
      </c>
      <c r="BJ339" s="81">
        <v>0</v>
      </c>
      <c r="BK339" s="81">
        <v>5.7709999999999999</v>
      </c>
      <c r="BL339" s="81">
        <v>0</v>
      </c>
      <c r="BM339" s="82"/>
      <c r="BN339" s="81">
        <v>0</v>
      </c>
      <c r="BO339" s="81">
        <v>1</v>
      </c>
      <c r="BP339" s="81">
        <v>4</v>
      </c>
      <c r="BQ339" s="81">
        <v>0</v>
      </c>
      <c r="BR339" s="81">
        <v>1</v>
      </c>
      <c r="BS339" s="81">
        <v>0</v>
      </c>
      <c r="BT339"/>
      <c r="BU339" s="80">
        <v>149.00399999999999</v>
      </c>
      <c r="BV339" s="80">
        <v>5.7709999999999999</v>
      </c>
      <c r="BW339" s="80">
        <v>0</v>
      </c>
      <c r="BX339" s="80">
        <v>0</v>
      </c>
      <c r="BY339" s="80">
        <v>0</v>
      </c>
      <c r="BZ339" s="80">
        <v>0</v>
      </c>
      <c r="CA339" s="80">
        <v>0</v>
      </c>
      <c r="CB339" s="80">
        <v>0</v>
      </c>
      <c r="CC339" s="80">
        <v>0</v>
      </c>
    </row>
    <row r="340" spans="1:81">
      <c r="A340" s="80" t="s">
        <v>2045</v>
      </c>
      <c r="B340" s="80">
        <v>196</v>
      </c>
      <c r="C340" s="80">
        <v>9</v>
      </c>
      <c r="D340" s="80">
        <v>12</v>
      </c>
      <c r="E340" s="80">
        <v>2012</v>
      </c>
      <c r="F340" s="80" t="s">
        <v>88</v>
      </c>
      <c r="G340" s="80" t="s">
        <v>2036</v>
      </c>
      <c r="H340" s="80" t="s">
        <v>2037</v>
      </c>
      <c r="I340" s="177"/>
      <c r="J340" s="81">
        <v>151.63046407732273</v>
      </c>
      <c r="K340" s="81">
        <v>7.4118275032384195</v>
      </c>
      <c r="L340" s="81">
        <v>15.619607222827639</v>
      </c>
      <c r="M340" s="81">
        <v>46.657488343079102</v>
      </c>
      <c r="N340" s="81">
        <v>58.310742019670883</v>
      </c>
      <c r="O340" s="81">
        <v>37.197230077813451</v>
      </c>
      <c r="P340" s="81">
        <v>29.566053971878578</v>
      </c>
      <c r="Q340" s="81">
        <v>2.3870667916363741</v>
      </c>
      <c r="R340" s="81">
        <v>0</v>
      </c>
      <c r="S340" s="81">
        <v>6.4538639867241931</v>
      </c>
      <c r="T340" s="82"/>
      <c r="U340" s="81">
        <v>9514751</v>
      </c>
      <c r="V340" s="81">
        <v>1748</v>
      </c>
      <c r="W340" s="81">
        <v>359</v>
      </c>
      <c r="X340" s="81">
        <v>8303</v>
      </c>
      <c r="Y340" s="81">
        <v>10562</v>
      </c>
      <c r="Z340" s="81">
        <v>19455</v>
      </c>
      <c r="AA340" s="81">
        <v>5941</v>
      </c>
      <c r="AB340" s="81">
        <v>31307</v>
      </c>
      <c r="AC340" s="81">
        <v>0</v>
      </c>
      <c r="AD340" s="81">
        <v>6.4538639867241931</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15.824</v>
      </c>
      <c r="BI340" s="81">
        <v>138.19999999999999</v>
      </c>
      <c r="BJ340" s="81">
        <v>0</v>
      </c>
      <c r="BK340" s="81">
        <v>8.6669999999999998</v>
      </c>
      <c r="BL340" s="81">
        <v>0</v>
      </c>
      <c r="BM340" s="82"/>
      <c r="BN340" s="81">
        <v>0</v>
      </c>
      <c r="BO340" s="81">
        <v>1</v>
      </c>
      <c r="BP340" s="81">
        <v>4</v>
      </c>
      <c r="BQ340" s="81">
        <v>0</v>
      </c>
      <c r="BR340" s="81">
        <v>1</v>
      </c>
      <c r="BS340" s="81">
        <v>0</v>
      </c>
      <c r="BT340"/>
      <c r="BU340" s="80">
        <v>150.81800000000001</v>
      </c>
      <c r="BV340" s="80">
        <v>11.169</v>
      </c>
      <c r="BW340" s="80">
        <v>0.70399999999999996</v>
      </c>
      <c r="BX340" s="80">
        <v>0</v>
      </c>
      <c r="BY340" s="80">
        <v>0</v>
      </c>
      <c r="BZ340" s="80">
        <v>0</v>
      </c>
      <c r="CA340" s="80">
        <v>0</v>
      </c>
      <c r="CB340" s="80">
        <v>0</v>
      </c>
      <c r="CC340" s="80">
        <v>0</v>
      </c>
    </row>
    <row r="341" spans="1:81">
      <c r="A341" s="80" t="s">
        <v>2046</v>
      </c>
      <c r="B341" s="80">
        <v>197</v>
      </c>
      <c r="C341" s="80">
        <v>10</v>
      </c>
      <c r="D341" s="80">
        <v>12</v>
      </c>
      <c r="E341" s="80">
        <v>2013</v>
      </c>
      <c r="F341" s="80" t="s">
        <v>89</v>
      </c>
      <c r="G341" s="80" t="s">
        <v>2036</v>
      </c>
      <c r="H341" s="80" t="s">
        <v>2037</v>
      </c>
      <c r="I341" s="177"/>
      <c r="J341" s="81">
        <v>157.08981960106462</v>
      </c>
      <c r="K341" s="81">
        <v>6.3842840352230708</v>
      </c>
      <c r="L341" s="81">
        <v>15.35018564794392</v>
      </c>
      <c r="M341" s="81">
        <v>46.437377596528506</v>
      </c>
      <c r="N341" s="81">
        <v>58.474135608084055</v>
      </c>
      <c r="O341" s="81">
        <v>35.885621376856648</v>
      </c>
      <c r="P341" s="81">
        <v>29.322784861195732</v>
      </c>
      <c r="Q341" s="81">
        <v>2.406242443412665</v>
      </c>
      <c r="R341" s="81">
        <v>0</v>
      </c>
      <c r="S341" s="81">
        <v>5.1043822535422176</v>
      </c>
      <c r="T341" s="82"/>
      <c r="U341" s="81">
        <v>9862228</v>
      </c>
      <c r="V341" s="81">
        <v>1748</v>
      </c>
      <c r="W341" s="81">
        <v>359</v>
      </c>
      <c r="X341" s="81">
        <v>8303</v>
      </c>
      <c r="Y341" s="81">
        <v>10575</v>
      </c>
      <c r="Z341" s="81">
        <v>19607</v>
      </c>
      <c r="AA341" s="81">
        <v>5870</v>
      </c>
      <c r="AB341" s="81">
        <v>31106</v>
      </c>
      <c r="AC341" s="81">
        <v>0</v>
      </c>
      <c r="AD341" s="81">
        <v>5.1043822535422176</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24.478999999999999</v>
      </c>
      <c r="BI341" s="81">
        <v>131.14599999999999</v>
      </c>
      <c r="BJ341" s="81">
        <v>0</v>
      </c>
      <c r="BK341" s="81">
        <v>8.8670000000000009</v>
      </c>
      <c r="BL341" s="81">
        <v>0</v>
      </c>
      <c r="BM341" s="82"/>
      <c r="BN341" s="81">
        <v>0</v>
      </c>
      <c r="BO341" s="81">
        <v>1</v>
      </c>
      <c r="BP341" s="81">
        <v>4</v>
      </c>
      <c r="BQ341" s="81">
        <v>0</v>
      </c>
      <c r="BR341" s="81">
        <v>1</v>
      </c>
      <c r="BS341" s="81">
        <v>0</v>
      </c>
      <c r="BT341"/>
      <c r="BU341" s="80">
        <v>150.80199999999999</v>
      </c>
      <c r="BV341" s="80">
        <v>8.8670000000000009</v>
      </c>
      <c r="BW341" s="80">
        <v>0</v>
      </c>
      <c r="BX341" s="80">
        <v>4.8230000000000004</v>
      </c>
      <c r="BY341" s="80">
        <v>0</v>
      </c>
      <c r="BZ341" s="80">
        <v>0</v>
      </c>
      <c r="CA341" s="80">
        <v>0</v>
      </c>
      <c r="CB341" s="80">
        <v>0</v>
      </c>
      <c r="CC341" s="80">
        <v>0</v>
      </c>
    </row>
    <row r="342" spans="1:81">
      <c r="A342" s="80" t="s">
        <v>2047</v>
      </c>
      <c r="B342" s="80">
        <v>198</v>
      </c>
      <c r="C342" s="80">
        <v>11</v>
      </c>
      <c r="D342" s="80">
        <v>12</v>
      </c>
      <c r="E342" s="80">
        <v>2014</v>
      </c>
      <c r="F342" s="80" t="s">
        <v>90</v>
      </c>
      <c r="G342" s="80" t="s">
        <v>2036</v>
      </c>
      <c r="H342" s="80" t="s">
        <v>2037</v>
      </c>
      <c r="I342" s="177"/>
      <c r="J342" s="81">
        <v>157.42542809065884</v>
      </c>
      <c r="K342" s="81">
        <v>5.1544302134742432</v>
      </c>
      <c r="L342" s="81">
        <v>10.966564978739616</v>
      </c>
      <c r="M342" s="81">
        <v>42.551931214879779</v>
      </c>
      <c r="N342" s="81">
        <v>50.842308975244052</v>
      </c>
      <c r="O342" s="81">
        <v>34.263733287905744</v>
      </c>
      <c r="P342" s="81">
        <v>29.244313283820699</v>
      </c>
      <c r="Q342" s="81">
        <v>2.2879736456973747</v>
      </c>
      <c r="R342" s="81">
        <v>0</v>
      </c>
      <c r="S342" s="81">
        <v>5.4626724604815626</v>
      </c>
      <c r="T342" s="82"/>
      <c r="U342" s="81">
        <v>11188569</v>
      </c>
      <c r="V342" s="81">
        <v>1304</v>
      </c>
      <c r="W342" s="81">
        <v>350</v>
      </c>
      <c r="X342" s="81">
        <v>7861</v>
      </c>
      <c r="Y342" s="81">
        <v>10585</v>
      </c>
      <c r="Z342" s="81">
        <v>19717</v>
      </c>
      <c r="AA342" s="81">
        <v>5824</v>
      </c>
      <c r="AB342" s="81">
        <v>30827</v>
      </c>
      <c r="AC342" s="81">
        <v>0</v>
      </c>
      <c r="AD342" s="81">
        <v>5.4626724604815626</v>
      </c>
      <c r="AE342" s="82"/>
      <c r="AF342" s="81">
        <v>132173961.8102995</v>
      </c>
      <c r="AG342" s="81">
        <v>3647891.7963308804</v>
      </c>
      <c r="AH342" s="81">
        <v>2723023.6904784767</v>
      </c>
      <c r="AI342" s="81">
        <v>46622142.341990173</v>
      </c>
      <c r="AJ342" s="81">
        <v>59485202.082734957</v>
      </c>
      <c r="AK342" s="81">
        <v>0</v>
      </c>
      <c r="AL342" s="81">
        <v>0</v>
      </c>
      <c r="AM342" s="81">
        <v>4232086.445512197</v>
      </c>
      <c r="AN342" s="81">
        <v>0</v>
      </c>
      <c r="AO342" s="81">
        <v>0</v>
      </c>
      <c r="AP342" s="82"/>
      <c r="AQ342" s="81">
        <v>223</v>
      </c>
      <c r="AR342" s="81">
        <v>38</v>
      </c>
      <c r="AS342" s="81">
        <v>2</v>
      </c>
      <c r="AT342" s="81">
        <v>1</v>
      </c>
      <c r="AU342" s="81">
        <v>0</v>
      </c>
      <c r="AV342" s="81">
        <v>0</v>
      </c>
      <c r="AW342" s="81" t="s">
        <v>564</v>
      </c>
      <c r="AX342" s="82"/>
      <c r="AY342" s="81">
        <v>896.8</v>
      </c>
      <c r="AZ342" s="81">
        <v>5527.2000000000007</v>
      </c>
      <c r="BA342" s="81">
        <v>21990</v>
      </c>
      <c r="BB342" s="81">
        <v>960</v>
      </c>
      <c r="BC342" s="81">
        <v>0</v>
      </c>
      <c r="BD342" s="81">
        <v>0</v>
      </c>
      <c r="BE342" s="81" t="s">
        <v>564</v>
      </c>
      <c r="BF342" s="82"/>
      <c r="BG342" s="81">
        <v>0</v>
      </c>
      <c r="BH342" s="81">
        <v>15.509</v>
      </c>
      <c r="BI342" s="81">
        <v>133.79</v>
      </c>
      <c r="BJ342" s="81">
        <v>0</v>
      </c>
      <c r="BK342" s="81">
        <v>7.3650000000000002</v>
      </c>
      <c r="BL342" s="81">
        <v>0</v>
      </c>
      <c r="BM342" s="82"/>
      <c r="BN342" s="81">
        <v>0</v>
      </c>
      <c r="BO342" s="81">
        <v>1</v>
      </c>
      <c r="BP342" s="81">
        <v>4</v>
      </c>
      <c r="BQ342" s="81">
        <v>0</v>
      </c>
      <c r="BR342" s="81">
        <v>1</v>
      </c>
      <c r="BS342" s="81">
        <v>0</v>
      </c>
      <c r="BT342"/>
      <c r="BU342" s="80">
        <v>149.29900000000001</v>
      </c>
      <c r="BV342" s="80">
        <v>7.3650000000000002</v>
      </c>
      <c r="BW342" s="80">
        <v>0</v>
      </c>
      <c r="BX342" s="80">
        <v>0</v>
      </c>
      <c r="BY342" s="80">
        <v>0</v>
      </c>
      <c r="BZ342" s="80">
        <v>0</v>
      </c>
      <c r="CA342" s="80">
        <v>0</v>
      </c>
      <c r="CB342" s="80">
        <v>0</v>
      </c>
      <c r="CC342" s="80">
        <v>0</v>
      </c>
    </row>
    <row r="343" spans="1:81">
      <c r="A343" s="80" t="s">
        <v>2048</v>
      </c>
      <c r="B343" s="80">
        <v>199</v>
      </c>
      <c r="C343" s="80">
        <v>12</v>
      </c>
      <c r="D343" s="80">
        <v>12</v>
      </c>
      <c r="E343" s="80">
        <v>2015</v>
      </c>
      <c r="F343" s="80" t="s">
        <v>91</v>
      </c>
      <c r="G343" s="80" t="s">
        <v>2036</v>
      </c>
      <c r="H343" s="80" t="s">
        <v>2037</v>
      </c>
      <c r="I343" s="177"/>
      <c r="J343" s="81">
        <v>161.12807294595586</v>
      </c>
      <c r="K343" s="81">
        <v>5.2107700511670556</v>
      </c>
      <c r="L343" s="81">
        <v>11.651357316938457</v>
      </c>
      <c r="M343" s="81">
        <v>35.583649547110277</v>
      </c>
      <c r="N343" s="81">
        <v>47.934213411772959</v>
      </c>
      <c r="O343" s="81">
        <v>34.126091939420888</v>
      </c>
      <c r="P343" s="81">
        <v>29.096463140396413</v>
      </c>
      <c r="Q343" s="81">
        <v>2.2202677499093486</v>
      </c>
      <c r="R343" s="81">
        <v>0</v>
      </c>
      <c r="S343" s="81">
        <v>5.9645451596231309</v>
      </c>
      <c r="T343" s="82"/>
      <c r="U343" s="81">
        <v>12733798</v>
      </c>
      <c r="V343" s="81">
        <v>1304</v>
      </c>
      <c r="W343" s="81">
        <v>350</v>
      </c>
      <c r="X343" s="81">
        <v>7861</v>
      </c>
      <c r="Y343" s="81">
        <v>10683</v>
      </c>
      <c r="Z343" s="81">
        <v>19827</v>
      </c>
      <c r="AA343" s="81">
        <v>5790</v>
      </c>
      <c r="AB343" s="81">
        <v>30558</v>
      </c>
      <c r="AC343" s="81">
        <v>0</v>
      </c>
      <c r="AD343" s="81">
        <v>5.9645451596231309</v>
      </c>
      <c r="AE343" s="82"/>
      <c r="AF343" s="81">
        <v>138352834.74010515</v>
      </c>
      <c r="AG343" s="81">
        <v>3510991.2044293862</v>
      </c>
      <c r="AH343" s="81">
        <v>2369357.4471918624</v>
      </c>
      <c r="AI343" s="81">
        <v>47350386.778743841</v>
      </c>
      <c r="AJ343" s="81">
        <v>57148824.670867436</v>
      </c>
      <c r="AK343" s="81">
        <v>0</v>
      </c>
      <c r="AL343" s="81">
        <v>0</v>
      </c>
      <c r="AM343" s="81">
        <v>4187845.7140111676</v>
      </c>
      <c r="AN343" s="81">
        <v>0</v>
      </c>
      <c r="AO343" s="81">
        <v>0</v>
      </c>
      <c r="AP343" s="82"/>
      <c r="AQ343" s="81">
        <v>247</v>
      </c>
      <c r="AR343" s="81">
        <v>65</v>
      </c>
      <c r="AS343" s="81">
        <v>3</v>
      </c>
      <c r="AT343" s="81">
        <v>1</v>
      </c>
      <c r="AU343" s="81">
        <v>0</v>
      </c>
      <c r="AV343" s="81">
        <v>0</v>
      </c>
      <c r="AW343" s="81" t="s">
        <v>564</v>
      </c>
      <c r="AX343" s="82"/>
      <c r="AY343" s="81">
        <v>1021.7</v>
      </c>
      <c r="AZ343" s="81">
        <v>17623.8</v>
      </c>
      <c r="BA343" s="81">
        <v>22009.8</v>
      </c>
      <c r="BB343" s="81">
        <v>960</v>
      </c>
      <c r="BC343" s="81">
        <v>0</v>
      </c>
      <c r="BD343" s="81">
        <v>0</v>
      </c>
      <c r="BE343" s="81" t="s">
        <v>564</v>
      </c>
      <c r="BF343" s="82"/>
      <c r="BG343" s="81">
        <v>0</v>
      </c>
      <c r="BH343" s="81">
        <v>16.056000000000001</v>
      </c>
      <c r="BI343" s="81">
        <v>134.44800000000001</v>
      </c>
      <c r="BJ343" s="81">
        <v>0</v>
      </c>
      <c r="BK343" s="81">
        <v>8.6340000000000003</v>
      </c>
      <c r="BL343" s="81">
        <v>0</v>
      </c>
      <c r="BM343" s="82"/>
      <c r="BN343" s="81">
        <v>0</v>
      </c>
      <c r="BO343" s="81">
        <v>1</v>
      </c>
      <c r="BP343" s="81">
        <v>4</v>
      </c>
      <c r="BQ343" s="81">
        <v>0</v>
      </c>
      <c r="BR343" s="81">
        <v>1</v>
      </c>
      <c r="BS343" s="81">
        <v>0</v>
      </c>
      <c r="BT343"/>
      <c r="BU343" s="80">
        <v>147.13800000000001</v>
      </c>
      <c r="BV343" s="80">
        <v>11.406000000000001</v>
      </c>
      <c r="BW343" s="80">
        <v>0.59399999999999997</v>
      </c>
      <c r="BX343" s="80">
        <v>0</v>
      </c>
      <c r="BY343" s="80">
        <v>0</v>
      </c>
      <c r="BZ343" s="80">
        <v>0</v>
      </c>
      <c r="CA343" s="80">
        <v>0</v>
      </c>
      <c r="CB343" s="80">
        <v>0</v>
      </c>
      <c r="CC343" s="80">
        <v>0</v>
      </c>
    </row>
    <row r="344" spans="1:81">
      <c r="A344" s="80" t="s">
        <v>2049</v>
      </c>
      <c r="B344" s="80">
        <v>200</v>
      </c>
      <c r="C344" s="80">
        <v>13</v>
      </c>
      <c r="D344" s="80">
        <v>12</v>
      </c>
      <c r="E344" s="80">
        <v>2016</v>
      </c>
      <c r="F344" s="80" t="s">
        <v>92</v>
      </c>
      <c r="G344" s="80" t="s">
        <v>2036</v>
      </c>
      <c r="H344" s="80" t="s">
        <v>2037</v>
      </c>
      <c r="I344" s="177"/>
      <c r="J344" s="81">
        <v>149.64786956836039</v>
      </c>
      <c r="K344" s="81">
        <v>4.4439437476308878</v>
      </c>
      <c r="L344" s="81">
        <v>14.995744726847979</v>
      </c>
      <c r="M344" s="81">
        <v>34.607691862557722</v>
      </c>
      <c r="N344" s="81">
        <v>45.156785797054951</v>
      </c>
      <c r="O344" s="81">
        <v>33.772894059308562</v>
      </c>
      <c r="P344" s="81">
        <v>29.555605524891348</v>
      </c>
      <c r="Q344" s="81">
        <v>2.1383140111704404</v>
      </c>
      <c r="R344" s="81">
        <v>0</v>
      </c>
      <c r="S344" s="81">
        <v>5.7259768407532867</v>
      </c>
      <c r="T344" s="82"/>
      <c r="U344" s="81">
        <v>11534773</v>
      </c>
      <c r="V344" s="81">
        <v>1304</v>
      </c>
      <c r="W344" s="81">
        <v>350</v>
      </c>
      <c r="X344" s="81">
        <v>7861</v>
      </c>
      <c r="Y344" s="81">
        <v>10741</v>
      </c>
      <c r="Z344" s="81">
        <v>19863</v>
      </c>
      <c r="AA344" s="81">
        <v>6083</v>
      </c>
      <c r="AB344" s="81">
        <v>30274</v>
      </c>
      <c r="AC344" s="81">
        <v>0</v>
      </c>
      <c r="AD344" s="81">
        <v>5.7259768407532867</v>
      </c>
      <c r="AE344" s="82"/>
      <c r="AF344" s="81">
        <v>129238949.7319109</v>
      </c>
      <c r="AG344" s="81">
        <v>2864011.7701683212</v>
      </c>
      <c r="AH344" s="81">
        <v>2361905.372702993</v>
      </c>
      <c r="AI344" s="81">
        <v>48521970.909766287</v>
      </c>
      <c r="AJ344" s="81">
        <v>53154710.657219224</v>
      </c>
      <c r="AK344" s="81">
        <v>0</v>
      </c>
      <c r="AL344" s="81">
        <v>0</v>
      </c>
      <c r="AM344" s="81">
        <v>4152148.0127535718</v>
      </c>
      <c r="AN344" s="81">
        <v>0</v>
      </c>
      <c r="AO344" s="81">
        <v>0</v>
      </c>
      <c r="AP344" s="82"/>
      <c r="AQ344" s="81">
        <v>273</v>
      </c>
      <c r="AR344" s="81">
        <v>73</v>
      </c>
      <c r="AS344" s="81">
        <v>5</v>
      </c>
      <c r="AT344" s="81">
        <v>1</v>
      </c>
      <c r="AU344" s="81">
        <v>0</v>
      </c>
      <c r="AV344" s="81">
        <v>0</v>
      </c>
      <c r="AW344" s="81" t="s">
        <v>564</v>
      </c>
      <c r="AX344" s="82"/>
      <c r="AY344" s="81">
        <v>1175.8</v>
      </c>
      <c r="AZ344" s="81">
        <v>17923.400000000001</v>
      </c>
      <c r="BA344" s="81">
        <v>22016.5</v>
      </c>
      <c r="BB344" s="81">
        <v>960</v>
      </c>
      <c r="BC344" s="81">
        <v>0</v>
      </c>
      <c r="BD344" s="81">
        <v>0</v>
      </c>
      <c r="BE344" s="81" t="s">
        <v>564</v>
      </c>
      <c r="BF344" s="82"/>
      <c r="BG344" s="81">
        <v>0</v>
      </c>
      <c r="BH344" s="81">
        <v>16.552</v>
      </c>
      <c r="BI344" s="81">
        <v>133.68899999999999</v>
      </c>
      <c r="BJ344" s="81">
        <v>0</v>
      </c>
      <c r="BK344" s="81">
        <v>8.4</v>
      </c>
      <c r="BL344" s="81">
        <v>0</v>
      </c>
      <c r="BM344" s="82"/>
      <c r="BN344" s="81">
        <v>0</v>
      </c>
      <c r="BO344" s="81">
        <v>1</v>
      </c>
      <c r="BP344" s="81">
        <v>4</v>
      </c>
      <c r="BQ344" s="81">
        <v>0</v>
      </c>
      <c r="BR344" s="81">
        <v>1</v>
      </c>
      <c r="BS344" s="81">
        <v>0</v>
      </c>
      <c r="BT344"/>
      <c r="BU344" s="80">
        <v>146.28899999999999</v>
      </c>
      <c r="BV344" s="80">
        <v>11.856999999999999</v>
      </c>
      <c r="BW344" s="80">
        <v>0.495</v>
      </c>
      <c r="BX344" s="80">
        <v>0</v>
      </c>
      <c r="BY344" s="80">
        <v>0</v>
      </c>
      <c r="BZ344" s="80">
        <v>0</v>
      </c>
      <c r="CA344" s="80">
        <v>0</v>
      </c>
      <c r="CB344" s="80">
        <v>0</v>
      </c>
      <c r="CC344" s="80">
        <v>0</v>
      </c>
    </row>
    <row r="345" spans="1:81">
      <c r="A345" s="80" t="s">
        <v>2050</v>
      </c>
      <c r="B345" s="80">
        <v>201</v>
      </c>
      <c r="C345" s="80">
        <v>14</v>
      </c>
      <c r="D345" s="80">
        <v>12</v>
      </c>
      <c r="E345" s="80">
        <v>2017</v>
      </c>
      <c r="F345" s="80" t="s">
        <v>71</v>
      </c>
      <c r="G345" s="80" t="s">
        <v>2036</v>
      </c>
      <c r="H345" s="80" t="s">
        <v>2037</v>
      </c>
      <c r="I345" s="177"/>
      <c r="J345" s="81">
        <v>133.43883105738345</v>
      </c>
      <c r="K345" s="81">
        <v>4.5465868702927068</v>
      </c>
      <c r="L345" s="81">
        <v>13.509333734543267</v>
      </c>
      <c r="M345" s="81">
        <v>33.34649949819201</v>
      </c>
      <c r="N345" s="81">
        <v>47.731309321892887</v>
      </c>
      <c r="O345" s="81">
        <v>33.206747977488099</v>
      </c>
      <c r="P345" s="81">
        <v>29.126984134536727</v>
      </c>
      <c r="Q345" s="81">
        <v>2.03296911113011</v>
      </c>
      <c r="R345" s="81">
        <v>0</v>
      </c>
      <c r="S345" s="81">
        <v>5.4601067074442486</v>
      </c>
      <c r="T345" s="82"/>
      <c r="U345" s="81">
        <v>10983568</v>
      </c>
      <c r="V345" s="81">
        <v>1304</v>
      </c>
      <c r="W345" s="81">
        <v>350</v>
      </c>
      <c r="X345" s="81">
        <v>7861</v>
      </c>
      <c r="Y345" s="81">
        <v>10712</v>
      </c>
      <c r="Z345" s="81">
        <v>19854</v>
      </c>
      <c r="AA345" s="81">
        <v>6033</v>
      </c>
      <c r="AB345" s="81">
        <v>29765</v>
      </c>
      <c r="AC345" s="81">
        <v>0</v>
      </c>
      <c r="AD345" s="81">
        <v>5.4601067074442486</v>
      </c>
      <c r="AE345" s="82"/>
      <c r="AF345" s="81">
        <v>119211584.45659851</v>
      </c>
      <c r="AG345" s="81">
        <v>3260491.013716511</v>
      </c>
      <c r="AH345" s="81">
        <v>2859835.3331864108</v>
      </c>
      <c r="AI345" s="81">
        <v>49879553.523759253</v>
      </c>
      <c r="AJ345" s="81">
        <v>56067593.653638244</v>
      </c>
      <c r="AK345" s="81">
        <v>0</v>
      </c>
      <c r="AL345" s="81">
        <v>0</v>
      </c>
      <c r="AM345" s="81">
        <v>4088725.2479516468</v>
      </c>
      <c r="AN345" s="81">
        <v>0</v>
      </c>
      <c r="AO345" s="81">
        <v>0</v>
      </c>
      <c r="AP345" s="82"/>
      <c r="AQ345" s="81">
        <v>292</v>
      </c>
      <c r="AR345" s="81">
        <v>103</v>
      </c>
      <c r="AS345" s="81">
        <v>5</v>
      </c>
      <c r="AT345" s="81">
        <v>1</v>
      </c>
      <c r="AU345" s="81">
        <v>0</v>
      </c>
      <c r="AV345" s="81">
        <v>0</v>
      </c>
      <c r="AW345" s="81" t="s">
        <v>564</v>
      </c>
      <c r="AX345" s="82"/>
      <c r="AY345" s="81">
        <v>1277.8</v>
      </c>
      <c r="AZ345" s="81">
        <v>19134.900000000001</v>
      </c>
      <c r="BA345" s="81">
        <v>22016.5</v>
      </c>
      <c r="BB345" s="81">
        <v>960</v>
      </c>
      <c r="BC345" s="81">
        <v>0</v>
      </c>
      <c r="BD345" s="81">
        <v>0</v>
      </c>
      <c r="BE345" s="81" t="s">
        <v>564</v>
      </c>
      <c r="BF345" s="82"/>
      <c r="BG345" s="81">
        <v>0</v>
      </c>
      <c r="BH345" s="81">
        <v>16.082000000000001</v>
      </c>
      <c r="BI345" s="81">
        <v>128.66499999999999</v>
      </c>
      <c r="BJ345" s="81">
        <v>0</v>
      </c>
      <c r="BK345" s="81">
        <v>8.9789999999999992</v>
      </c>
      <c r="BL345" s="81">
        <v>0</v>
      </c>
      <c r="BM345" s="82"/>
      <c r="BN345" s="81">
        <v>0</v>
      </c>
      <c r="BO345" s="81">
        <v>1</v>
      </c>
      <c r="BP345" s="81">
        <v>4</v>
      </c>
      <c r="BQ345" s="81">
        <v>0</v>
      </c>
      <c r="BR345" s="81">
        <v>1</v>
      </c>
      <c r="BS345" s="81">
        <v>0</v>
      </c>
      <c r="BT345"/>
      <c r="BU345" s="80">
        <v>144.74700000000001</v>
      </c>
      <c r="BV345" s="80">
        <v>8.9789999999999992</v>
      </c>
      <c r="BW345" s="80">
        <v>0</v>
      </c>
      <c r="BX345" s="80">
        <v>0</v>
      </c>
      <c r="BY345" s="80">
        <v>0</v>
      </c>
      <c r="BZ345" s="80">
        <v>0</v>
      </c>
      <c r="CA345" s="80">
        <v>0</v>
      </c>
      <c r="CB345" s="80">
        <v>0</v>
      </c>
      <c r="CC345" s="80">
        <v>0</v>
      </c>
    </row>
    <row r="346" spans="1:81">
      <c r="A346" s="80" t="s">
        <v>2051</v>
      </c>
      <c r="B346" s="80">
        <v>202</v>
      </c>
      <c r="C346" s="80">
        <v>15</v>
      </c>
      <c r="D346" s="80">
        <v>12</v>
      </c>
      <c r="E346" s="80">
        <v>2018</v>
      </c>
      <c r="F346" s="80" t="s">
        <v>93</v>
      </c>
      <c r="G346" s="80" t="s">
        <v>2036</v>
      </c>
      <c r="H346" s="80" t="s">
        <v>2037</v>
      </c>
      <c r="I346" s="177"/>
      <c r="J346" s="81">
        <v>143.83792661862412</v>
      </c>
      <c r="K346" s="81">
        <v>4.1632234187252992</v>
      </c>
      <c r="L346" s="81">
        <v>12.587281280563339</v>
      </c>
      <c r="M346" s="81">
        <v>32.539654647299912</v>
      </c>
      <c r="N346" s="81">
        <v>44.951480932929101</v>
      </c>
      <c r="O346" s="81">
        <v>32.479474875338106</v>
      </c>
      <c r="P346" s="81">
        <v>28.727109862097709</v>
      </c>
      <c r="Q346" s="81">
        <v>1.8612042932870723</v>
      </c>
      <c r="R346" s="81">
        <v>0</v>
      </c>
      <c r="S346" s="81">
        <v>5.1406240102291099</v>
      </c>
      <c r="T346" s="82"/>
      <c r="U346" s="81">
        <v>11869845</v>
      </c>
      <c r="V346" s="81">
        <v>1304</v>
      </c>
      <c r="W346" s="81">
        <v>350</v>
      </c>
      <c r="X346" s="81">
        <v>7861</v>
      </c>
      <c r="Y346" s="81">
        <v>10768</v>
      </c>
      <c r="Z346" s="81">
        <v>19791</v>
      </c>
      <c r="AA346" s="81">
        <v>6010</v>
      </c>
      <c r="AB346" s="81">
        <v>29366</v>
      </c>
      <c r="AC346" s="81">
        <v>0</v>
      </c>
      <c r="AD346" s="81">
        <v>5.1406240102291099</v>
      </c>
      <c r="AE346" s="82"/>
      <c r="AF346" s="81">
        <v>128321142.56765249</v>
      </c>
      <c r="AG346" s="81">
        <v>2859238.4450367731</v>
      </c>
      <c r="AH346" s="81">
        <v>2704244.4977998291</v>
      </c>
      <c r="AI346" s="81">
        <v>47163687.14100308</v>
      </c>
      <c r="AJ346" s="81">
        <v>57381180.709583826</v>
      </c>
      <c r="AK346" s="81">
        <v>0</v>
      </c>
      <c r="AL346" s="81">
        <v>0</v>
      </c>
      <c r="AM346" s="81">
        <v>4042262.5171582811</v>
      </c>
      <c r="AN346" s="81">
        <v>0</v>
      </c>
      <c r="AO346" s="81">
        <v>0</v>
      </c>
      <c r="AP346" s="82"/>
      <c r="AQ346" s="81">
        <v>308</v>
      </c>
      <c r="AR346" s="81">
        <v>127</v>
      </c>
      <c r="AS346" s="81">
        <v>5</v>
      </c>
      <c r="AT346" s="81">
        <v>1</v>
      </c>
      <c r="AU346" s="81">
        <v>0</v>
      </c>
      <c r="AV346" s="81">
        <v>0</v>
      </c>
      <c r="AW346" s="81" t="s">
        <v>564</v>
      </c>
      <c r="AX346" s="82"/>
      <c r="AY346" s="81">
        <v>1355</v>
      </c>
      <c r="AZ346" s="81">
        <v>20160.599999999999</v>
      </c>
      <c r="BA346" s="81">
        <v>22017</v>
      </c>
      <c r="BB346" s="81">
        <v>960</v>
      </c>
      <c r="BC346" s="81">
        <v>0</v>
      </c>
      <c r="BD346" s="81">
        <v>0</v>
      </c>
      <c r="BE346" s="81" t="s">
        <v>564</v>
      </c>
      <c r="BF346" s="82"/>
      <c r="BG346" s="81">
        <v>0</v>
      </c>
      <c r="BH346" s="81">
        <v>14.725</v>
      </c>
      <c r="BI346" s="81">
        <v>131.499</v>
      </c>
      <c r="BJ346" s="81">
        <v>0</v>
      </c>
      <c r="BK346" s="81">
        <v>0</v>
      </c>
      <c r="BL346" s="81">
        <v>0</v>
      </c>
      <c r="BM346" s="82"/>
      <c r="BN346" s="81">
        <v>0</v>
      </c>
      <c r="BO346" s="81">
        <v>1</v>
      </c>
      <c r="BP346" s="81">
        <v>4</v>
      </c>
      <c r="BQ346" s="81">
        <v>0</v>
      </c>
      <c r="BR346" s="81">
        <v>0</v>
      </c>
      <c r="BS346" s="81">
        <v>0</v>
      </c>
      <c r="BT346"/>
      <c r="BU346" s="80">
        <v>143.131</v>
      </c>
      <c r="BV346" s="80">
        <v>2.6469999999999998</v>
      </c>
      <c r="BW346" s="80">
        <v>0.44600000000000001</v>
      </c>
      <c r="BX346" s="80">
        <v>0</v>
      </c>
      <c r="BY346" s="80">
        <v>0</v>
      </c>
      <c r="BZ346" s="80">
        <v>0</v>
      </c>
      <c r="CA346" s="80">
        <v>0</v>
      </c>
      <c r="CB346" s="80">
        <v>0</v>
      </c>
      <c r="CC346" s="80">
        <v>0</v>
      </c>
    </row>
    <row r="347" spans="1:81">
      <c r="A347" s="80" t="s">
        <v>2052</v>
      </c>
      <c r="B347" s="80">
        <v>203</v>
      </c>
      <c r="C347" s="80">
        <v>16</v>
      </c>
      <c r="D347" s="80">
        <v>12</v>
      </c>
      <c r="E347" s="80">
        <v>2019</v>
      </c>
      <c r="F347" s="80" t="s">
        <v>73</v>
      </c>
      <c r="G347" s="80" t="s">
        <v>2036</v>
      </c>
      <c r="H347" s="80" t="s">
        <v>2037</v>
      </c>
      <c r="I347" s="177"/>
      <c r="J347" s="81">
        <v>130.68817317230994</v>
      </c>
      <c r="K347" s="81">
        <v>4.6894795310590078</v>
      </c>
      <c r="L347" s="81">
        <v>12.705655212773957</v>
      </c>
      <c r="M347" s="81">
        <v>33.013278759139325</v>
      </c>
      <c r="N347" s="81">
        <v>43.441036015490745</v>
      </c>
      <c r="O347" s="81">
        <v>31.418286183260207</v>
      </c>
      <c r="P347" s="81">
        <v>27.118500399972408</v>
      </c>
      <c r="Q347" s="81">
        <v>1.7859140890976311</v>
      </c>
      <c r="R347" s="81">
        <v>0</v>
      </c>
      <c r="S347" s="81">
        <v>5.1129606016957396</v>
      </c>
      <c r="T347" s="82"/>
      <c r="U347" s="81">
        <v>11460569</v>
      </c>
      <c r="V347" s="81">
        <v>1304</v>
      </c>
      <c r="W347" s="81">
        <v>350</v>
      </c>
      <c r="X347" s="81">
        <v>7861</v>
      </c>
      <c r="Y347" s="81">
        <v>10802</v>
      </c>
      <c r="Z347" s="81">
        <v>19670</v>
      </c>
      <c r="AA347" s="81">
        <v>5631</v>
      </c>
      <c r="AB347" s="81">
        <v>28941</v>
      </c>
      <c r="AC347" s="81">
        <v>0</v>
      </c>
      <c r="AD347" s="81">
        <v>5.1129606016957396</v>
      </c>
      <c r="AE347" s="82"/>
      <c r="AF347" s="81">
        <v>114039897.13042811</v>
      </c>
      <c r="AG347" s="81">
        <v>2786183.7383241248</v>
      </c>
      <c r="AH347" s="81">
        <v>2860060.3241148088</v>
      </c>
      <c r="AI347" s="81">
        <v>48707435.432404473</v>
      </c>
      <c r="AJ347" s="81">
        <v>53344234.396620408</v>
      </c>
      <c r="AK347" s="81">
        <v>0</v>
      </c>
      <c r="AL347" s="81">
        <v>0</v>
      </c>
      <c r="AM347" s="81">
        <v>3941546.3322686455</v>
      </c>
      <c r="AN347" s="81">
        <v>0</v>
      </c>
      <c r="AO347" s="81">
        <v>0</v>
      </c>
      <c r="AP347" s="82"/>
      <c r="AQ347" s="81">
        <v>327</v>
      </c>
      <c r="AR347" s="81">
        <v>150</v>
      </c>
      <c r="AS347" s="81">
        <v>5</v>
      </c>
      <c r="AT347" s="81">
        <v>2</v>
      </c>
      <c r="AU347" s="81">
        <v>0</v>
      </c>
      <c r="AV347" s="81">
        <v>0</v>
      </c>
      <c r="AW347" s="81" t="s">
        <v>564</v>
      </c>
      <c r="AX347" s="82"/>
      <c r="AY347" s="81">
        <v>1454.4</v>
      </c>
      <c r="AZ347" s="81">
        <v>21172.5</v>
      </c>
      <c r="BA347" s="81">
        <v>22016.5</v>
      </c>
      <c r="BB347" s="81">
        <v>3560</v>
      </c>
      <c r="BC347" s="81">
        <v>0</v>
      </c>
      <c r="BD347" s="81">
        <v>0</v>
      </c>
      <c r="BE347" s="81" t="s">
        <v>564</v>
      </c>
      <c r="BF347" s="82"/>
      <c r="BG347" s="81">
        <v>0</v>
      </c>
      <c r="BH347" s="81">
        <v>31.436</v>
      </c>
      <c r="BI347" s="81">
        <v>126.96599999999999</v>
      </c>
      <c r="BJ347" s="81">
        <v>0</v>
      </c>
      <c r="BK347" s="81">
        <v>8.766</v>
      </c>
      <c r="BL347" s="81">
        <v>0</v>
      </c>
      <c r="BM347" s="82"/>
      <c r="BN347" s="81">
        <v>0</v>
      </c>
      <c r="BO347" s="81">
        <v>1</v>
      </c>
      <c r="BP347" s="81">
        <v>4</v>
      </c>
      <c r="BQ347" s="81">
        <v>0</v>
      </c>
      <c r="BR347" s="81">
        <v>1</v>
      </c>
      <c r="BS347" s="81">
        <v>0</v>
      </c>
      <c r="BT347"/>
      <c r="BU347" s="80">
        <v>145.732</v>
      </c>
      <c r="BV347" s="80">
        <v>8.766</v>
      </c>
      <c r="BW347" s="80">
        <v>0</v>
      </c>
      <c r="BX347" s="80">
        <v>12.67</v>
      </c>
      <c r="BY347" s="80">
        <v>0</v>
      </c>
      <c r="BZ347" s="80">
        <v>0</v>
      </c>
      <c r="CA347" s="80">
        <v>0</v>
      </c>
      <c r="CB347" s="80">
        <v>0</v>
      </c>
      <c r="CC347" s="80">
        <v>0</v>
      </c>
    </row>
    <row r="348" spans="1:81">
      <c r="A348" s="80" t="s">
        <v>2053</v>
      </c>
      <c r="B348" s="80">
        <v>204</v>
      </c>
      <c r="C348" s="80">
        <v>17</v>
      </c>
      <c r="D348" s="80">
        <v>12</v>
      </c>
      <c r="E348" s="80">
        <v>2020</v>
      </c>
      <c r="F348" s="80" t="s">
        <v>218</v>
      </c>
      <c r="G348" s="80" t="s">
        <v>2036</v>
      </c>
      <c r="H348" s="80" t="s">
        <v>2037</v>
      </c>
      <c r="I348" s="177"/>
      <c r="J348" s="81">
        <v>132.36334708716069</v>
      </c>
      <c r="K348" s="81">
        <v>5.3623488805033173</v>
      </c>
      <c r="L348" s="81">
        <v>12.538765904472184</v>
      </c>
      <c r="M348" s="81">
        <v>28.810604815221385</v>
      </c>
      <c r="N348" s="81">
        <v>40.664028651843452</v>
      </c>
      <c r="O348" s="81">
        <v>27.490479150740484</v>
      </c>
      <c r="P348" s="81">
        <v>26.58665099149087</v>
      </c>
      <c r="Q348" s="81">
        <v>1.6801555591323833</v>
      </c>
      <c r="R348" s="81">
        <v>0</v>
      </c>
      <c r="S348" s="81">
        <v>5.6950974254463533</v>
      </c>
      <c r="T348" s="82"/>
      <c r="U348" s="81">
        <v>12277001</v>
      </c>
      <c r="V348" s="81">
        <v>1349</v>
      </c>
      <c r="W348" s="81">
        <v>365</v>
      </c>
      <c r="X348" s="81">
        <v>7760</v>
      </c>
      <c r="Y348" s="81">
        <v>10821</v>
      </c>
      <c r="Z348" s="81">
        <v>19644</v>
      </c>
      <c r="AA348" s="81">
        <v>5998</v>
      </c>
      <c r="AB348" s="81">
        <v>28495</v>
      </c>
      <c r="AC348" s="81">
        <v>0</v>
      </c>
      <c r="AD348" s="81">
        <v>5.6950974254463533</v>
      </c>
      <c r="AE348" s="82"/>
      <c r="AF348" s="81">
        <v>118594132.0983533</v>
      </c>
      <c r="AG348" s="81">
        <v>3045140.2749403734</v>
      </c>
      <c r="AH348" s="81">
        <v>2897404.9157402427</v>
      </c>
      <c r="AI348" s="81">
        <v>45136709.58629182</v>
      </c>
      <c r="AJ348" s="81">
        <v>51244545.380492657</v>
      </c>
      <c r="AK348" s="81"/>
      <c r="AL348" s="81"/>
      <c r="AM348" s="81">
        <v>3718914.0860530497</v>
      </c>
      <c r="AN348" s="81"/>
      <c r="AO348" s="81"/>
      <c r="AP348" s="82"/>
      <c r="AQ348" s="81">
        <v>345</v>
      </c>
      <c r="AR348" s="81">
        <v>164</v>
      </c>
      <c r="AS348" s="81">
        <v>6</v>
      </c>
      <c r="AT348" s="81">
        <v>2</v>
      </c>
      <c r="AU348" s="81">
        <v>0</v>
      </c>
      <c r="AV348" s="81">
        <v>0</v>
      </c>
      <c r="AW348" s="81">
        <v>6</v>
      </c>
      <c r="AX348" s="82"/>
      <c r="AY348" s="81">
        <v>1555.9</v>
      </c>
      <c r="AZ348" s="81">
        <v>21819.200000000012</v>
      </c>
      <c r="BA348" s="81">
        <v>22026.400000000001</v>
      </c>
      <c r="BB348" s="81">
        <v>3560</v>
      </c>
      <c r="BC348" s="81">
        <v>0</v>
      </c>
      <c r="BD348" s="81">
        <v>0</v>
      </c>
      <c r="BE348" s="81">
        <v>22026.400000000001</v>
      </c>
      <c r="BF348" s="82"/>
      <c r="BG348" s="81">
        <v>0</v>
      </c>
      <c r="BH348" s="81">
        <v>0</v>
      </c>
      <c r="BI348" s="81">
        <v>123.217</v>
      </c>
      <c r="BJ348" s="81">
        <v>0</v>
      </c>
      <c r="BK348" s="81">
        <v>8.5990000000000002</v>
      </c>
      <c r="BL348" s="81">
        <v>0</v>
      </c>
      <c r="BM348" s="82"/>
      <c r="BN348" s="81">
        <v>0</v>
      </c>
      <c r="BO348" s="81">
        <v>0</v>
      </c>
      <c r="BP348" s="81">
        <v>4</v>
      </c>
      <c r="BQ348" s="81">
        <v>0</v>
      </c>
      <c r="BR348" s="81">
        <v>1</v>
      </c>
      <c r="BS348" s="81">
        <v>0</v>
      </c>
      <c r="BT348"/>
      <c r="BU348" s="80">
        <v>123.217</v>
      </c>
      <c r="BV348" s="80">
        <v>8.5990000000000002</v>
      </c>
      <c r="BW348" s="80">
        <v>0</v>
      </c>
      <c r="BX348" s="80">
        <v>0</v>
      </c>
      <c r="BY348" s="80">
        <v>0</v>
      </c>
      <c r="BZ348" s="80">
        <v>0</v>
      </c>
      <c r="CA348" s="80">
        <v>0</v>
      </c>
      <c r="CB348" s="80">
        <v>0</v>
      </c>
      <c r="CC348" s="80">
        <v>0</v>
      </c>
    </row>
    <row r="349" spans="1:81">
      <c r="A349" s="80" t="s">
        <v>2054</v>
      </c>
      <c r="B349" s="80">
        <v>204</v>
      </c>
      <c r="C349" s="80">
        <v>18</v>
      </c>
      <c r="D349" s="80">
        <v>12</v>
      </c>
      <c r="E349" s="80">
        <v>2021</v>
      </c>
      <c r="F349" s="80" t="s">
        <v>75</v>
      </c>
      <c r="G349" s="174" t="s">
        <v>2036</v>
      </c>
      <c r="H349" s="80" t="s">
        <v>2037</v>
      </c>
      <c r="I349" s="177"/>
      <c r="J349" s="81">
        <v>136.25197736705184</v>
      </c>
      <c r="K349" s="81">
        <v>4.3992824166527873</v>
      </c>
      <c r="L349" s="81">
        <v>9.1331447777428512</v>
      </c>
      <c r="M349" s="81">
        <v>32.015208609334216</v>
      </c>
      <c r="N349" s="81">
        <v>35.81786935398781</v>
      </c>
      <c r="O349" s="81">
        <v>26.581061142086682</v>
      </c>
      <c r="P349" s="81">
        <v>26.976307496417952</v>
      </c>
      <c r="Q349" s="81">
        <v>1.673347597109381</v>
      </c>
      <c r="R349" s="81">
        <v>0</v>
      </c>
      <c r="S349" s="81">
        <v>6.0108428418556814</v>
      </c>
      <c r="T349" s="82"/>
      <c r="U349" s="81">
        <v>13130171</v>
      </c>
      <c r="V349" s="81">
        <v>1349</v>
      </c>
      <c r="W349" s="81">
        <v>365</v>
      </c>
      <c r="X349" s="81">
        <v>7760</v>
      </c>
      <c r="Y349" s="81">
        <v>10799</v>
      </c>
      <c r="Z349" s="81">
        <v>19558</v>
      </c>
      <c r="AA349" s="81">
        <v>5935</v>
      </c>
      <c r="AB349" s="81">
        <v>28043</v>
      </c>
      <c r="AC349" s="81">
        <v>0</v>
      </c>
      <c r="AD349" s="81">
        <v>6.0108428418556814</v>
      </c>
      <c r="AE349" s="82"/>
      <c r="AF349" s="81">
        <v>118130820.10002205</v>
      </c>
      <c r="AG349" s="81">
        <v>3046352.3753488595</v>
      </c>
      <c r="AH349" s="81">
        <v>1976000.8299444576</v>
      </c>
      <c r="AI349" s="81">
        <v>49467904.863098152</v>
      </c>
      <c r="AJ349" s="81">
        <v>42171723.641991861</v>
      </c>
      <c r="AK349" s="81">
        <v>0</v>
      </c>
      <c r="AL349" s="81">
        <v>0</v>
      </c>
      <c r="AM349" s="81">
        <v>3681033.2057942175</v>
      </c>
      <c r="AN349" s="81">
        <v>0</v>
      </c>
      <c r="AO349" s="81">
        <v>0</v>
      </c>
      <c r="AP349" s="82"/>
      <c r="AQ349" s="81">
        <v>353</v>
      </c>
      <c r="AR349" s="81">
        <v>173</v>
      </c>
      <c r="AS349" s="81">
        <v>5</v>
      </c>
      <c r="AT349" s="81">
        <v>2</v>
      </c>
      <c r="AU349" s="81">
        <v>0</v>
      </c>
      <c r="AV349" s="81">
        <v>0</v>
      </c>
      <c r="AW349" s="81"/>
      <c r="AX349" s="82"/>
      <c r="AY349" s="81">
        <v>1596.2</v>
      </c>
      <c r="AZ349" s="81">
        <v>22165.700000000012</v>
      </c>
      <c r="BA349" s="81">
        <v>22022.9</v>
      </c>
      <c r="BB349" s="81">
        <v>3560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2055</v>
      </c>
      <c r="B350" s="80">
        <v>204</v>
      </c>
      <c r="C350" s="80">
        <v>19</v>
      </c>
      <c r="D350" s="80">
        <v>12</v>
      </c>
      <c r="E350" s="80">
        <v>2022</v>
      </c>
      <c r="F350" s="80" t="s">
        <v>568</v>
      </c>
      <c r="G350" s="174" t="s">
        <v>2036</v>
      </c>
      <c r="H350" s="80" t="s">
        <v>2037</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379</v>
      </c>
      <c r="AR350" s="81">
        <v>173</v>
      </c>
      <c r="AS350" s="81">
        <v>5</v>
      </c>
      <c r="AT350" s="81">
        <v>2</v>
      </c>
      <c r="AU350" s="81">
        <v>0</v>
      </c>
      <c r="AV350" s="81">
        <v>0</v>
      </c>
      <c r="AW350" s="81"/>
      <c r="AX350" s="82"/>
      <c r="AY350" s="81">
        <v>1773.0000000000002</v>
      </c>
      <c r="AZ350" s="81">
        <v>22165.700000000008</v>
      </c>
      <c r="BA350" s="81">
        <v>22022.9</v>
      </c>
      <c r="BB350" s="81">
        <v>3560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2056</v>
      </c>
      <c r="B351" s="80">
        <v>324</v>
      </c>
      <c r="C351" s="80">
        <v>1</v>
      </c>
      <c r="D351" s="80">
        <v>20</v>
      </c>
      <c r="E351" s="80">
        <v>1990</v>
      </c>
      <c r="F351" s="80" t="s">
        <v>562</v>
      </c>
      <c r="G351" s="80" t="s">
        <v>2057</v>
      </c>
      <c r="H351" s="80" t="s">
        <v>2058</v>
      </c>
      <c r="I351" s="177"/>
      <c r="J351" s="81">
        <v>447.48253541638752</v>
      </c>
      <c r="K351" s="81">
        <v>9.5089020740248706</v>
      </c>
      <c r="L351" s="81">
        <v>7.5379471178602158</v>
      </c>
      <c r="M351" s="81">
        <v>35.691981000405235</v>
      </c>
      <c r="N351" s="81">
        <v>51.652929391220354</v>
      </c>
      <c r="O351" s="81">
        <v>28.117362515971504</v>
      </c>
      <c r="P351" s="81">
        <v>53.897866921495712</v>
      </c>
      <c r="Q351" s="81">
        <v>2.7123284014136173</v>
      </c>
      <c r="R351" s="81">
        <v>0</v>
      </c>
      <c r="S351" s="81">
        <v>2.7054720861924202</v>
      </c>
      <c r="T351" s="82"/>
      <c r="U351" s="81">
        <v>8071269</v>
      </c>
      <c r="V351" s="81">
        <v>2121</v>
      </c>
      <c r="W351" s="81">
        <v>82</v>
      </c>
      <c r="X351" s="81">
        <v>10950</v>
      </c>
      <c r="Y351" s="81">
        <v>13873</v>
      </c>
      <c r="Z351" s="81">
        <v>11565</v>
      </c>
      <c r="AA351" s="81">
        <v>13087</v>
      </c>
      <c r="AB351" s="81">
        <v>44039</v>
      </c>
      <c r="AC351" s="81">
        <v>0</v>
      </c>
      <c r="AD351" s="81">
        <v>2.7054720861924202</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2059</v>
      </c>
      <c r="B352" s="80">
        <v>325</v>
      </c>
      <c r="C352" s="80">
        <v>2</v>
      </c>
      <c r="D352" s="80">
        <v>20</v>
      </c>
      <c r="E352" s="80">
        <v>2005</v>
      </c>
      <c r="F352" s="80" t="s">
        <v>565</v>
      </c>
      <c r="G352" s="80" t="s">
        <v>2057</v>
      </c>
      <c r="H352" s="80" t="s">
        <v>2058</v>
      </c>
      <c r="I352" s="177"/>
      <c r="J352" s="81">
        <v>454.19754383198</v>
      </c>
      <c r="K352" s="81">
        <v>5.8955163885013517</v>
      </c>
      <c r="L352" s="81">
        <v>6.2686750624912522</v>
      </c>
      <c r="M352" s="81">
        <v>62.095067214022713</v>
      </c>
      <c r="N352" s="81">
        <v>75.463302828587459</v>
      </c>
      <c r="O352" s="81">
        <v>36.939609100633085</v>
      </c>
      <c r="P352" s="81">
        <v>49.607765506757588</v>
      </c>
      <c r="Q352" s="81">
        <v>2.1801422810763906</v>
      </c>
      <c r="R352" s="81">
        <v>0</v>
      </c>
      <c r="S352" s="81">
        <v>2.9050747993372315</v>
      </c>
      <c r="T352" s="82"/>
      <c r="U352" s="81">
        <v>9263341</v>
      </c>
      <c r="V352" s="81">
        <v>1649</v>
      </c>
      <c r="W352" s="81">
        <v>77</v>
      </c>
      <c r="X352" s="81">
        <v>9078</v>
      </c>
      <c r="Y352" s="81">
        <v>13946</v>
      </c>
      <c r="Z352" s="81">
        <v>17582</v>
      </c>
      <c r="AA352" s="81">
        <v>9865</v>
      </c>
      <c r="AB352" s="81">
        <v>37005</v>
      </c>
      <c r="AC352" s="81">
        <v>0</v>
      </c>
      <c r="AD352" s="81">
        <v>2.9050747993372315</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2060</v>
      </c>
      <c r="B353" s="80">
        <v>326</v>
      </c>
      <c r="C353" s="80">
        <v>3</v>
      </c>
      <c r="D353" s="80">
        <v>20</v>
      </c>
      <c r="E353" s="80">
        <v>2006</v>
      </c>
      <c r="F353" s="80" t="s">
        <v>566</v>
      </c>
      <c r="G353" s="80" t="s">
        <v>2057</v>
      </c>
      <c r="H353" s="80" t="s">
        <v>2058</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2061</v>
      </c>
      <c r="B354" s="80">
        <v>327</v>
      </c>
      <c r="C354" s="80">
        <v>4</v>
      </c>
      <c r="D354" s="80">
        <v>20</v>
      </c>
      <c r="E354" s="80">
        <v>2007</v>
      </c>
      <c r="F354" s="80" t="s">
        <v>567</v>
      </c>
      <c r="G354" s="80" t="s">
        <v>2057</v>
      </c>
      <c r="H354" s="80" t="s">
        <v>2058</v>
      </c>
      <c r="I354" s="177"/>
      <c r="J354" s="81">
        <v>499.0076885125049</v>
      </c>
      <c r="K354" s="81">
        <v>5.0920822935491685</v>
      </c>
      <c r="L354" s="81">
        <v>4.187098036703417</v>
      </c>
      <c r="M354" s="81">
        <v>67.84652865485937</v>
      </c>
      <c r="N354" s="81">
        <v>67.208592652764125</v>
      </c>
      <c r="O354" s="81">
        <v>35.14006957168516</v>
      </c>
      <c r="P354" s="81">
        <v>49.129650069340876</v>
      </c>
      <c r="Q354" s="81">
        <v>2.2260504749131576</v>
      </c>
      <c r="R354" s="81">
        <v>0</v>
      </c>
      <c r="S354" s="81">
        <v>3.2675599630491061</v>
      </c>
      <c r="T354" s="82"/>
      <c r="U354" s="81">
        <v>11048788</v>
      </c>
      <c r="V354" s="81">
        <v>1481</v>
      </c>
      <c r="W354" s="81">
        <v>81</v>
      </c>
      <c r="X354" s="81">
        <v>11094</v>
      </c>
      <c r="Y354" s="81">
        <v>13888</v>
      </c>
      <c r="Z354" s="81">
        <v>17387</v>
      </c>
      <c r="AA354" s="81">
        <v>9621</v>
      </c>
      <c r="AB354" s="81">
        <v>35786</v>
      </c>
      <c r="AC354" s="81">
        <v>0</v>
      </c>
      <c r="AD354" s="81">
        <v>3.2675599630491061</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2062</v>
      </c>
      <c r="B355" s="80">
        <v>328</v>
      </c>
      <c r="C355" s="80">
        <v>5</v>
      </c>
      <c r="D355" s="80">
        <v>20</v>
      </c>
      <c r="E355" s="80">
        <v>2008</v>
      </c>
      <c r="F355" s="80" t="s">
        <v>84</v>
      </c>
      <c r="G355" s="80" t="s">
        <v>2057</v>
      </c>
      <c r="H355" s="80" t="s">
        <v>2058</v>
      </c>
      <c r="I355" s="177"/>
      <c r="J355" s="81">
        <v>449.04161843469461</v>
      </c>
      <c r="K355" s="81">
        <v>3.8644110246266483</v>
      </c>
      <c r="L355" s="81">
        <v>3.773334148771196</v>
      </c>
      <c r="M355" s="81">
        <v>69.147955471659714</v>
      </c>
      <c r="N355" s="81">
        <v>67.701928991001154</v>
      </c>
      <c r="O355" s="81">
        <v>33.870434509301091</v>
      </c>
      <c r="P355" s="81">
        <v>47.742381612072535</v>
      </c>
      <c r="Q355" s="81">
        <v>2.1519972975138812</v>
      </c>
      <c r="R355" s="81">
        <v>0</v>
      </c>
      <c r="S355" s="81">
        <v>3.3734667326007051</v>
      </c>
      <c r="T355" s="82"/>
      <c r="U355" s="81">
        <v>11410239</v>
      </c>
      <c r="V355" s="81">
        <v>1481</v>
      </c>
      <c r="W355" s="81">
        <v>81</v>
      </c>
      <c r="X355" s="81">
        <v>11094</v>
      </c>
      <c r="Y355" s="81">
        <v>13856</v>
      </c>
      <c r="Z355" s="81">
        <v>17347</v>
      </c>
      <c r="AA355" s="81">
        <v>9360</v>
      </c>
      <c r="AB355" s="81">
        <v>35164</v>
      </c>
      <c r="AC355" s="81">
        <v>0</v>
      </c>
      <c r="AD355" s="81">
        <v>3.3734667326007051</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2063</v>
      </c>
      <c r="B356" s="80">
        <v>329</v>
      </c>
      <c r="C356" s="80">
        <v>6</v>
      </c>
      <c r="D356" s="80">
        <v>20</v>
      </c>
      <c r="E356" s="80">
        <v>2009</v>
      </c>
      <c r="F356" s="80" t="s">
        <v>85</v>
      </c>
      <c r="G356" s="80" t="s">
        <v>2057</v>
      </c>
      <c r="H356" s="80" t="s">
        <v>2058</v>
      </c>
      <c r="I356" s="177"/>
      <c r="J356" s="81">
        <v>390.40286224556826</v>
      </c>
      <c r="K356" s="81">
        <v>3.3444604172535386</v>
      </c>
      <c r="L356" s="81">
        <v>4.3565298431709101</v>
      </c>
      <c r="M356" s="81">
        <v>64.753292252419996</v>
      </c>
      <c r="N356" s="81">
        <v>61.919312449759161</v>
      </c>
      <c r="O356" s="81">
        <v>34.27134115479835</v>
      </c>
      <c r="P356" s="81">
        <v>45.476285807802739</v>
      </c>
      <c r="Q356" s="81">
        <v>2.0102391412743397</v>
      </c>
      <c r="R356" s="81">
        <v>0</v>
      </c>
      <c r="S356" s="81">
        <v>3.783674310672664</v>
      </c>
      <c r="T356" s="82"/>
      <c r="U356" s="81">
        <v>8426482</v>
      </c>
      <c r="V356" s="81">
        <v>1314</v>
      </c>
      <c r="W356" s="81">
        <v>136</v>
      </c>
      <c r="X356" s="81">
        <v>11761</v>
      </c>
      <c r="Y356" s="81">
        <v>13763</v>
      </c>
      <c r="Z356" s="81">
        <v>17325</v>
      </c>
      <c r="AA356" s="81">
        <v>9153</v>
      </c>
      <c r="AB356" s="81">
        <v>34482</v>
      </c>
      <c r="AC356" s="81">
        <v>0</v>
      </c>
      <c r="AD356" s="81">
        <v>3.783674310672664</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160.77500000000001</v>
      </c>
      <c r="BJ356" s="81">
        <v>0</v>
      </c>
      <c r="BK356" s="81">
        <v>0</v>
      </c>
      <c r="BL356" s="81">
        <v>0</v>
      </c>
      <c r="BM356" s="82"/>
      <c r="BN356" s="81">
        <v>0</v>
      </c>
      <c r="BO356" s="81">
        <v>0</v>
      </c>
      <c r="BP356" s="81">
        <v>5</v>
      </c>
      <c r="BQ356" s="81">
        <v>0</v>
      </c>
      <c r="BR356" s="81">
        <v>0</v>
      </c>
      <c r="BS356" s="81">
        <v>0</v>
      </c>
      <c r="BT356"/>
      <c r="BU356" s="80"/>
      <c r="BV356" s="80"/>
      <c r="BW356" s="80"/>
      <c r="BX356" s="80"/>
      <c r="BY356" s="80"/>
      <c r="BZ356" s="80"/>
      <c r="CA356" s="80"/>
      <c r="CB356" s="80"/>
      <c r="CC356" s="80"/>
    </row>
    <row r="357" spans="1:81">
      <c r="A357" s="80" t="s">
        <v>2064</v>
      </c>
      <c r="B357" s="80">
        <v>330</v>
      </c>
      <c r="C357" s="80">
        <v>7</v>
      </c>
      <c r="D357" s="80">
        <v>20</v>
      </c>
      <c r="E357" s="80">
        <v>2010</v>
      </c>
      <c r="F357" s="80" t="s">
        <v>86</v>
      </c>
      <c r="G357" s="80" t="s">
        <v>2057</v>
      </c>
      <c r="H357" s="80" t="s">
        <v>2058</v>
      </c>
      <c r="I357" s="177"/>
      <c r="J357" s="81">
        <v>425.86642445434632</v>
      </c>
      <c r="K357" s="81">
        <v>3.653500084734683</v>
      </c>
      <c r="L357" s="81">
        <v>4.1274165533497271</v>
      </c>
      <c r="M357" s="81">
        <v>73.192835771187589</v>
      </c>
      <c r="N357" s="81">
        <v>66.8504994199252</v>
      </c>
      <c r="O357" s="81">
        <v>34.102980720963842</v>
      </c>
      <c r="P357" s="81">
        <v>45.530219780238568</v>
      </c>
      <c r="Q357" s="81">
        <v>2.0668389048032667</v>
      </c>
      <c r="R357" s="81">
        <v>0</v>
      </c>
      <c r="S357" s="81">
        <v>4.2551628496831118</v>
      </c>
      <c r="T357" s="82"/>
      <c r="U357" s="81">
        <v>9578897</v>
      </c>
      <c r="V357" s="81">
        <v>1314</v>
      </c>
      <c r="W357" s="81">
        <v>136</v>
      </c>
      <c r="X357" s="81">
        <v>11761</v>
      </c>
      <c r="Y357" s="81">
        <v>13807</v>
      </c>
      <c r="Z357" s="81">
        <v>17320</v>
      </c>
      <c r="AA357" s="81">
        <v>8935</v>
      </c>
      <c r="AB357" s="81">
        <v>33971</v>
      </c>
      <c r="AC357" s="81">
        <v>0</v>
      </c>
      <c r="AD357" s="81">
        <v>4.2551628496831118</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177.143</v>
      </c>
      <c r="BJ357" s="81">
        <v>0</v>
      </c>
      <c r="BK357" s="81">
        <v>0</v>
      </c>
      <c r="BL357" s="81">
        <v>0</v>
      </c>
      <c r="BM357" s="82"/>
      <c r="BN357" s="81">
        <v>0</v>
      </c>
      <c r="BO357" s="81">
        <v>0</v>
      </c>
      <c r="BP357" s="81">
        <v>5</v>
      </c>
      <c r="BQ357" s="81">
        <v>0</v>
      </c>
      <c r="BR357" s="81">
        <v>0</v>
      </c>
      <c r="BS357" s="81">
        <v>0</v>
      </c>
      <c r="BT357"/>
      <c r="BU357" s="80">
        <v>112.569</v>
      </c>
      <c r="BV357" s="80">
        <v>52.177</v>
      </c>
      <c r="BW357" s="80">
        <v>12.397</v>
      </c>
      <c r="BX357" s="80">
        <v>0</v>
      </c>
      <c r="BY357" s="80">
        <v>0</v>
      </c>
      <c r="BZ357" s="80">
        <v>0</v>
      </c>
      <c r="CA357" s="80">
        <v>0</v>
      </c>
      <c r="CB357" s="80">
        <v>0</v>
      </c>
      <c r="CC357" s="80">
        <v>0</v>
      </c>
    </row>
    <row r="358" spans="1:81">
      <c r="A358" s="80" t="s">
        <v>2065</v>
      </c>
      <c r="B358" s="80">
        <v>331</v>
      </c>
      <c r="C358" s="80">
        <v>8</v>
      </c>
      <c r="D358" s="80">
        <v>20</v>
      </c>
      <c r="E358" s="80">
        <v>2011</v>
      </c>
      <c r="F358" s="80" t="s">
        <v>87</v>
      </c>
      <c r="G358" s="80" t="s">
        <v>2057</v>
      </c>
      <c r="H358" s="80" t="s">
        <v>2058</v>
      </c>
      <c r="I358" s="177"/>
      <c r="J358" s="81">
        <v>449.26480616260017</v>
      </c>
      <c r="K358" s="81">
        <v>4.342756960820088</v>
      </c>
      <c r="L358" s="81">
        <v>5.5376957909889502</v>
      </c>
      <c r="M358" s="81">
        <v>69.596142080796213</v>
      </c>
      <c r="N358" s="81">
        <v>59.161636510366144</v>
      </c>
      <c r="O358" s="81">
        <v>33.510818661150893</v>
      </c>
      <c r="P358" s="81">
        <v>43.452405162411281</v>
      </c>
      <c r="Q358" s="81">
        <v>2.3546228507517126</v>
      </c>
      <c r="R358" s="81">
        <v>0</v>
      </c>
      <c r="S358" s="81">
        <v>4.8893926063926685</v>
      </c>
      <c r="T358" s="82"/>
      <c r="U358" s="81">
        <v>10144693</v>
      </c>
      <c r="V358" s="81">
        <v>1314</v>
      </c>
      <c r="W358" s="81">
        <v>136</v>
      </c>
      <c r="X358" s="81">
        <v>11761</v>
      </c>
      <c r="Y358" s="81">
        <v>13909</v>
      </c>
      <c r="Z358" s="81">
        <v>17389</v>
      </c>
      <c r="AA358" s="81">
        <v>8781</v>
      </c>
      <c r="AB358" s="81">
        <v>33552</v>
      </c>
      <c r="AC358" s="81">
        <v>0</v>
      </c>
      <c r="AD358" s="81">
        <v>4.8893926063926685</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184.25700000000001</v>
      </c>
      <c r="BJ358" s="81">
        <v>0</v>
      </c>
      <c r="BK358" s="81">
        <v>0</v>
      </c>
      <c r="BL358" s="81">
        <v>0</v>
      </c>
      <c r="BM358" s="82"/>
      <c r="BN358" s="81">
        <v>0</v>
      </c>
      <c r="BO358" s="81">
        <v>0</v>
      </c>
      <c r="BP358" s="81">
        <v>5</v>
      </c>
      <c r="BQ358" s="81">
        <v>0</v>
      </c>
      <c r="BR358" s="81">
        <v>0</v>
      </c>
      <c r="BS358" s="81">
        <v>0</v>
      </c>
      <c r="BT358"/>
      <c r="BU358" s="80">
        <v>123.22199999999999</v>
      </c>
      <c r="BV358" s="80">
        <v>48.122999999999998</v>
      </c>
      <c r="BW358" s="80">
        <v>12.912000000000001</v>
      </c>
      <c r="BX358" s="80">
        <v>0</v>
      </c>
      <c r="BY358" s="80">
        <v>0</v>
      </c>
      <c r="BZ358" s="80">
        <v>0</v>
      </c>
      <c r="CA358" s="80">
        <v>0</v>
      </c>
      <c r="CB358" s="80">
        <v>0</v>
      </c>
      <c r="CC358" s="80">
        <v>0</v>
      </c>
    </row>
    <row r="359" spans="1:81">
      <c r="A359" s="80" t="s">
        <v>2066</v>
      </c>
      <c r="B359" s="80">
        <v>332</v>
      </c>
      <c r="C359" s="80">
        <v>9</v>
      </c>
      <c r="D359" s="80">
        <v>20</v>
      </c>
      <c r="E359" s="80">
        <v>2012</v>
      </c>
      <c r="F359" s="80" t="s">
        <v>88</v>
      </c>
      <c r="G359" s="80" t="s">
        <v>2057</v>
      </c>
      <c r="H359" s="80" t="s">
        <v>2058</v>
      </c>
      <c r="I359" s="177"/>
      <c r="J359" s="81">
        <v>286.08108241995558</v>
      </c>
      <c r="K359" s="81">
        <v>3.9280221085543512</v>
      </c>
      <c r="L359" s="81">
        <v>5.4951582217019572</v>
      </c>
      <c r="M359" s="81">
        <v>67.232688219340019</v>
      </c>
      <c r="N359" s="81">
        <v>68.634265006337088</v>
      </c>
      <c r="O359" s="81">
        <v>33.298738578010742</v>
      </c>
      <c r="P359" s="81">
        <v>42.798866210765148</v>
      </c>
      <c r="Q359" s="81">
        <v>2.5718896715969759</v>
      </c>
      <c r="R359" s="81">
        <v>0</v>
      </c>
      <c r="S359" s="81">
        <v>4.5690427059695082</v>
      </c>
      <c r="T359" s="82"/>
      <c r="U359" s="81">
        <v>6415912</v>
      </c>
      <c r="V359" s="81">
        <v>1314</v>
      </c>
      <c r="W359" s="81">
        <v>136</v>
      </c>
      <c r="X359" s="81">
        <v>11761</v>
      </c>
      <c r="Y359" s="81">
        <v>14577</v>
      </c>
      <c r="Z359" s="81">
        <v>17416</v>
      </c>
      <c r="AA359" s="81">
        <v>8600</v>
      </c>
      <c r="AB359" s="81">
        <v>33731</v>
      </c>
      <c r="AC359" s="81">
        <v>0</v>
      </c>
      <c r="AD359" s="81">
        <v>4.5690427059695082</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174.14099999999999</v>
      </c>
      <c r="BJ359" s="81">
        <v>0</v>
      </c>
      <c r="BK359" s="81">
        <v>0</v>
      </c>
      <c r="BL359" s="81">
        <v>0</v>
      </c>
      <c r="BM359" s="82"/>
      <c r="BN359" s="81">
        <v>0</v>
      </c>
      <c r="BO359" s="81">
        <v>0</v>
      </c>
      <c r="BP359" s="81">
        <v>5</v>
      </c>
      <c r="BQ359" s="81">
        <v>0</v>
      </c>
      <c r="BR359" s="81">
        <v>0</v>
      </c>
      <c r="BS359" s="81">
        <v>0</v>
      </c>
      <c r="BT359"/>
      <c r="BU359" s="80">
        <v>111.276</v>
      </c>
      <c r="BV359" s="80">
        <v>50.154000000000003</v>
      </c>
      <c r="BW359" s="80">
        <v>12.711</v>
      </c>
      <c r="BX359" s="80">
        <v>0</v>
      </c>
      <c r="BY359" s="80">
        <v>0</v>
      </c>
      <c r="BZ359" s="80">
        <v>0</v>
      </c>
      <c r="CA359" s="80">
        <v>0</v>
      </c>
      <c r="CB359" s="80">
        <v>0</v>
      </c>
      <c r="CC359" s="80">
        <v>0</v>
      </c>
    </row>
    <row r="360" spans="1:81">
      <c r="A360" s="80" t="s">
        <v>2067</v>
      </c>
      <c r="B360" s="80">
        <v>333</v>
      </c>
      <c r="C360" s="80">
        <v>10</v>
      </c>
      <c r="D360" s="80">
        <v>20</v>
      </c>
      <c r="E360" s="80">
        <v>2013</v>
      </c>
      <c r="F360" s="80" t="s">
        <v>89</v>
      </c>
      <c r="G360" s="80" t="s">
        <v>2057</v>
      </c>
      <c r="H360" s="80" t="s">
        <v>2058</v>
      </c>
      <c r="I360" s="177"/>
      <c r="J360" s="81">
        <v>595.70002601158694</v>
      </c>
      <c r="K360" s="81">
        <v>3.2930873068015254</v>
      </c>
      <c r="L360" s="81">
        <v>5.1036155397131893</v>
      </c>
      <c r="M360" s="81">
        <v>66.446705717303331</v>
      </c>
      <c r="N360" s="81">
        <v>69.736857495742925</v>
      </c>
      <c r="O360" s="81">
        <v>31.945103050525628</v>
      </c>
      <c r="P360" s="81">
        <v>42.26077681869095</v>
      </c>
      <c r="Q360" s="81">
        <v>2.5962293090019886</v>
      </c>
      <c r="R360" s="81">
        <v>0</v>
      </c>
      <c r="S360" s="81">
        <v>3.42696034212348</v>
      </c>
      <c r="T360" s="82"/>
      <c r="U360" s="81">
        <v>12780807</v>
      </c>
      <c r="V360" s="81">
        <v>1314</v>
      </c>
      <c r="W360" s="81">
        <v>136</v>
      </c>
      <c r="X360" s="81">
        <v>11761</v>
      </c>
      <c r="Y360" s="81">
        <v>14753</v>
      </c>
      <c r="Z360" s="81">
        <v>17454</v>
      </c>
      <c r="AA360" s="81">
        <v>8460</v>
      </c>
      <c r="AB360" s="81">
        <v>33562</v>
      </c>
      <c r="AC360" s="81">
        <v>0</v>
      </c>
      <c r="AD360" s="81">
        <v>3.42696034212348</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196.66300000000001</v>
      </c>
      <c r="BJ360" s="81">
        <v>0</v>
      </c>
      <c r="BK360" s="81">
        <v>0</v>
      </c>
      <c r="BL360" s="81">
        <v>0</v>
      </c>
      <c r="BM360" s="82"/>
      <c r="BN360" s="81">
        <v>0</v>
      </c>
      <c r="BO360" s="81">
        <v>0</v>
      </c>
      <c r="BP360" s="81">
        <v>5</v>
      </c>
      <c r="BQ360" s="81">
        <v>0</v>
      </c>
      <c r="BR360" s="81">
        <v>0</v>
      </c>
      <c r="BS360" s="81">
        <v>0</v>
      </c>
      <c r="BT360"/>
      <c r="BU360" s="80">
        <v>131.68100000000001</v>
      </c>
      <c r="BV360" s="80">
        <v>53.212000000000003</v>
      </c>
      <c r="BW360" s="80">
        <v>11.77</v>
      </c>
      <c r="BX360" s="80">
        <v>0</v>
      </c>
      <c r="BY360" s="80">
        <v>0</v>
      </c>
      <c r="BZ360" s="80">
        <v>0</v>
      </c>
      <c r="CA360" s="80">
        <v>0</v>
      </c>
      <c r="CB360" s="80">
        <v>0</v>
      </c>
      <c r="CC360" s="80">
        <v>0</v>
      </c>
    </row>
    <row r="361" spans="1:81">
      <c r="A361" s="80" t="s">
        <v>2068</v>
      </c>
      <c r="B361" s="80">
        <v>334</v>
      </c>
      <c r="C361" s="80">
        <v>11</v>
      </c>
      <c r="D361" s="80">
        <v>20</v>
      </c>
      <c r="E361" s="80">
        <v>2014</v>
      </c>
      <c r="F361" s="80" t="s">
        <v>90</v>
      </c>
      <c r="G361" s="80" t="s">
        <v>2057</v>
      </c>
      <c r="H361" s="80" t="s">
        <v>2058</v>
      </c>
      <c r="I361" s="177"/>
      <c r="J361" s="81">
        <v>579.1793986688831</v>
      </c>
      <c r="K361" s="81">
        <v>3.2953190560129046</v>
      </c>
      <c r="L361" s="81">
        <v>6.893715407860058</v>
      </c>
      <c r="M361" s="81">
        <v>62.350956056224469</v>
      </c>
      <c r="N361" s="81">
        <v>64.311850862423157</v>
      </c>
      <c r="O361" s="81">
        <v>30.080905980303715</v>
      </c>
      <c r="P361" s="81">
        <v>41.712312920449612</v>
      </c>
      <c r="Q361" s="81">
        <v>2.4453938326284459</v>
      </c>
      <c r="R361" s="81">
        <v>0</v>
      </c>
      <c r="S361" s="81">
        <v>3.7492329280984649</v>
      </c>
      <c r="T361" s="82"/>
      <c r="U361" s="81">
        <v>13267900</v>
      </c>
      <c r="V361" s="81">
        <v>1143</v>
      </c>
      <c r="W361" s="81">
        <v>187</v>
      </c>
      <c r="X361" s="81">
        <v>10890</v>
      </c>
      <c r="Y361" s="81">
        <v>14804</v>
      </c>
      <c r="Z361" s="81">
        <v>17310</v>
      </c>
      <c r="AA361" s="81">
        <v>8307</v>
      </c>
      <c r="AB361" s="81">
        <v>32948</v>
      </c>
      <c r="AC361" s="81">
        <v>0</v>
      </c>
      <c r="AD361" s="81">
        <v>3.7492329280984649</v>
      </c>
      <c r="AE361" s="82"/>
      <c r="AF361" s="81">
        <v>166346063.24667463</v>
      </c>
      <c r="AG361" s="81">
        <v>2503442.1653719014</v>
      </c>
      <c r="AH361" s="81">
        <v>1692262.744629629</v>
      </c>
      <c r="AI361" s="81">
        <v>65961610.769399531</v>
      </c>
      <c r="AJ361" s="81">
        <v>77840528.461994201</v>
      </c>
      <c r="AK361" s="81">
        <v>0</v>
      </c>
      <c r="AL361" s="81">
        <v>0</v>
      </c>
      <c r="AM361" s="81">
        <v>4523268.0509532504</v>
      </c>
      <c r="AN361" s="81">
        <v>0</v>
      </c>
      <c r="AO361" s="81">
        <v>0</v>
      </c>
      <c r="AP361" s="82"/>
      <c r="AQ361" s="81">
        <v>700</v>
      </c>
      <c r="AR361" s="81">
        <v>153</v>
      </c>
      <c r="AS361" s="81">
        <v>0</v>
      </c>
      <c r="AT361" s="81">
        <v>0</v>
      </c>
      <c r="AU361" s="81">
        <v>0</v>
      </c>
      <c r="AV361" s="81">
        <v>0</v>
      </c>
      <c r="AW361" s="81" t="s">
        <v>564</v>
      </c>
      <c r="AX361" s="82"/>
      <c r="AY361" s="81">
        <v>2990.1729999999998</v>
      </c>
      <c r="AZ361" s="81">
        <v>5291.2280000000001</v>
      </c>
      <c r="BA361" s="81">
        <v>0</v>
      </c>
      <c r="BB361" s="81">
        <v>0</v>
      </c>
      <c r="BC361" s="81">
        <v>0</v>
      </c>
      <c r="BD361" s="81">
        <v>0</v>
      </c>
      <c r="BE361" s="81" t="s">
        <v>564</v>
      </c>
      <c r="BF361" s="82"/>
      <c r="BG361" s="81">
        <v>0</v>
      </c>
      <c r="BH361" s="81">
        <v>0</v>
      </c>
      <c r="BI361" s="81">
        <v>192.72399999999999</v>
      </c>
      <c r="BJ361" s="81">
        <v>0</v>
      </c>
      <c r="BK361" s="81">
        <v>0</v>
      </c>
      <c r="BL361" s="81">
        <v>0</v>
      </c>
      <c r="BM361" s="82"/>
      <c r="BN361" s="81">
        <v>0</v>
      </c>
      <c r="BO361" s="81">
        <v>0</v>
      </c>
      <c r="BP361" s="81">
        <v>5</v>
      </c>
      <c r="BQ361" s="81">
        <v>0</v>
      </c>
      <c r="BR361" s="81">
        <v>0</v>
      </c>
      <c r="BS361" s="81">
        <v>0</v>
      </c>
      <c r="BT361"/>
      <c r="BU361" s="80">
        <v>130.18600000000001</v>
      </c>
      <c r="BV361" s="80">
        <v>51.439</v>
      </c>
      <c r="BW361" s="80">
        <v>11.099</v>
      </c>
      <c r="BX361" s="80">
        <v>0</v>
      </c>
      <c r="BY361" s="80">
        <v>0</v>
      </c>
      <c r="BZ361" s="80">
        <v>0</v>
      </c>
      <c r="CA361" s="80">
        <v>0</v>
      </c>
      <c r="CB361" s="80">
        <v>0</v>
      </c>
      <c r="CC361" s="80">
        <v>0</v>
      </c>
    </row>
    <row r="362" spans="1:81">
      <c r="A362" s="80" t="s">
        <v>2069</v>
      </c>
      <c r="B362" s="80">
        <v>335</v>
      </c>
      <c r="C362" s="80">
        <v>12</v>
      </c>
      <c r="D362" s="80">
        <v>20</v>
      </c>
      <c r="E362" s="80">
        <v>2015</v>
      </c>
      <c r="F362" s="80" t="s">
        <v>91</v>
      </c>
      <c r="G362" s="80" t="s">
        <v>2057</v>
      </c>
      <c r="H362" s="80" t="s">
        <v>2058</v>
      </c>
      <c r="I362" s="177"/>
      <c r="J362" s="81">
        <v>554.36152671769128</v>
      </c>
      <c r="K362" s="81">
        <v>2.9810891582569878</v>
      </c>
      <c r="L362" s="81">
        <v>10.497285622559987</v>
      </c>
      <c r="M362" s="81">
        <v>56.724604656032817</v>
      </c>
      <c r="N362" s="81">
        <v>67.685623971352996</v>
      </c>
      <c r="O362" s="81">
        <v>29.595912185320127</v>
      </c>
      <c r="P362" s="81">
        <v>40.961186711117634</v>
      </c>
      <c r="Q362" s="81">
        <v>2.3514145294298139</v>
      </c>
      <c r="R362" s="81">
        <v>0</v>
      </c>
      <c r="S362" s="81">
        <v>5.8058493405421956</v>
      </c>
      <c r="T362" s="82"/>
      <c r="U362" s="81">
        <v>12428430</v>
      </c>
      <c r="V362" s="81">
        <v>1143</v>
      </c>
      <c r="W362" s="81">
        <v>187</v>
      </c>
      <c r="X362" s="81">
        <v>10890</v>
      </c>
      <c r="Y362" s="81">
        <v>14691</v>
      </c>
      <c r="Z362" s="81">
        <v>17195</v>
      </c>
      <c r="AA362" s="81">
        <v>8151</v>
      </c>
      <c r="AB362" s="81">
        <v>32363</v>
      </c>
      <c r="AC362" s="81">
        <v>0</v>
      </c>
      <c r="AD362" s="81">
        <v>5.8058493405421956</v>
      </c>
      <c r="AE362" s="82"/>
      <c r="AF362" s="81">
        <v>157419917.74684632</v>
      </c>
      <c r="AG362" s="81">
        <v>2137323.6517491355</v>
      </c>
      <c r="AH362" s="81">
        <v>2109598.3626730377</v>
      </c>
      <c r="AI362" s="81">
        <v>65656876.950121567</v>
      </c>
      <c r="AJ362" s="81">
        <v>81108255.482936576</v>
      </c>
      <c r="AK362" s="81">
        <v>0</v>
      </c>
      <c r="AL362" s="81">
        <v>0</v>
      </c>
      <c r="AM362" s="81">
        <v>4435213.392320944</v>
      </c>
      <c r="AN362" s="81">
        <v>0</v>
      </c>
      <c r="AO362" s="81">
        <v>0</v>
      </c>
      <c r="AP362" s="82"/>
      <c r="AQ362" s="81">
        <v>722</v>
      </c>
      <c r="AR362" s="81">
        <v>261</v>
      </c>
      <c r="AS362" s="81">
        <v>0</v>
      </c>
      <c r="AT362" s="81">
        <v>0</v>
      </c>
      <c r="AU362" s="81">
        <v>0</v>
      </c>
      <c r="AV362" s="81">
        <v>0</v>
      </c>
      <c r="AW362" s="81" t="s">
        <v>564</v>
      </c>
      <c r="AX362" s="82"/>
      <c r="AY362" s="81">
        <v>3121.3139999999999</v>
      </c>
      <c r="AZ362" s="81">
        <v>10487.528</v>
      </c>
      <c r="BA362" s="81">
        <v>0</v>
      </c>
      <c r="BB362" s="81">
        <v>0</v>
      </c>
      <c r="BC362" s="81">
        <v>0</v>
      </c>
      <c r="BD362" s="81">
        <v>0</v>
      </c>
      <c r="BE362" s="81" t="s">
        <v>564</v>
      </c>
      <c r="BF362" s="82"/>
      <c r="BG362" s="81">
        <v>0</v>
      </c>
      <c r="BH362" s="81">
        <v>0</v>
      </c>
      <c r="BI362" s="81">
        <v>198.06899999999999</v>
      </c>
      <c r="BJ362" s="81">
        <v>0</v>
      </c>
      <c r="BK362" s="81">
        <v>0</v>
      </c>
      <c r="BL362" s="81">
        <v>0</v>
      </c>
      <c r="BM362" s="82"/>
      <c r="BN362" s="81">
        <v>0</v>
      </c>
      <c r="BO362" s="81">
        <v>0</v>
      </c>
      <c r="BP362" s="81">
        <v>5</v>
      </c>
      <c r="BQ362" s="81">
        <v>0</v>
      </c>
      <c r="BR362" s="81">
        <v>0</v>
      </c>
      <c r="BS362" s="81">
        <v>0</v>
      </c>
      <c r="BT362"/>
      <c r="BU362" s="80">
        <v>127.459</v>
      </c>
      <c r="BV362" s="80">
        <v>58.981999999999999</v>
      </c>
      <c r="BW362" s="80">
        <v>11.628</v>
      </c>
      <c r="BX362" s="80">
        <v>0</v>
      </c>
      <c r="BY362" s="80">
        <v>0</v>
      </c>
      <c r="BZ362" s="80">
        <v>0</v>
      </c>
      <c r="CA362" s="80">
        <v>0</v>
      </c>
      <c r="CB362" s="80">
        <v>0</v>
      </c>
      <c r="CC362" s="80">
        <v>0</v>
      </c>
    </row>
    <row r="363" spans="1:81">
      <c r="A363" s="80" t="s">
        <v>2070</v>
      </c>
      <c r="B363" s="80">
        <v>336</v>
      </c>
      <c r="C363" s="80">
        <v>13</v>
      </c>
      <c r="D363" s="80">
        <v>20</v>
      </c>
      <c r="E363" s="80">
        <v>2016</v>
      </c>
      <c r="F363" s="80" t="s">
        <v>92</v>
      </c>
      <c r="G363" s="80" t="s">
        <v>2057</v>
      </c>
      <c r="H363" s="80" t="s">
        <v>2058</v>
      </c>
      <c r="I363" s="177"/>
      <c r="J363" s="81">
        <v>660.53238924515017</v>
      </c>
      <c r="K363" s="81">
        <v>2.9572143794235033</v>
      </c>
      <c r="L363" s="81">
        <v>8.2026155760696344</v>
      </c>
      <c r="M363" s="81">
        <v>56.671666315249418</v>
      </c>
      <c r="N363" s="81">
        <v>58.720982829310131</v>
      </c>
      <c r="O363" s="81">
        <v>29.144700048865129</v>
      </c>
      <c r="P363" s="81">
        <v>39.953270463781287</v>
      </c>
      <c r="Q363" s="81">
        <v>2.2559163375428648</v>
      </c>
      <c r="R363" s="81">
        <v>0</v>
      </c>
      <c r="S363" s="81">
        <v>4.3708027757975083</v>
      </c>
      <c r="T363" s="82"/>
      <c r="U363" s="81">
        <v>14231978</v>
      </c>
      <c r="V363" s="81">
        <v>1143</v>
      </c>
      <c r="W363" s="81">
        <v>187</v>
      </c>
      <c r="X363" s="81">
        <v>10890</v>
      </c>
      <c r="Y363" s="81">
        <v>14714</v>
      </c>
      <c r="Z363" s="81">
        <v>17141</v>
      </c>
      <c r="AA363" s="81">
        <v>8223</v>
      </c>
      <c r="AB363" s="81">
        <v>31939</v>
      </c>
      <c r="AC363" s="81">
        <v>0</v>
      </c>
      <c r="AD363" s="81">
        <v>4.3708027757975083</v>
      </c>
      <c r="AE363" s="82"/>
      <c r="AF363" s="81">
        <v>193543484.54033691</v>
      </c>
      <c r="AG363" s="81">
        <v>2102629.5967797861</v>
      </c>
      <c r="AH363" s="81">
        <v>1307269.5558416599</v>
      </c>
      <c r="AI363" s="81">
        <v>67690644.769906238</v>
      </c>
      <c r="AJ363" s="81">
        <v>71406992.070514992</v>
      </c>
      <c r="AK363" s="81">
        <v>0</v>
      </c>
      <c r="AL363" s="81">
        <v>0</v>
      </c>
      <c r="AM363" s="81">
        <v>4380506.5527956774</v>
      </c>
      <c r="AN363" s="81">
        <v>0</v>
      </c>
      <c r="AO363" s="81">
        <v>0</v>
      </c>
      <c r="AP363" s="82"/>
      <c r="AQ363" s="81">
        <v>758</v>
      </c>
      <c r="AR363" s="81">
        <v>334</v>
      </c>
      <c r="AS363" s="81">
        <v>0</v>
      </c>
      <c r="AT363" s="81">
        <v>0</v>
      </c>
      <c r="AU363" s="81">
        <v>0</v>
      </c>
      <c r="AV363" s="81">
        <v>0</v>
      </c>
      <c r="AW363" s="81" t="s">
        <v>564</v>
      </c>
      <c r="AX363" s="82"/>
      <c r="AY363" s="81">
        <v>3322.1170000000002</v>
      </c>
      <c r="AZ363" s="81">
        <v>36132.428</v>
      </c>
      <c r="BA363" s="81">
        <v>0</v>
      </c>
      <c r="BB363" s="81">
        <v>0</v>
      </c>
      <c r="BC363" s="81">
        <v>0</v>
      </c>
      <c r="BD363" s="81">
        <v>0</v>
      </c>
      <c r="BE363" s="81" t="s">
        <v>564</v>
      </c>
      <c r="BF363" s="82"/>
      <c r="BG363" s="81">
        <v>0</v>
      </c>
      <c r="BH363" s="81">
        <v>0</v>
      </c>
      <c r="BI363" s="81">
        <v>191.56399999999999</v>
      </c>
      <c r="BJ363" s="81">
        <v>0</v>
      </c>
      <c r="BK363" s="81">
        <v>0</v>
      </c>
      <c r="BL363" s="81">
        <v>0</v>
      </c>
      <c r="BM363" s="82"/>
      <c r="BN363" s="81">
        <v>0</v>
      </c>
      <c r="BO363" s="81">
        <v>0</v>
      </c>
      <c r="BP363" s="81">
        <v>6</v>
      </c>
      <c r="BQ363" s="81">
        <v>0</v>
      </c>
      <c r="BR363" s="81">
        <v>0</v>
      </c>
      <c r="BS363" s="81">
        <v>0</v>
      </c>
      <c r="BT363"/>
      <c r="BU363" s="80">
        <v>136.03</v>
      </c>
      <c r="BV363" s="80">
        <v>43.603999999999999</v>
      </c>
      <c r="BW363" s="80">
        <v>11.93</v>
      </c>
      <c r="BX363" s="80">
        <v>0</v>
      </c>
      <c r="BY363" s="80">
        <v>0</v>
      </c>
      <c r="BZ363" s="80">
        <v>0</v>
      </c>
      <c r="CA363" s="80">
        <v>0</v>
      </c>
      <c r="CB363" s="80">
        <v>0</v>
      </c>
      <c r="CC363" s="80">
        <v>0</v>
      </c>
    </row>
    <row r="364" spans="1:81">
      <c r="A364" s="80" t="s">
        <v>2071</v>
      </c>
      <c r="B364" s="80">
        <v>337</v>
      </c>
      <c r="C364" s="80">
        <v>14</v>
      </c>
      <c r="D364" s="80">
        <v>20</v>
      </c>
      <c r="E364" s="80">
        <v>2017</v>
      </c>
      <c r="F364" s="80" t="s">
        <v>71</v>
      </c>
      <c r="G364" s="80" t="s">
        <v>2057</v>
      </c>
      <c r="H364" s="80" t="s">
        <v>2058</v>
      </c>
      <c r="I364" s="177"/>
      <c r="J364" s="81">
        <v>632.00650861562599</v>
      </c>
      <c r="K364" s="81">
        <v>3.0761535027328626</v>
      </c>
      <c r="L364" s="81">
        <v>7.7682346736576093</v>
      </c>
      <c r="M364" s="81">
        <v>53.61091974568658</v>
      </c>
      <c r="N364" s="81">
        <v>58.22441878810308</v>
      </c>
      <c r="O364" s="81">
        <v>28.518598759149274</v>
      </c>
      <c r="P364" s="81">
        <v>39.449127691579577</v>
      </c>
      <c r="Q364" s="81">
        <v>2.135966504699208</v>
      </c>
      <c r="R364" s="81">
        <v>0</v>
      </c>
      <c r="S364" s="81">
        <v>6.6854479347944409</v>
      </c>
      <c r="T364" s="82"/>
      <c r="U364" s="81">
        <v>14968979</v>
      </c>
      <c r="V364" s="81">
        <v>1143</v>
      </c>
      <c r="W364" s="81">
        <v>187</v>
      </c>
      <c r="X364" s="81">
        <v>10890</v>
      </c>
      <c r="Y364" s="81">
        <v>14563</v>
      </c>
      <c r="Z364" s="81">
        <v>17051</v>
      </c>
      <c r="AA364" s="81">
        <v>8171</v>
      </c>
      <c r="AB364" s="81">
        <v>31273</v>
      </c>
      <c r="AC364" s="81">
        <v>0</v>
      </c>
      <c r="AD364" s="81">
        <v>6.6854479347944409</v>
      </c>
      <c r="AE364" s="82"/>
      <c r="AF364" s="81">
        <v>197529390.94946069</v>
      </c>
      <c r="AG364" s="81">
        <v>2157473.3539571692</v>
      </c>
      <c r="AH364" s="81">
        <v>1650181.9724151071</v>
      </c>
      <c r="AI364" s="81">
        <v>66602182.267631769</v>
      </c>
      <c r="AJ364" s="81">
        <v>72741092.7424604</v>
      </c>
      <c r="AK364" s="81">
        <v>0</v>
      </c>
      <c r="AL364" s="81">
        <v>0</v>
      </c>
      <c r="AM364" s="81">
        <v>4295874.506272194</v>
      </c>
      <c r="AN364" s="81">
        <v>0</v>
      </c>
      <c r="AO364" s="81">
        <v>0</v>
      </c>
      <c r="AP364" s="82"/>
      <c r="AQ364" s="81">
        <v>786</v>
      </c>
      <c r="AR364" s="81">
        <v>377</v>
      </c>
      <c r="AS364" s="81">
        <v>0</v>
      </c>
      <c r="AT364" s="81">
        <v>0</v>
      </c>
      <c r="AU364" s="81">
        <v>0</v>
      </c>
      <c r="AV364" s="81">
        <v>0</v>
      </c>
      <c r="AW364" s="81" t="s">
        <v>564</v>
      </c>
      <c r="AX364" s="82"/>
      <c r="AY364" s="81">
        <v>3485.7550000000001</v>
      </c>
      <c r="AZ364" s="81">
        <v>41267.327999999987</v>
      </c>
      <c r="BA364" s="81">
        <v>0</v>
      </c>
      <c r="BB364" s="81">
        <v>0</v>
      </c>
      <c r="BC364" s="81">
        <v>0</v>
      </c>
      <c r="BD364" s="81">
        <v>0</v>
      </c>
      <c r="BE364" s="81" t="s">
        <v>564</v>
      </c>
      <c r="BF364" s="82"/>
      <c r="BG364" s="81">
        <v>0</v>
      </c>
      <c r="BH364" s="81">
        <v>0</v>
      </c>
      <c r="BI364" s="81">
        <v>203.63200000000001</v>
      </c>
      <c r="BJ364" s="81">
        <v>0</v>
      </c>
      <c r="BK364" s="81">
        <v>0</v>
      </c>
      <c r="BL364" s="81">
        <v>0</v>
      </c>
      <c r="BM364" s="82"/>
      <c r="BN364" s="81">
        <v>0</v>
      </c>
      <c r="BO364" s="81">
        <v>0</v>
      </c>
      <c r="BP364" s="81">
        <v>6</v>
      </c>
      <c r="BQ364" s="81">
        <v>0</v>
      </c>
      <c r="BR364" s="81">
        <v>0</v>
      </c>
      <c r="BS364" s="81">
        <v>0</v>
      </c>
      <c r="BT364"/>
      <c r="BU364" s="80">
        <v>139.75399999999999</v>
      </c>
      <c r="BV364" s="80">
        <v>49.707999999999998</v>
      </c>
      <c r="BW364" s="80">
        <v>14.17</v>
      </c>
      <c r="BX364" s="80">
        <v>0</v>
      </c>
      <c r="BY364" s="80">
        <v>0</v>
      </c>
      <c r="BZ364" s="80">
        <v>0</v>
      </c>
      <c r="CA364" s="80">
        <v>0</v>
      </c>
      <c r="CB364" s="80">
        <v>0</v>
      </c>
      <c r="CC364" s="80">
        <v>0</v>
      </c>
    </row>
    <row r="365" spans="1:81">
      <c r="A365" s="80" t="s">
        <v>2072</v>
      </c>
      <c r="B365" s="80">
        <v>338</v>
      </c>
      <c r="C365" s="80">
        <v>15</v>
      </c>
      <c r="D365" s="80">
        <v>20</v>
      </c>
      <c r="E365" s="80">
        <v>2018</v>
      </c>
      <c r="F365" s="80" t="s">
        <v>93</v>
      </c>
      <c r="G365" s="80" t="s">
        <v>2057</v>
      </c>
      <c r="H365" s="80" t="s">
        <v>2058</v>
      </c>
      <c r="I365" s="177"/>
      <c r="J365" s="81">
        <v>543.95927892637496</v>
      </c>
      <c r="K365" s="81">
        <v>2.8544458508973234</v>
      </c>
      <c r="L365" s="81">
        <v>7.0770110669822488</v>
      </c>
      <c r="M365" s="81">
        <v>49.850413828499647</v>
      </c>
      <c r="N365" s="81">
        <v>46.496863741699329</v>
      </c>
      <c r="O365" s="81">
        <v>27.515076335704041</v>
      </c>
      <c r="P365" s="81">
        <v>38.654931356869248</v>
      </c>
      <c r="Q365" s="81">
        <v>1.9424568950712451</v>
      </c>
      <c r="R365" s="81">
        <v>0</v>
      </c>
      <c r="S365" s="81">
        <v>3.6213137072629964</v>
      </c>
      <c r="T365" s="82"/>
      <c r="U365" s="81">
        <v>14803256</v>
      </c>
      <c r="V365" s="81">
        <v>1143</v>
      </c>
      <c r="W365" s="81">
        <v>187</v>
      </c>
      <c r="X365" s="81">
        <v>10890</v>
      </c>
      <c r="Y365" s="81">
        <v>14510</v>
      </c>
      <c r="Z365" s="81">
        <v>16766</v>
      </c>
      <c r="AA365" s="81">
        <v>8087</v>
      </c>
      <c r="AB365" s="81">
        <v>30648</v>
      </c>
      <c r="AC365" s="81">
        <v>0</v>
      </c>
      <c r="AD365" s="81">
        <v>3.621313707262996</v>
      </c>
      <c r="AE365" s="82"/>
      <c r="AF365" s="81">
        <v>180677393.37990409</v>
      </c>
      <c r="AG365" s="81">
        <v>1993462.9950648779</v>
      </c>
      <c r="AH365" s="81">
        <v>1546123.8783415831</v>
      </c>
      <c r="AI365" s="81">
        <v>64316171.972482011</v>
      </c>
      <c r="AJ365" s="81">
        <v>61714732.054726057</v>
      </c>
      <c r="AK365" s="81">
        <v>0</v>
      </c>
      <c r="AL365" s="81">
        <v>0</v>
      </c>
      <c r="AM365" s="81">
        <v>4218731.2410906143</v>
      </c>
      <c r="AN365" s="81">
        <v>0</v>
      </c>
      <c r="AO365" s="81">
        <v>0</v>
      </c>
      <c r="AP365" s="82"/>
      <c r="AQ365" s="81">
        <v>806</v>
      </c>
      <c r="AR365" s="81">
        <v>435</v>
      </c>
      <c r="AS365" s="81">
        <v>0</v>
      </c>
      <c r="AT365" s="81">
        <v>0</v>
      </c>
      <c r="AU365" s="81">
        <v>0</v>
      </c>
      <c r="AV365" s="81">
        <v>0</v>
      </c>
      <c r="AW365" s="81" t="s">
        <v>564</v>
      </c>
      <c r="AX365" s="82"/>
      <c r="AY365" s="81">
        <v>3597.0939999999991</v>
      </c>
      <c r="AZ365" s="81">
        <v>43839.627999999997</v>
      </c>
      <c r="BA365" s="81">
        <v>0</v>
      </c>
      <c r="BB365" s="81">
        <v>0</v>
      </c>
      <c r="BC365" s="81">
        <v>0</v>
      </c>
      <c r="BD365" s="81">
        <v>0</v>
      </c>
      <c r="BE365" s="81" t="s">
        <v>564</v>
      </c>
      <c r="BF365" s="82"/>
      <c r="BG365" s="81">
        <v>0</v>
      </c>
      <c r="BH365" s="81">
        <v>0</v>
      </c>
      <c r="BI365" s="81">
        <v>188.608</v>
      </c>
      <c r="BJ365" s="81">
        <v>0</v>
      </c>
      <c r="BK365" s="81">
        <v>0</v>
      </c>
      <c r="BL365" s="81">
        <v>0</v>
      </c>
      <c r="BM365" s="82"/>
      <c r="BN365" s="81">
        <v>0</v>
      </c>
      <c r="BO365" s="81">
        <v>0</v>
      </c>
      <c r="BP365" s="81">
        <v>6</v>
      </c>
      <c r="BQ365" s="81">
        <v>0</v>
      </c>
      <c r="BR365" s="81">
        <v>0</v>
      </c>
      <c r="BS365" s="81">
        <v>0</v>
      </c>
      <c r="BT365"/>
      <c r="BU365" s="80">
        <v>135.423</v>
      </c>
      <c r="BV365" s="80">
        <v>40.204999999999998</v>
      </c>
      <c r="BW365" s="80">
        <v>12.98</v>
      </c>
      <c r="BX365" s="80">
        <v>0</v>
      </c>
      <c r="BY365" s="80">
        <v>0</v>
      </c>
      <c r="BZ365" s="80">
        <v>0</v>
      </c>
      <c r="CA365" s="80">
        <v>0</v>
      </c>
      <c r="CB365" s="80">
        <v>0</v>
      </c>
      <c r="CC365" s="80">
        <v>0</v>
      </c>
    </row>
    <row r="366" spans="1:81">
      <c r="A366" s="80" t="s">
        <v>2073</v>
      </c>
      <c r="B366" s="80">
        <v>339</v>
      </c>
      <c r="C366" s="80">
        <v>16</v>
      </c>
      <c r="D366" s="80">
        <v>20</v>
      </c>
      <c r="E366" s="80">
        <v>2019</v>
      </c>
      <c r="F366" s="80" t="s">
        <v>73</v>
      </c>
      <c r="G366" s="80" t="s">
        <v>2057</v>
      </c>
      <c r="H366" s="80" t="s">
        <v>2058</v>
      </c>
      <c r="I366" s="177"/>
      <c r="J366" s="81">
        <v>531.34062905089991</v>
      </c>
      <c r="K366" s="81">
        <v>2.5427879076150974</v>
      </c>
      <c r="L366" s="81">
        <v>7.0591339101380752</v>
      </c>
      <c r="M366" s="81">
        <v>45.27215789605637</v>
      </c>
      <c r="N366" s="81">
        <v>40.49334812007362</v>
      </c>
      <c r="O366" s="81">
        <v>26.602519389028917</v>
      </c>
      <c r="P366" s="81">
        <v>37.872471522888119</v>
      </c>
      <c r="Q366" s="81">
        <v>1.8596560930529771</v>
      </c>
      <c r="R366" s="81">
        <v>0</v>
      </c>
      <c r="S366" s="81">
        <v>6.3266679482532373</v>
      </c>
      <c r="T366" s="82"/>
      <c r="U366" s="81">
        <v>14120483</v>
      </c>
      <c r="V366" s="81">
        <v>1143</v>
      </c>
      <c r="W366" s="81">
        <v>187</v>
      </c>
      <c r="X366" s="81">
        <v>10890</v>
      </c>
      <c r="Y366" s="81">
        <v>14512</v>
      </c>
      <c r="Z366" s="81">
        <v>16655</v>
      </c>
      <c r="AA366" s="81">
        <v>7864</v>
      </c>
      <c r="AB366" s="81">
        <v>30136</v>
      </c>
      <c r="AC366" s="81">
        <v>0</v>
      </c>
      <c r="AD366" s="81">
        <v>6.3266679482532373</v>
      </c>
      <c r="AE366" s="82"/>
      <c r="AF366" s="81">
        <v>181958304.118797</v>
      </c>
      <c r="AG366" s="81">
        <v>1965734.1847065119</v>
      </c>
      <c r="AH366" s="81">
        <v>1661698.1787786901</v>
      </c>
      <c r="AI366" s="81">
        <v>63647337.37480814</v>
      </c>
      <c r="AJ366" s="81">
        <v>56910199.111540861</v>
      </c>
      <c r="AK366" s="81">
        <v>0</v>
      </c>
      <c r="AL366" s="81">
        <v>0</v>
      </c>
      <c r="AM366" s="81">
        <v>4104296.3363134624</v>
      </c>
      <c r="AN366" s="81">
        <v>0</v>
      </c>
      <c r="AO366" s="81">
        <v>0</v>
      </c>
      <c r="AP366" s="82"/>
      <c r="AQ366" s="81">
        <v>833</v>
      </c>
      <c r="AR366" s="81">
        <v>520</v>
      </c>
      <c r="AS366" s="81">
        <v>0</v>
      </c>
      <c r="AT366" s="81">
        <v>0</v>
      </c>
      <c r="AU366" s="81">
        <v>0</v>
      </c>
      <c r="AV366" s="81">
        <v>0</v>
      </c>
      <c r="AW366" s="81" t="s">
        <v>564</v>
      </c>
      <c r="AX366" s="82"/>
      <c r="AY366" s="81">
        <v>3743.9989999999998</v>
      </c>
      <c r="AZ366" s="81">
        <v>52803.727999999988</v>
      </c>
      <c r="BA366" s="81">
        <v>0</v>
      </c>
      <c r="BB366" s="81">
        <v>0</v>
      </c>
      <c r="BC366" s="81">
        <v>0</v>
      </c>
      <c r="BD366" s="81">
        <v>0</v>
      </c>
      <c r="BE366" s="81" t="s">
        <v>564</v>
      </c>
      <c r="BF366" s="82"/>
      <c r="BG366" s="81">
        <v>0</v>
      </c>
      <c r="BH366" s="81">
        <v>0</v>
      </c>
      <c r="BI366" s="81">
        <v>183.494</v>
      </c>
      <c r="BJ366" s="81">
        <v>0</v>
      </c>
      <c r="BK366" s="81">
        <v>0</v>
      </c>
      <c r="BL366" s="81">
        <v>0</v>
      </c>
      <c r="BM366" s="82"/>
      <c r="BN366" s="81">
        <v>0</v>
      </c>
      <c r="BO366" s="81">
        <v>0</v>
      </c>
      <c r="BP366" s="81">
        <v>6</v>
      </c>
      <c r="BQ366" s="81">
        <v>0</v>
      </c>
      <c r="BR366" s="81">
        <v>0</v>
      </c>
      <c r="BS366" s="81">
        <v>0</v>
      </c>
      <c r="BT366"/>
      <c r="BU366" s="80">
        <v>123.249</v>
      </c>
      <c r="BV366" s="80">
        <v>46.103000000000002</v>
      </c>
      <c r="BW366" s="80">
        <v>14.141999999999999</v>
      </c>
      <c r="BX366" s="80">
        <v>0</v>
      </c>
      <c r="BY366" s="80">
        <v>0</v>
      </c>
      <c r="BZ366" s="80">
        <v>0</v>
      </c>
      <c r="CA366" s="80">
        <v>0</v>
      </c>
      <c r="CB366" s="80">
        <v>0</v>
      </c>
      <c r="CC366" s="80">
        <v>0</v>
      </c>
    </row>
    <row r="367" spans="1:81">
      <c r="A367" s="80" t="s">
        <v>2074</v>
      </c>
      <c r="B367" s="80">
        <v>340</v>
      </c>
      <c r="C367" s="80">
        <v>17</v>
      </c>
      <c r="D367" s="80">
        <v>20</v>
      </c>
      <c r="E367" s="80">
        <v>2020</v>
      </c>
      <c r="F367" s="80" t="s">
        <v>218</v>
      </c>
      <c r="G367" s="80" t="s">
        <v>2057</v>
      </c>
      <c r="H367" s="80" t="s">
        <v>2058</v>
      </c>
      <c r="I367" s="177"/>
      <c r="J367" s="81">
        <v>430.15769810451172</v>
      </c>
      <c r="K367" s="81">
        <v>2.6377886011924785</v>
      </c>
      <c r="L367" s="81">
        <v>8.7815326143608541</v>
      </c>
      <c r="M367" s="81">
        <v>36.985513773777853</v>
      </c>
      <c r="N367" s="81">
        <v>44.232547162254626</v>
      </c>
      <c r="O367" s="81">
        <v>25.122637024745117</v>
      </c>
      <c r="P367" s="81">
        <v>38.155700522633111</v>
      </c>
      <c r="Q367" s="81">
        <v>1.7279157276846637</v>
      </c>
      <c r="R367" s="81">
        <v>0</v>
      </c>
      <c r="S367" s="81">
        <v>5.1855972736441212</v>
      </c>
      <c r="T367" s="82"/>
      <c r="U367" s="81">
        <v>11953959</v>
      </c>
      <c r="V367" s="81">
        <v>1144</v>
      </c>
      <c r="W367" s="81">
        <v>275</v>
      </c>
      <c r="X367" s="81">
        <v>9945</v>
      </c>
      <c r="Y367" s="81">
        <v>14278</v>
      </c>
      <c r="Z367" s="81">
        <v>17952</v>
      </c>
      <c r="AA367" s="81">
        <v>8608</v>
      </c>
      <c r="AB367" s="81">
        <v>29305</v>
      </c>
      <c r="AC367" s="81">
        <v>0</v>
      </c>
      <c r="AD367" s="81">
        <v>5.1855972736441212</v>
      </c>
      <c r="AE367" s="82"/>
      <c r="AF367" s="81">
        <v>158051814.30287051</v>
      </c>
      <c r="AG367" s="81">
        <v>1937321.8401018099</v>
      </c>
      <c r="AH367" s="81">
        <v>2239383.5815068809</v>
      </c>
      <c r="AI367" s="81">
        <v>53600784.150347367</v>
      </c>
      <c r="AJ367" s="81">
        <v>66079863.164268173</v>
      </c>
      <c r="AK367" s="81"/>
      <c r="AL367" s="81"/>
      <c r="AM367" s="81">
        <v>3824628.0853407485</v>
      </c>
      <c r="AN367" s="81"/>
      <c r="AO367" s="81"/>
      <c r="AP367" s="82"/>
      <c r="AQ367" s="81">
        <v>864</v>
      </c>
      <c r="AR367" s="81">
        <v>580</v>
      </c>
      <c r="AS367" s="81">
        <v>0</v>
      </c>
      <c r="AT367" s="81">
        <v>0</v>
      </c>
      <c r="AU367" s="81">
        <v>0</v>
      </c>
      <c r="AV367" s="81">
        <v>0</v>
      </c>
      <c r="AW367" s="81">
        <v>0</v>
      </c>
      <c r="AX367" s="82"/>
      <c r="AY367" s="81">
        <v>3916.835</v>
      </c>
      <c r="AZ367" s="81">
        <v>58179.527999999991</v>
      </c>
      <c r="BA367" s="81">
        <v>0</v>
      </c>
      <c r="BB367" s="81">
        <v>0</v>
      </c>
      <c r="BC367" s="81">
        <v>0</v>
      </c>
      <c r="BD367" s="81">
        <v>0</v>
      </c>
      <c r="BE367" s="81">
        <v>0</v>
      </c>
      <c r="BF367" s="82"/>
      <c r="BG367" s="81">
        <v>0</v>
      </c>
      <c r="BH367" s="81">
        <v>0</v>
      </c>
      <c r="BI367" s="81">
        <v>87.325000000000003</v>
      </c>
      <c r="BJ367" s="81">
        <v>0</v>
      </c>
      <c r="BK367" s="81">
        <v>0</v>
      </c>
      <c r="BL367" s="81">
        <v>0</v>
      </c>
      <c r="BM367" s="82"/>
      <c r="BN367" s="81">
        <v>0</v>
      </c>
      <c r="BO367" s="81">
        <v>0</v>
      </c>
      <c r="BP367" s="81">
        <v>6</v>
      </c>
      <c r="BQ367" s="81">
        <v>0</v>
      </c>
      <c r="BR367" s="81">
        <v>0</v>
      </c>
      <c r="BS367" s="81">
        <v>0</v>
      </c>
      <c r="BT367"/>
      <c r="BU367" s="80">
        <v>87.325000000000003</v>
      </c>
      <c r="BV367" s="80">
        <v>0</v>
      </c>
      <c r="BW367" s="80">
        <v>0</v>
      </c>
      <c r="BX367" s="80">
        <v>0</v>
      </c>
      <c r="BY367" s="80">
        <v>0</v>
      </c>
      <c r="BZ367" s="80">
        <v>0</v>
      </c>
      <c r="CA367" s="80">
        <v>0</v>
      </c>
      <c r="CB367" s="80">
        <v>0</v>
      </c>
      <c r="CC367" s="80">
        <v>0</v>
      </c>
    </row>
    <row r="368" spans="1:81">
      <c r="A368" s="80" t="s">
        <v>2075</v>
      </c>
      <c r="B368" s="80">
        <v>340</v>
      </c>
      <c r="C368" s="80">
        <v>18</v>
      </c>
      <c r="D368" s="80">
        <v>20</v>
      </c>
      <c r="E368" s="80">
        <v>2021</v>
      </c>
      <c r="F368" s="80" t="s">
        <v>75</v>
      </c>
      <c r="G368" s="174" t="s">
        <v>2057</v>
      </c>
      <c r="H368" s="80" t="s">
        <v>2058</v>
      </c>
      <c r="I368" s="177"/>
      <c r="J368" s="81">
        <v>409.25157201702888</v>
      </c>
      <c r="K368" s="81">
        <v>2.9090312208822393</v>
      </c>
      <c r="L368" s="81">
        <v>7.8016612384100661</v>
      </c>
      <c r="M368" s="81">
        <v>41.733798141979982</v>
      </c>
      <c r="N368" s="81">
        <v>41.611126184128892</v>
      </c>
      <c r="O368" s="81">
        <v>24.030051234954218</v>
      </c>
      <c r="P368" s="81">
        <v>38.666798293517701</v>
      </c>
      <c r="Q368" s="81">
        <v>1.6985883357456635</v>
      </c>
      <c r="R368" s="81">
        <v>0</v>
      </c>
      <c r="S368" s="81">
        <v>4.903590319434894</v>
      </c>
      <c r="T368" s="82"/>
      <c r="U368" s="81">
        <v>12462681</v>
      </c>
      <c r="V368" s="81">
        <v>1144</v>
      </c>
      <c r="W368" s="81">
        <v>275</v>
      </c>
      <c r="X368" s="81">
        <v>9945</v>
      </c>
      <c r="Y368" s="81">
        <v>13985</v>
      </c>
      <c r="Z368" s="81">
        <v>17681</v>
      </c>
      <c r="AA368" s="81">
        <v>8507</v>
      </c>
      <c r="AB368" s="81">
        <v>28466</v>
      </c>
      <c r="AC368" s="81">
        <v>0</v>
      </c>
      <c r="AD368" s="81">
        <v>4.903590319434894</v>
      </c>
      <c r="AE368" s="82"/>
      <c r="AF368" s="81">
        <v>145001701.5853951</v>
      </c>
      <c r="AG368" s="81">
        <v>2071227.1103958017</v>
      </c>
      <c r="AH368" s="81">
        <v>1968497.0566401854</v>
      </c>
      <c r="AI368" s="81">
        <v>61397143.505841717</v>
      </c>
      <c r="AJ368" s="81">
        <v>61203335.547605485</v>
      </c>
      <c r="AK368" s="81">
        <v>0</v>
      </c>
      <c r="AL368" s="81">
        <v>0</v>
      </c>
      <c r="AM368" s="81">
        <v>3736557.8303369177</v>
      </c>
      <c r="AN368" s="81">
        <v>0</v>
      </c>
      <c r="AO368" s="81">
        <v>0</v>
      </c>
      <c r="AP368" s="82"/>
      <c r="AQ368" s="81">
        <v>897</v>
      </c>
      <c r="AR368" s="81">
        <v>608</v>
      </c>
      <c r="AS368" s="81">
        <v>0</v>
      </c>
      <c r="AT368" s="81">
        <v>0</v>
      </c>
      <c r="AU368" s="81">
        <v>0</v>
      </c>
      <c r="AV368" s="81">
        <v>0</v>
      </c>
      <c r="AW368" s="81"/>
      <c r="AX368" s="82"/>
      <c r="AY368" s="81">
        <v>4101.5240000000013</v>
      </c>
      <c r="AZ368" s="81">
        <v>62201.027999999991</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2076</v>
      </c>
      <c r="B369" s="80">
        <v>340</v>
      </c>
      <c r="C369" s="80">
        <v>19</v>
      </c>
      <c r="D369" s="80">
        <v>20</v>
      </c>
      <c r="E369" s="80">
        <v>2022</v>
      </c>
      <c r="F369" s="80" t="s">
        <v>568</v>
      </c>
      <c r="G369" s="174" t="s">
        <v>2057</v>
      </c>
      <c r="H369" s="80" t="s">
        <v>2058</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952</v>
      </c>
      <c r="AR369" s="81">
        <v>643</v>
      </c>
      <c r="AS369" s="81">
        <v>0</v>
      </c>
      <c r="AT369" s="81">
        <v>0</v>
      </c>
      <c r="AU369" s="81">
        <v>0</v>
      </c>
      <c r="AV369" s="81">
        <v>0</v>
      </c>
      <c r="AW369" s="81"/>
      <c r="AX369" s="82"/>
      <c r="AY369" s="81">
        <v>4491.4380000000028</v>
      </c>
      <c r="AZ369" s="81">
        <v>63836.927999999985</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2077</v>
      </c>
      <c r="B370" s="80">
        <v>154</v>
      </c>
      <c r="C370" s="80">
        <v>1</v>
      </c>
      <c r="D370" s="80">
        <v>10</v>
      </c>
      <c r="E370" s="80">
        <v>1990</v>
      </c>
      <c r="F370" s="80" t="s">
        <v>562</v>
      </c>
      <c r="G370" s="80" t="s">
        <v>2078</v>
      </c>
      <c r="H370" s="80" t="s">
        <v>2079</v>
      </c>
      <c r="I370" s="177"/>
      <c r="J370" s="81">
        <v>185.0351566843427</v>
      </c>
      <c r="K370" s="81">
        <v>6.9457319624900524</v>
      </c>
      <c r="L370" s="81">
        <v>14.808900934703555</v>
      </c>
      <c r="M370" s="81">
        <v>19.139219744913703</v>
      </c>
      <c r="N370" s="81">
        <v>30.496456438466261</v>
      </c>
      <c r="O370" s="81">
        <v>27.261563847089359</v>
      </c>
      <c r="P370" s="81">
        <v>49.120490469372612</v>
      </c>
      <c r="Q370" s="81">
        <v>2.4117729256103875</v>
      </c>
      <c r="R370" s="81">
        <v>0</v>
      </c>
      <c r="S370" s="81">
        <v>1.9357132286633685</v>
      </c>
      <c r="T370" s="82"/>
      <c r="U370" s="81">
        <v>8531480</v>
      </c>
      <c r="V370" s="81">
        <v>2385</v>
      </c>
      <c r="W370" s="81">
        <v>155</v>
      </c>
      <c r="X370" s="81">
        <v>8139</v>
      </c>
      <c r="Y370" s="81">
        <v>11566</v>
      </c>
      <c r="Z370" s="81">
        <v>11213</v>
      </c>
      <c r="AA370" s="81">
        <v>11927</v>
      </c>
      <c r="AB370" s="81">
        <v>39159</v>
      </c>
      <c r="AC370" s="81">
        <v>0</v>
      </c>
      <c r="AD370" s="81">
        <v>1.9357132286633685</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2080</v>
      </c>
      <c r="B371" s="80">
        <v>155</v>
      </c>
      <c r="C371" s="80">
        <v>2</v>
      </c>
      <c r="D371" s="80">
        <v>10</v>
      </c>
      <c r="E371" s="80">
        <v>2005</v>
      </c>
      <c r="F371" s="80" t="s">
        <v>565</v>
      </c>
      <c r="G371" s="80" t="s">
        <v>2078</v>
      </c>
      <c r="H371" s="80" t="s">
        <v>2079</v>
      </c>
      <c r="I371" s="177"/>
      <c r="J371" s="81">
        <v>57.410641232869978</v>
      </c>
      <c r="K371" s="81">
        <v>3.5212219701749135</v>
      </c>
      <c r="L371" s="81">
        <v>8.9705505220117328</v>
      </c>
      <c r="M371" s="81">
        <v>30.718229267796112</v>
      </c>
      <c r="N371" s="81">
        <v>46.651874384398127</v>
      </c>
      <c r="O371" s="81">
        <v>39.641482454256916</v>
      </c>
      <c r="P371" s="81">
        <v>48.325456312208864</v>
      </c>
      <c r="Q371" s="81">
        <v>2.0550072397304575</v>
      </c>
      <c r="R371" s="81">
        <v>0</v>
      </c>
      <c r="S371" s="81">
        <v>3.3210657177965035</v>
      </c>
      <c r="T371" s="82"/>
      <c r="U371" s="81">
        <v>3804711</v>
      </c>
      <c r="V371" s="81">
        <v>1526</v>
      </c>
      <c r="W371" s="81">
        <v>107</v>
      </c>
      <c r="X371" s="81">
        <v>6535</v>
      </c>
      <c r="Y371" s="81">
        <v>12680</v>
      </c>
      <c r="Z371" s="81">
        <v>18868</v>
      </c>
      <c r="AA371" s="81">
        <v>9610</v>
      </c>
      <c r="AB371" s="81">
        <v>34881</v>
      </c>
      <c r="AC371" s="81">
        <v>0</v>
      </c>
      <c r="AD371" s="81">
        <v>3.3210657177965035</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2081</v>
      </c>
      <c r="B372" s="80">
        <v>156</v>
      </c>
      <c r="C372" s="80">
        <v>3</v>
      </c>
      <c r="D372" s="80">
        <v>10</v>
      </c>
      <c r="E372" s="80">
        <v>2006</v>
      </c>
      <c r="F372" s="80" t="s">
        <v>566</v>
      </c>
      <c r="G372" s="80" t="s">
        <v>2078</v>
      </c>
      <c r="H372" s="80" t="s">
        <v>2079</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2082</v>
      </c>
      <c r="B373" s="80">
        <v>157</v>
      </c>
      <c r="C373" s="80">
        <v>4</v>
      </c>
      <c r="D373" s="80">
        <v>10</v>
      </c>
      <c r="E373" s="80">
        <v>2007</v>
      </c>
      <c r="F373" s="80" t="s">
        <v>567</v>
      </c>
      <c r="G373" s="80" t="s">
        <v>2078</v>
      </c>
      <c r="H373" s="80" t="s">
        <v>2079</v>
      </c>
      <c r="I373" s="177"/>
      <c r="J373" s="81">
        <v>57.529970227501217</v>
      </c>
      <c r="K373" s="81">
        <v>3.3730907961547776</v>
      </c>
      <c r="L373" s="81">
        <v>10.3270208010094</v>
      </c>
      <c r="M373" s="81">
        <v>32.137785111706506</v>
      </c>
      <c r="N373" s="81">
        <v>44.202321460837588</v>
      </c>
      <c r="O373" s="81">
        <v>38.203987755999577</v>
      </c>
      <c r="P373" s="81">
        <v>47.413865595450574</v>
      </c>
      <c r="Q373" s="81">
        <v>2.1159484981458103</v>
      </c>
      <c r="R373" s="81">
        <v>0</v>
      </c>
      <c r="S373" s="81">
        <v>3.2020995731944377</v>
      </c>
      <c r="T373" s="82"/>
      <c r="U373" s="81">
        <v>4127255</v>
      </c>
      <c r="V373" s="81">
        <v>1481</v>
      </c>
      <c r="W373" s="81">
        <v>134</v>
      </c>
      <c r="X373" s="81">
        <v>8225</v>
      </c>
      <c r="Y373" s="81">
        <v>12761</v>
      </c>
      <c r="Z373" s="81">
        <v>18903</v>
      </c>
      <c r="AA373" s="81">
        <v>9285</v>
      </c>
      <c r="AB373" s="81">
        <v>34016</v>
      </c>
      <c r="AC373" s="81">
        <v>0</v>
      </c>
      <c r="AD373" s="81">
        <v>3.2020995731944377</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2083</v>
      </c>
      <c r="B374" s="80">
        <v>158</v>
      </c>
      <c r="C374" s="80">
        <v>5</v>
      </c>
      <c r="D374" s="80">
        <v>10</v>
      </c>
      <c r="E374" s="80">
        <v>2008</v>
      </c>
      <c r="F374" s="80" t="s">
        <v>84</v>
      </c>
      <c r="G374" s="80" t="s">
        <v>2078</v>
      </c>
      <c r="H374" s="80" t="s">
        <v>2079</v>
      </c>
      <c r="I374" s="177"/>
      <c r="J374" s="81">
        <v>46.474429808384372</v>
      </c>
      <c r="K374" s="81">
        <v>2.4968714377982337</v>
      </c>
      <c r="L374" s="81">
        <v>8.8577713061003145</v>
      </c>
      <c r="M374" s="81">
        <v>35.107635807222458</v>
      </c>
      <c r="N374" s="81">
        <v>44.325155224228098</v>
      </c>
      <c r="O374" s="81">
        <v>36.896846770177127</v>
      </c>
      <c r="P374" s="81">
        <v>45.78882048414264</v>
      </c>
      <c r="Q374" s="81">
        <v>2.0538342994132019</v>
      </c>
      <c r="R374" s="81">
        <v>0</v>
      </c>
      <c r="S374" s="81">
        <v>2.4438202863715786</v>
      </c>
      <c r="T374" s="82"/>
      <c r="U374" s="81">
        <v>3780552</v>
      </c>
      <c r="V374" s="81">
        <v>1481</v>
      </c>
      <c r="W374" s="81">
        <v>134</v>
      </c>
      <c r="X374" s="81">
        <v>8225</v>
      </c>
      <c r="Y374" s="81">
        <v>12855</v>
      </c>
      <c r="Z374" s="81">
        <v>18897</v>
      </c>
      <c r="AA374" s="81">
        <v>8977</v>
      </c>
      <c r="AB374" s="81">
        <v>33560</v>
      </c>
      <c r="AC374" s="81">
        <v>0</v>
      </c>
      <c r="AD374" s="81">
        <v>2.4438202863715786</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2084</v>
      </c>
      <c r="B375" s="80">
        <v>159</v>
      </c>
      <c r="C375" s="80">
        <v>6</v>
      </c>
      <c r="D375" s="80">
        <v>10</v>
      </c>
      <c r="E375" s="80">
        <v>2009</v>
      </c>
      <c r="F375" s="80" t="s">
        <v>85</v>
      </c>
      <c r="G375" s="80" t="s">
        <v>2078</v>
      </c>
      <c r="H375" s="80" t="s">
        <v>2079</v>
      </c>
      <c r="I375" s="177"/>
      <c r="J375" s="81">
        <v>43.035351593471667</v>
      </c>
      <c r="K375" s="81">
        <v>2.362069615734498</v>
      </c>
      <c r="L375" s="81">
        <v>7.4768931353317152</v>
      </c>
      <c r="M375" s="81">
        <v>37.642412028199359</v>
      </c>
      <c r="N375" s="81">
        <v>44.210112426950445</v>
      </c>
      <c r="O375" s="81">
        <v>37.469999662579525</v>
      </c>
      <c r="P375" s="81">
        <v>43.712483615978201</v>
      </c>
      <c r="Q375" s="81">
        <v>1.9337518797073794</v>
      </c>
      <c r="R375" s="81">
        <v>0</v>
      </c>
      <c r="S375" s="81">
        <v>3.1149960602076336</v>
      </c>
      <c r="T375" s="82"/>
      <c r="U375" s="81">
        <v>3670958</v>
      </c>
      <c r="V375" s="81">
        <v>1193</v>
      </c>
      <c r="W375" s="81">
        <v>198</v>
      </c>
      <c r="X375" s="81">
        <v>8985</v>
      </c>
      <c r="Y375" s="81">
        <v>12879</v>
      </c>
      <c r="Z375" s="81">
        <v>18942</v>
      </c>
      <c r="AA375" s="81">
        <v>8798</v>
      </c>
      <c r="AB375" s="81">
        <v>33170</v>
      </c>
      <c r="AC375" s="81">
        <v>0</v>
      </c>
      <c r="AD375" s="81">
        <v>3.1149960602076336</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4.0650000000000004</v>
      </c>
      <c r="BJ375" s="81">
        <v>0</v>
      </c>
      <c r="BK375" s="81">
        <v>0</v>
      </c>
      <c r="BL375" s="81">
        <v>0</v>
      </c>
      <c r="BM375" s="82"/>
      <c r="BN375" s="81">
        <v>0</v>
      </c>
      <c r="BO375" s="81">
        <v>0</v>
      </c>
      <c r="BP375" s="81">
        <v>1</v>
      </c>
      <c r="BQ375" s="81">
        <v>0</v>
      </c>
      <c r="BR375" s="81">
        <v>0</v>
      </c>
      <c r="BS375" s="81">
        <v>0</v>
      </c>
      <c r="BT375"/>
      <c r="BU375" s="80"/>
      <c r="BV375" s="80"/>
      <c r="BW375" s="80"/>
      <c r="BX375" s="80"/>
      <c r="BY375" s="80"/>
      <c r="BZ375" s="80"/>
      <c r="CA375" s="80"/>
      <c r="CB375" s="80"/>
      <c r="CC375" s="80"/>
    </row>
    <row r="376" spans="1:81">
      <c r="A376" s="80" t="s">
        <v>2085</v>
      </c>
      <c r="B376" s="80">
        <v>160</v>
      </c>
      <c r="C376" s="80">
        <v>7</v>
      </c>
      <c r="D376" s="80">
        <v>10</v>
      </c>
      <c r="E376" s="80">
        <v>2010</v>
      </c>
      <c r="F376" s="80" t="s">
        <v>86</v>
      </c>
      <c r="G376" s="80" t="s">
        <v>2078</v>
      </c>
      <c r="H376" s="80" t="s">
        <v>2079</v>
      </c>
      <c r="I376" s="177"/>
      <c r="J376" s="81">
        <v>38.416125142633298</v>
      </c>
      <c r="K376" s="81">
        <v>2.3103645778347106</v>
      </c>
      <c r="L376" s="81">
        <v>6.3970231046204322</v>
      </c>
      <c r="M376" s="81">
        <v>35.16630914629274</v>
      </c>
      <c r="N376" s="81">
        <v>36.795710810153139</v>
      </c>
      <c r="O376" s="81">
        <v>37.330162326140496</v>
      </c>
      <c r="P376" s="81">
        <v>43.782389295110221</v>
      </c>
      <c r="Q376" s="81">
        <v>1.985615804573295</v>
      </c>
      <c r="R376" s="81">
        <v>0</v>
      </c>
      <c r="S376" s="81">
        <v>3.1125180142443245</v>
      </c>
      <c r="T376" s="82"/>
      <c r="U376" s="81">
        <v>3817246</v>
      </c>
      <c r="V376" s="81">
        <v>1193</v>
      </c>
      <c r="W376" s="81">
        <v>198</v>
      </c>
      <c r="X376" s="81">
        <v>8985</v>
      </c>
      <c r="Y376" s="81">
        <v>12887</v>
      </c>
      <c r="Z376" s="81">
        <v>18959</v>
      </c>
      <c r="AA376" s="81">
        <v>8592</v>
      </c>
      <c r="AB376" s="81">
        <v>32636</v>
      </c>
      <c r="AC376" s="81">
        <v>0</v>
      </c>
      <c r="AD376" s="81">
        <v>3.1125180142443245</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4.4039999999999999</v>
      </c>
      <c r="BJ376" s="81">
        <v>0</v>
      </c>
      <c r="BK376" s="81">
        <v>0</v>
      </c>
      <c r="BL376" s="81">
        <v>0</v>
      </c>
      <c r="BM376" s="82"/>
      <c r="BN376" s="81">
        <v>0</v>
      </c>
      <c r="BO376" s="81">
        <v>0</v>
      </c>
      <c r="BP376" s="81">
        <v>1</v>
      </c>
      <c r="BQ376" s="81">
        <v>0</v>
      </c>
      <c r="BR376" s="81">
        <v>0</v>
      </c>
      <c r="BS376" s="81">
        <v>0</v>
      </c>
      <c r="BT376"/>
      <c r="BU376" s="80">
        <v>4.4039999999999999</v>
      </c>
      <c r="BV376" s="80">
        <v>0</v>
      </c>
      <c r="BW376" s="80">
        <v>0</v>
      </c>
      <c r="BX376" s="80">
        <v>0</v>
      </c>
      <c r="BY376" s="80">
        <v>0</v>
      </c>
      <c r="BZ376" s="80">
        <v>0</v>
      </c>
      <c r="CA376" s="80">
        <v>0</v>
      </c>
      <c r="CB376" s="80">
        <v>0</v>
      </c>
      <c r="CC376" s="80">
        <v>0</v>
      </c>
    </row>
    <row r="377" spans="1:81">
      <c r="A377" s="80" t="s">
        <v>2086</v>
      </c>
      <c r="B377" s="80">
        <v>161</v>
      </c>
      <c r="C377" s="80">
        <v>8</v>
      </c>
      <c r="D377" s="80">
        <v>10</v>
      </c>
      <c r="E377" s="80">
        <v>2011</v>
      </c>
      <c r="F377" s="80" t="s">
        <v>87</v>
      </c>
      <c r="G377" s="80" t="s">
        <v>2078</v>
      </c>
      <c r="H377" s="80" t="s">
        <v>2079</v>
      </c>
      <c r="I377" s="177"/>
      <c r="J377" s="81">
        <v>51.996711774428462</v>
      </c>
      <c r="K377" s="81">
        <v>3.2912013631559889</v>
      </c>
      <c r="L377" s="81">
        <v>8.8703672682241947</v>
      </c>
      <c r="M377" s="81">
        <v>48.072479026013539</v>
      </c>
      <c r="N377" s="81">
        <v>55.444132390951374</v>
      </c>
      <c r="O377" s="81">
        <v>36.759955486885573</v>
      </c>
      <c r="P377" s="81">
        <v>41.859001852731701</v>
      </c>
      <c r="Q377" s="81">
        <v>2.2626190787758098</v>
      </c>
      <c r="R377" s="81">
        <v>0</v>
      </c>
      <c r="S377" s="81">
        <v>4.7718136880573327</v>
      </c>
      <c r="T377" s="82"/>
      <c r="U377" s="81">
        <v>4077635</v>
      </c>
      <c r="V377" s="81">
        <v>1193</v>
      </c>
      <c r="W377" s="81">
        <v>198</v>
      </c>
      <c r="X377" s="81">
        <v>8985</v>
      </c>
      <c r="Y377" s="81">
        <v>12875</v>
      </c>
      <c r="Z377" s="81">
        <v>19075</v>
      </c>
      <c r="AA377" s="81">
        <v>8459</v>
      </c>
      <c r="AB377" s="81">
        <v>32241</v>
      </c>
      <c r="AC377" s="81">
        <v>0</v>
      </c>
      <c r="AD377" s="81">
        <v>4.7718136880573327</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3.5630000000000002</v>
      </c>
      <c r="BJ377" s="81">
        <v>0</v>
      </c>
      <c r="BK377" s="81">
        <v>0</v>
      </c>
      <c r="BL377" s="81">
        <v>0</v>
      </c>
      <c r="BM377" s="82"/>
      <c r="BN377" s="81">
        <v>0</v>
      </c>
      <c r="BO377" s="81">
        <v>0</v>
      </c>
      <c r="BP377" s="81">
        <v>1</v>
      </c>
      <c r="BQ377" s="81">
        <v>0</v>
      </c>
      <c r="BR377" s="81">
        <v>0</v>
      </c>
      <c r="BS377" s="81">
        <v>0</v>
      </c>
      <c r="BT377"/>
      <c r="BU377" s="80">
        <v>3.5630000000000002</v>
      </c>
      <c r="BV377" s="80">
        <v>0</v>
      </c>
      <c r="BW377" s="80">
        <v>0</v>
      </c>
      <c r="BX377" s="80">
        <v>0</v>
      </c>
      <c r="BY377" s="80">
        <v>0</v>
      </c>
      <c r="BZ377" s="80">
        <v>0</v>
      </c>
      <c r="CA377" s="80">
        <v>0</v>
      </c>
      <c r="CB377" s="80">
        <v>0</v>
      </c>
      <c r="CC377" s="80">
        <v>0</v>
      </c>
    </row>
    <row r="378" spans="1:81">
      <c r="A378" s="80" t="s">
        <v>2087</v>
      </c>
      <c r="B378" s="80">
        <v>162</v>
      </c>
      <c r="C378" s="80">
        <v>9</v>
      </c>
      <c r="D378" s="80">
        <v>10</v>
      </c>
      <c r="E378" s="80">
        <v>2012</v>
      </c>
      <c r="F378" s="80" t="s">
        <v>88</v>
      </c>
      <c r="G378" s="80" t="s">
        <v>2078</v>
      </c>
      <c r="H378" s="80" t="s">
        <v>2079</v>
      </c>
      <c r="I378" s="177"/>
      <c r="J378" s="81">
        <v>54.281266486049695</v>
      </c>
      <c r="K378" s="81">
        <v>3.3716186667648644</v>
      </c>
      <c r="L378" s="81">
        <v>8.8655812488311767</v>
      </c>
      <c r="M378" s="81">
        <v>55.89781460148938</v>
      </c>
      <c r="N378" s="81">
        <v>67.093927548572793</v>
      </c>
      <c r="O378" s="81">
        <v>36.921907480475738</v>
      </c>
      <c r="P378" s="81">
        <v>41.305882505738452</v>
      </c>
      <c r="Q378" s="81">
        <v>2.443870853340437</v>
      </c>
      <c r="R378" s="81">
        <v>0</v>
      </c>
      <c r="S378" s="81">
        <v>3.6980361163850155</v>
      </c>
      <c r="T378" s="82"/>
      <c r="U378" s="81">
        <v>3890435</v>
      </c>
      <c r="V378" s="81">
        <v>1193</v>
      </c>
      <c r="W378" s="81">
        <v>198</v>
      </c>
      <c r="X378" s="81">
        <v>8985</v>
      </c>
      <c r="Y378" s="81">
        <v>13013</v>
      </c>
      <c r="Z378" s="81">
        <v>19311</v>
      </c>
      <c r="AA378" s="81">
        <v>8300</v>
      </c>
      <c r="AB378" s="81">
        <v>32052</v>
      </c>
      <c r="AC378" s="81">
        <v>0</v>
      </c>
      <c r="AD378" s="81">
        <v>3.6980361163850155</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5.4359999999999999</v>
      </c>
      <c r="BJ378" s="81">
        <v>0</v>
      </c>
      <c r="BK378" s="81">
        <v>0</v>
      </c>
      <c r="BL378" s="81">
        <v>0</v>
      </c>
      <c r="BM378" s="82"/>
      <c r="BN378" s="81">
        <v>0</v>
      </c>
      <c r="BO378" s="81">
        <v>0</v>
      </c>
      <c r="BP378" s="81">
        <v>1</v>
      </c>
      <c r="BQ378" s="81">
        <v>0</v>
      </c>
      <c r="BR378" s="81">
        <v>0</v>
      </c>
      <c r="BS378" s="81">
        <v>0</v>
      </c>
      <c r="BT378"/>
      <c r="BU378" s="80">
        <v>5.4359999999999999</v>
      </c>
      <c r="BV378" s="80">
        <v>0</v>
      </c>
      <c r="BW378" s="80">
        <v>0</v>
      </c>
      <c r="BX378" s="80">
        <v>0</v>
      </c>
      <c r="BY378" s="80">
        <v>0</v>
      </c>
      <c r="BZ378" s="80">
        <v>0</v>
      </c>
      <c r="CA378" s="80">
        <v>0</v>
      </c>
      <c r="CB378" s="80">
        <v>0</v>
      </c>
      <c r="CC378" s="80">
        <v>0</v>
      </c>
    </row>
    <row r="379" spans="1:81">
      <c r="A379" s="80" t="s">
        <v>2088</v>
      </c>
      <c r="B379" s="80">
        <v>163</v>
      </c>
      <c r="C379" s="80">
        <v>10</v>
      </c>
      <c r="D379" s="80">
        <v>10</v>
      </c>
      <c r="E379" s="80">
        <v>2013</v>
      </c>
      <c r="F379" s="80" t="s">
        <v>89</v>
      </c>
      <c r="G379" s="80" t="s">
        <v>2078</v>
      </c>
      <c r="H379" s="80" t="s">
        <v>2079</v>
      </c>
      <c r="I379" s="177"/>
      <c r="J379" s="81">
        <v>53.028438877864723</v>
      </c>
      <c r="K379" s="81">
        <v>2.8582074392480932</v>
      </c>
      <c r="L379" s="81">
        <v>7.956705076933603</v>
      </c>
      <c r="M379" s="81">
        <v>52.340223533122661</v>
      </c>
      <c r="N379" s="81">
        <v>67.360475592127798</v>
      </c>
      <c r="O379" s="81">
        <v>35.71906904629644</v>
      </c>
      <c r="P379" s="81">
        <v>41.201759716378604</v>
      </c>
      <c r="Q379" s="81">
        <v>2.4573749019446449</v>
      </c>
      <c r="R379" s="81">
        <v>0</v>
      </c>
      <c r="S379" s="81">
        <v>3.2141818274100871</v>
      </c>
      <c r="T379" s="82"/>
      <c r="U379" s="81">
        <v>3787071</v>
      </c>
      <c r="V379" s="81">
        <v>1193</v>
      </c>
      <c r="W379" s="81">
        <v>198</v>
      </c>
      <c r="X379" s="81">
        <v>8985</v>
      </c>
      <c r="Y379" s="81">
        <v>12978</v>
      </c>
      <c r="Z379" s="81">
        <v>19516</v>
      </c>
      <c r="AA379" s="81">
        <v>8248</v>
      </c>
      <c r="AB379" s="81">
        <v>31767</v>
      </c>
      <c r="AC379" s="81">
        <v>0</v>
      </c>
      <c r="AD379" s="81">
        <v>3.2141818274100871</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6.577</v>
      </c>
      <c r="BJ379" s="81">
        <v>0</v>
      </c>
      <c r="BK379" s="81">
        <v>0</v>
      </c>
      <c r="BL379" s="81">
        <v>0</v>
      </c>
      <c r="BM379" s="82"/>
      <c r="BN379" s="81">
        <v>0</v>
      </c>
      <c r="BO379" s="81">
        <v>0</v>
      </c>
      <c r="BP379" s="81">
        <v>1</v>
      </c>
      <c r="BQ379" s="81">
        <v>0</v>
      </c>
      <c r="BR379" s="81">
        <v>0</v>
      </c>
      <c r="BS379" s="81">
        <v>0</v>
      </c>
      <c r="BT379"/>
      <c r="BU379" s="80">
        <v>6.577</v>
      </c>
      <c r="BV379" s="80">
        <v>0</v>
      </c>
      <c r="BW379" s="80">
        <v>0</v>
      </c>
      <c r="BX379" s="80">
        <v>0</v>
      </c>
      <c r="BY379" s="80">
        <v>0</v>
      </c>
      <c r="BZ379" s="80">
        <v>0</v>
      </c>
      <c r="CA379" s="80">
        <v>0</v>
      </c>
      <c r="CB379" s="80">
        <v>0</v>
      </c>
      <c r="CC379" s="80">
        <v>0</v>
      </c>
    </row>
    <row r="380" spans="1:81">
      <c r="A380" s="80" t="s">
        <v>2089</v>
      </c>
      <c r="B380" s="80">
        <v>164</v>
      </c>
      <c r="C380" s="80">
        <v>11</v>
      </c>
      <c r="D380" s="80">
        <v>10</v>
      </c>
      <c r="E380" s="80">
        <v>2014</v>
      </c>
      <c r="F380" s="80" t="s">
        <v>90</v>
      </c>
      <c r="G380" s="80" t="s">
        <v>2078</v>
      </c>
      <c r="H380" s="80" t="s">
        <v>2079</v>
      </c>
      <c r="I380" s="177"/>
      <c r="J380" s="81">
        <v>56.735465859997539</v>
      </c>
      <c r="K380" s="81">
        <v>3.3651953139868596</v>
      </c>
      <c r="L380" s="81">
        <v>7.3152835489263852</v>
      </c>
      <c r="M380" s="81">
        <v>55.979113784953121</v>
      </c>
      <c r="N380" s="81">
        <v>59.732201290897791</v>
      </c>
      <c r="O380" s="81">
        <v>33.75456486201152</v>
      </c>
      <c r="P380" s="81">
        <v>40.768300060326283</v>
      </c>
      <c r="Q380" s="81">
        <v>2.324638224831721</v>
      </c>
      <c r="R380" s="81">
        <v>0</v>
      </c>
      <c r="S380" s="81">
        <v>3.8379021892052032</v>
      </c>
      <c r="T380" s="82"/>
      <c r="U380" s="81">
        <v>4198262</v>
      </c>
      <c r="V380" s="81">
        <v>1185</v>
      </c>
      <c r="W380" s="81">
        <v>165</v>
      </c>
      <c r="X380" s="81">
        <v>8963</v>
      </c>
      <c r="Y380" s="81">
        <v>12911</v>
      </c>
      <c r="Z380" s="81">
        <v>19424</v>
      </c>
      <c r="AA380" s="81">
        <v>8119</v>
      </c>
      <c r="AB380" s="81">
        <v>31321</v>
      </c>
      <c r="AC380" s="81">
        <v>0</v>
      </c>
      <c r="AD380" s="81">
        <v>3.8379021892052032</v>
      </c>
      <c r="AE380" s="82"/>
      <c r="AF380" s="81">
        <v>49037315.382374607</v>
      </c>
      <c r="AG380" s="81">
        <v>2397492.5463740709</v>
      </c>
      <c r="AH380" s="81">
        <v>1653290.8463258678</v>
      </c>
      <c r="AI380" s="81">
        <v>57620617.584258817</v>
      </c>
      <c r="AJ380" s="81">
        <v>75906455.749853924</v>
      </c>
      <c r="AK380" s="81">
        <v>0</v>
      </c>
      <c r="AL380" s="81">
        <v>0</v>
      </c>
      <c r="AM380" s="81">
        <v>4299905.2635640027</v>
      </c>
      <c r="AN380" s="81">
        <v>0</v>
      </c>
      <c r="AO380" s="81">
        <v>0</v>
      </c>
      <c r="AP380" s="82"/>
      <c r="AQ380" s="81">
        <v>559</v>
      </c>
      <c r="AR380" s="81">
        <v>348</v>
      </c>
      <c r="AS380" s="81">
        <v>0</v>
      </c>
      <c r="AT380" s="81">
        <v>1</v>
      </c>
      <c r="AU380" s="81">
        <v>0</v>
      </c>
      <c r="AV380" s="81">
        <v>0</v>
      </c>
      <c r="AW380" s="81" t="s">
        <v>564</v>
      </c>
      <c r="AX380" s="82"/>
      <c r="AY380" s="81">
        <v>2637.7470000000003</v>
      </c>
      <c r="AZ380" s="81">
        <v>19772.464</v>
      </c>
      <c r="BA380" s="81">
        <v>0</v>
      </c>
      <c r="BB380" s="81">
        <v>37</v>
      </c>
      <c r="BC380" s="81">
        <v>0</v>
      </c>
      <c r="BD380" s="81">
        <v>0</v>
      </c>
      <c r="BE380" s="81" t="s">
        <v>564</v>
      </c>
      <c r="BF380" s="82"/>
      <c r="BG380" s="81">
        <v>0</v>
      </c>
      <c r="BH380" s="81">
        <v>0</v>
      </c>
      <c r="BI380" s="81">
        <v>6.0949999999999998</v>
      </c>
      <c r="BJ380" s="81">
        <v>0</v>
      </c>
      <c r="BK380" s="81">
        <v>0</v>
      </c>
      <c r="BL380" s="81">
        <v>0</v>
      </c>
      <c r="BM380" s="82"/>
      <c r="BN380" s="81">
        <v>0</v>
      </c>
      <c r="BO380" s="81">
        <v>0</v>
      </c>
      <c r="BP380" s="81">
        <v>1</v>
      </c>
      <c r="BQ380" s="81">
        <v>0</v>
      </c>
      <c r="BR380" s="81">
        <v>0</v>
      </c>
      <c r="BS380" s="81">
        <v>0</v>
      </c>
      <c r="BT380"/>
      <c r="BU380" s="80">
        <v>6.0949999999999998</v>
      </c>
      <c r="BV380" s="80">
        <v>0</v>
      </c>
      <c r="BW380" s="80">
        <v>0</v>
      </c>
      <c r="BX380" s="80">
        <v>0</v>
      </c>
      <c r="BY380" s="80">
        <v>0</v>
      </c>
      <c r="BZ380" s="80">
        <v>0</v>
      </c>
      <c r="CA380" s="80">
        <v>0</v>
      </c>
      <c r="CB380" s="80">
        <v>0</v>
      </c>
      <c r="CC380" s="80">
        <v>0</v>
      </c>
    </row>
    <row r="381" spans="1:81">
      <c r="A381" s="80" t="s">
        <v>2090</v>
      </c>
      <c r="B381" s="80">
        <v>165</v>
      </c>
      <c r="C381" s="80">
        <v>12</v>
      </c>
      <c r="D381" s="80">
        <v>10</v>
      </c>
      <c r="E381" s="80">
        <v>2015</v>
      </c>
      <c r="F381" s="80" t="s">
        <v>91</v>
      </c>
      <c r="G381" s="80" t="s">
        <v>2078</v>
      </c>
      <c r="H381" s="80" t="s">
        <v>2079</v>
      </c>
      <c r="I381" s="177"/>
      <c r="J381" s="81">
        <v>65.336220396989575</v>
      </c>
      <c r="K381" s="81">
        <v>3.0037000552143436</v>
      </c>
      <c r="L381" s="81">
        <v>7.0646041805450857</v>
      </c>
      <c r="M381" s="81">
        <v>50.968181179984192</v>
      </c>
      <c r="N381" s="81">
        <v>52.972414283516528</v>
      </c>
      <c r="O381" s="81">
        <v>33.42212403690295</v>
      </c>
      <c r="P381" s="81">
        <v>40.197341737483747</v>
      </c>
      <c r="Q381" s="81">
        <v>2.2422103135742688</v>
      </c>
      <c r="R381" s="81">
        <v>0</v>
      </c>
      <c r="S381" s="81">
        <v>2.6806112028845339</v>
      </c>
      <c r="T381" s="82"/>
      <c r="U381" s="81">
        <v>4967130</v>
      </c>
      <c r="V381" s="81">
        <v>1185</v>
      </c>
      <c r="W381" s="81">
        <v>165</v>
      </c>
      <c r="X381" s="81">
        <v>8963</v>
      </c>
      <c r="Y381" s="81">
        <v>12890</v>
      </c>
      <c r="Z381" s="81">
        <v>19418</v>
      </c>
      <c r="AA381" s="81">
        <v>7999</v>
      </c>
      <c r="AB381" s="81">
        <v>30860</v>
      </c>
      <c r="AC381" s="81">
        <v>0</v>
      </c>
      <c r="AD381" s="81">
        <v>2.6806112028845339</v>
      </c>
      <c r="AE381" s="82"/>
      <c r="AF381" s="81">
        <v>58259988.636424966</v>
      </c>
      <c r="AG381" s="81">
        <v>2033067.4193157898</v>
      </c>
      <c r="AH381" s="81">
        <v>1293453.6680226123</v>
      </c>
      <c r="AI381" s="81">
        <v>54785222.418774471</v>
      </c>
      <c r="AJ381" s="81">
        <v>68106510.140629157</v>
      </c>
      <c r="AK381" s="81">
        <v>0</v>
      </c>
      <c r="AL381" s="81">
        <v>0</v>
      </c>
      <c r="AM381" s="81">
        <v>4229233.5471688136</v>
      </c>
      <c r="AN381" s="81">
        <v>0</v>
      </c>
      <c r="AO381" s="81">
        <v>0</v>
      </c>
      <c r="AP381" s="82"/>
      <c r="AQ381" s="81">
        <v>597</v>
      </c>
      <c r="AR381" s="81">
        <v>606</v>
      </c>
      <c r="AS381" s="81">
        <v>0</v>
      </c>
      <c r="AT381" s="81">
        <v>1</v>
      </c>
      <c r="AU381" s="81">
        <v>0</v>
      </c>
      <c r="AV381" s="81">
        <v>0</v>
      </c>
      <c r="AW381" s="81" t="s">
        <v>564</v>
      </c>
      <c r="AX381" s="82"/>
      <c r="AY381" s="81">
        <v>2865.6170000000002</v>
      </c>
      <c r="AZ381" s="81">
        <v>33117.964</v>
      </c>
      <c r="BA381" s="81">
        <v>0</v>
      </c>
      <c r="BB381" s="81">
        <v>37</v>
      </c>
      <c r="BC381" s="81">
        <v>0</v>
      </c>
      <c r="BD381" s="81">
        <v>0</v>
      </c>
      <c r="BE381" s="81" t="s">
        <v>564</v>
      </c>
      <c r="BF381" s="82"/>
      <c r="BG381" s="81">
        <v>0</v>
      </c>
      <c r="BH381" s="81">
        <v>0</v>
      </c>
      <c r="BI381" s="81">
        <v>5.0629999999999997</v>
      </c>
      <c r="BJ381" s="81">
        <v>0</v>
      </c>
      <c r="BK381" s="81">
        <v>0</v>
      </c>
      <c r="BL381" s="81">
        <v>0</v>
      </c>
      <c r="BM381" s="82"/>
      <c r="BN381" s="81">
        <v>0</v>
      </c>
      <c r="BO381" s="81">
        <v>0</v>
      </c>
      <c r="BP381" s="81">
        <v>1</v>
      </c>
      <c r="BQ381" s="81">
        <v>0</v>
      </c>
      <c r="BR381" s="81">
        <v>0</v>
      </c>
      <c r="BS381" s="81">
        <v>0</v>
      </c>
      <c r="BT381"/>
      <c r="BU381" s="80">
        <v>5.0629999999999997</v>
      </c>
      <c r="BV381" s="80">
        <v>0</v>
      </c>
      <c r="BW381" s="80">
        <v>0</v>
      </c>
      <c r="BX381" s="80">
        <v>0</v>
      </c>
      <c r="BY381" s="80">
        <v>0</v>
      </c>
      <c r="BZ381" s="80">
        <v>0</v>
      </c>
      <c r="CA381" s="80">
        <v>0</v>
      </c>
      <c r="CB381" s="80">
        <v>0</v>
      </c>
      <c r="CC381" s="80">
        <v>0</v>
      </c>
    </row>
    <row r="382" spans="1:81">
      <c r="A382" s="80" t="s">
        <v>2091</v>
      </c>
      <c r="B382" s="80">
        <v>166</v>
      </c>
      <c r="C382" s="80">
        <v>13</v>
      </c>
      <c r="D382" s="80">
        <v>10</v>
      </c>
      <c r="E382" s="80">
        <v>2016</v>
      </c>
      <c r="F382" s="80" t="s">
        <v>92</v>
      </c>
      <c r="G382" s="80" t="s">
        <v>2078</v>
      </c>
      <c r="H382" s="80" t="s">
        <v>2079</v>
      </c>
      <c r="I382" s="177"/>
      <c r="J382" s="81">
        <v>52.508182466199557</v>
      </c>
      <c r="K382" s="81">
        <v>2.8493528347710124</v>
      </c>
      <c r="L382" s="81">
        <v>7.6218701032213128</v>
      </c>
      <c r="M382" s="81">
        <v>36.285513650636432</v>
      </c>
      <c r="N382" s="81">
        <v>44.230834053078667</v>
      </c>
      <c r="O382" s="81">
        <v>32.89384324983051</v>
      </c>
      <c r="P382" s="81">
        <v>38.874634194419812</v>
      </c>
      <c r="Q382" s="81">
        <v>2.1465073264011916</v>
      </c>
      <c r="R382" s="81">
        <v>0</v>
      </c>
      <c r="S382" s="81">
        <v>3.2914811806652398</v>
      </c>
      <c r="T382" s="82"/>
      <c r="U382" s="81">
        <v>4711122</v>
      </c>
      <c r="V382" s="81">
        <v>1185</v>
      </c>
      <c r="W382" s="81">
        <v>165</v>
      </c>
      <c r="X382" s="81">
        <v>8963</v>
      </c>
      <c r="Y382" s="81">
        <v>12883</v>
      </c>
      <c r="Z382" s="81">
        <v>19346</v>
      </c>
      <c r="AA382" s="81">
        <v>8001</v>
      </c>
      <c r="AB382" s="81">
        <v>30390</v>
      </c>
      <c r="AC382" s="81">
        <v>0</v>
      </c>
      <c r="AD382" s="81">
        <v>3.2914811806652402</v>
      </c>
      <c r="AE382" s="82"/>
      <c r="AF382" s="81">
        <v>52056765.577083074</v>
      </c>
      <c r="AG382" s="81">
        <v>2026741.824610346</v>
      </c>
      <c r="AH382" s="81">
        <v>1203404.4268671039</v>
      </c>
      <c r="AI382" s="81">
        <v>52780491.088382892</v>
      </c>
      <c r="AJ382" s="81">
        <v>73609524.10455817</v>
      </c>
      <c r="AK382" s="81">
        <v>0</v>
      </c>
      <c r="AL382" s="81">
        <v>0</v>
      </c>
      <c r="AM382" s="81">
        <v>4168057.6768045528</v>
      </c>
      <c r="AN382" s="81">
        <v>0</v>
      </c>
      <c r="AO382" s="81">
        <v>0</v>
      </c>
      <c r="AP382" s="82"/>
      <c r="AQ382" s="81">
        <v>629</v>
      </c>
      <c r="AR382" s="81">
        <v>697</v>
      </c>
      <c r="AS382" s="81">
        <v>0</v>
      </c>
      <c r="AT382" s="81">
        <v>1</v>
      </c>
      <c r="AU382" s="81">
        <v>0</v>
      </c>
      <c r="AV382" s="81">
        <v>0</v>
      </c>
      <c r="AW382" s="81" t="s">
        <v>564</v>
      </c>
      <c r="AX382" s="82"/>
      <c r="AY382" s="81">
        <v>3059.7069999999999</v>
      </c>
      <c r="AZ382" s="81">
        <v>39245.364000000001</v>
      </c>
      <c r="BA382" s="81">
        <v>0</v>
      </c>
      <c r="BB382" s="81">
        <v>37</v>
      </c>
      <c r="BC382" s="81">
        <v>0</v>
      </c>
      <c r="BD382" s="81">
        <v>0</v>
      </c>
      <c r="BE382" s="81" t="s">
        <v>564</v>
      </c>
      <c r="BF382" s="82"/>
      <c r="BG382" s="81">
        <v>0</v>
      </c>
      <c r="BH382" s="81">
        <v>0</v>
      </c>
      <c r="BI382" s="81">
        <v>4.7210000000000001</v>
      </c>
      <c r="BJ382" s="81">
        <v>0</v>
      </c>
      <c r="BK382" s="81">
        <v>0</v>
      </c>
      <c r="BL382" s="81">
        <v>0</v>
      </c>
      <c r="BM382" s="82"/>
      <c r="BN382" s="81">
        <v>0</v>
      </c>
      <c r="BO382" s="81">
        <v>0</v>
      </c>
      <c r="BP382" s="81">
        <v>1</v>
      </c>
      <c r="BQ382" s="81">
        <v>0</v>
      </c>
      <c r="BR382" s="81">
        <v>0</v>
      </c>
      <c r="BS382" s="81">
        <v>0</v>
      </c>
      <c r="BT382"/>
      <c r="BU382" s="80">
        <v>4.7210000000000001</v>
      </c>
      <c r="BV382" s="80">
        <v>0</v>
      </c>
      <c r="BW382" s="80">
        <v>0</v>
      </c>
      <c r="BX382" s="80">
        <v>0</v>
      </c>
      <c r="BY382" s="80">
        <v>0</v>
      </c>
      <c r="BZ382" s="80">
        <v>0</v>
      </c>
      <c r="CA382" s="80">
        <v>0</v>
      </c>
      <c r="CB382" s="80">
        <v>0</v>
      </c>
      <c r="CC382" s="80">
        <v>0</v>
      </c>
    </row>
    <row r="383" spans="1:81">
      <c r="A383" s="80" t="s">
        <v>2092</v>
      </c>
      <c r="B383" s="80">
        <v>167</v>
      </c>
      <c r="C383" s="80">
        <v>14</v>
      </c>
      <c r="D383" s="80">
        <v>10</v>
      </c>
      <c r="E383" s="80">
        <v>2017</v>
      </c>
      <c r="F383" s="80" t="s">
        <v>71</v>
      </c>
      <c r="G383" s="80" t="s">
        <v>2078</v>
      </c>
      <c r="H383" s="80" t="s">
        <v>2079</v>
      </c>
      <c r="I383" s="177"/>
      <c r="J383" s="81">
        <v>56.145040576777554</v>
      </c>
      <c r="K383" s="81">
        <v>2.8874756031185518</v>
      </c>
      <c r="L383" s="81">
        <v>7.2049608449150444</v>
      </c>
      <c r="M383" s="81">
        <v>36.705880355060884</v>
      </c>
      <c r="N383" s="81">
        <v>44.005668223153926</v>
      </c>
      <c r="O383" s="81">
        <v>32.144680637621832</v>
      </c>
      <c r="P383" s="81">
        <v>38.498022789457295</v>
      </c>
      <c r="Q383" s="81">
        <v>2.046492641585469</v>
      </c>
      <c r="R383" s="81">
        <v>0</v>
      </c>
      <c r="S383" s="81">
        <v>3.2849049564600485</v>
      </c>
      <c r="T383" s="82"/>
      <c r="U383" s="81">
        <v>5055148</v>
      </c>
      <c r="V383" s="81">
        <v>1185</v>
      </c>
      <c r="W383" s="81">
        <v>165</v>
      </c>
      <c r="X383" s="81">
        <v>8963</v>
      </c>
      <c r="Y383" s="81">
        <v>12858</v>
      </c>
      <c r="Z383" s="81">
        <v>19219</v>
      </c>
      <c r="AA383" s="81">
        <v>7974</v>
      </c>
      <c r="AB383" s="81">
        <v>29963</v>
      </c>
      <c r="AC383" s="81">
        <v>0</v>
      </c>
      <c r="AD383" s="81">
        <v>3.284904956460049</v>
      </c>
      <c r="AE383" s="82"/>
      <c r="AF383" s="81">
        <v>57527288.253401659</v>
      </c>
      <c r="AG383" s="81">
        <v>2065198.28034331</v>
      </c>
      <c r="AH383" s="81">
        <v>1503628.3880201289</v>
      </c>
      <c r="AI383" s="81">
        <v>54859452.657371961</v>
      </c>
      <c r="AJ383" s="81">
        <v>69478898.657845646</v>
      </c>
      <c r="AK383" s="81">
        <v>0</v>
      </c>
      <c r="AL383" s="81">
        <v>0</v>
      </c>
      <c r="AM383" s="81">
        <v>4115923.8906223821</v>
      </c>
      <c r="AN383" s="81">
        <v>0</v>
      </c>
      <c r="AO383" s="81">
        <v>0</v>
      </c>
      <c r="AP383" s="82"/>
      <c r="AQ383" s="81">
        <v>656</v>
      </c>
      <c r="AR383" s="81">
        <v>753</v>
      </c>
      <c r="AS383" s="81">
        <v>0</v>
      </c>
      <c r="AT383" s="81">
        <v>1</v>
      </c>
      <c r="AU383" s="81">
        <v>0</v>
      </c>
      <c r="AV383" s="81">
        <v>0</v>
      </c>
      <c r="AW383" s="81" t="s">
        <v>564</v>
      </c>
      <c r="AX383" s="82"/>
      <c r="AY383" s="81">
        <v>3214.0569999999998</v>
      </c>
      <c r="AZ383" s="81">
        <v>41537.664000000019</v>
      </c>
      <c r="BA383" s="81">
        <v>0</v>
      </c>
      <c r="BB383" s="81">
        <v>37</v>
      </c>
      <c r="BC383" s="81">
        <v>0</v>
      </c>
      <c r="BD383" s="81">
        <v>0</v>
      </c>
      <c r="BE383" s="81" t="s">
        <v>564</v>
      </c>
      <c r="BF383" s="82"/>
      <c r="BG383" s="81">
        <v>0</v>
      </c>
      <c r="BH383" s="81">
        <v>0</v>
      </c>
      <c r="BI383" s="81">
        <v>2.5609999999999999</v>
      </c>
      <c r="BJ383" s="81">
        <v>0</v>
      </c>
      <c r="BK383" s="81">
        <v>0</v>
      </c>
      <c r="BL383" s="81">
        <v>0</v>
      </c>
      <c r="BM383" s="82"/>
      <c r="BN383" s="81">
        <v>0</v>
      </c>
      <c r="BO383" s="81">
        <v>0</v>
      </c>
      <c r="BP383" s="81">
        <v>1</v>
      </c>
      <c r="BQ383" s="81">
        <v>0</v>
      </c>
      <c r="BR383" s="81">
        <v>0</v>
      </c>
      <c r="BS383" s="81">
        <v>0</v>
      </c>
      <c r="BT383"/>
      <c r="BU383" s="80">
        <v>2.5609999999999999</v>
      </c>
      <c r="BV383" s="80">
        <v>0</v>
      </c>
      <c r="BW383" s="80">
        <v>0</v>
      </c>
      <c r="BX383" s="80">
        <v>0</v>
      </c>
      <c r="BY383" s="80">
        <v>0</v>
      </c>
      <c r="BZ383" s="80">
        <v>0</v>
      </c>
      <c r="CA383" s="80">
        <v>0</v>
      </c>
      <c r="CB383" s="80">
        <v>0</v>
      </c>
      <c r="CC383" s="80">
        <v>0</v>
      </c>
    </row>
    <row r="384" spans="1:81">
      <c r="A384" s="80" t="s">
        <v>2093</v>
      </c>
      <c r="B384" s="80">
        <v>168</v>
      </c>
      <c r="C384" s="80">
        <v>15</v>
      </c>
      <c r="D384" s="80">
        <v>10</v>
      </c>
      <c r="E384" s="80">
        <v>2018</v>
      </c>
      <c r="F384" s="80" t="s">
        <v>93</v>
      </c>
      <c r="G384" s="80" t="s">
        <v>2078</v>
      </c>
      <c r="H384" s="80" t="s">
        <v>2079</v>
      </c>
      <c r="I384" s="177"/>
      <c r="J384" s="81">
        <v>40.894265978138179</v>
      </c>
      <c r="K384" s="81">
        <v>2.735533471534854</v>
      </c>
      <c r="L384" s="81">
        <v>6.5816544535925745</v>
      </c>
      <c r="M384" s="81">
        <v>36.311384602256759</v>
      </c>
      <c r="N384" s="81">
        <v>42.08985882115801</v>
      </c>
      <c r="O384" s="81">
        <v>31.457054944696111</v>
      </c>
      <c r="P384" s="81">
        <v>37.866250304082868</v>
      </c>
      <c r="Q384" s="81">
        <v>1.8653873445489715</v>
      </c>
      <c r="R384" s="81">
        <v>0</v>
      </c>
      <c r="S384" s="81">
        <v>3.3678869293864828</v>
      </c>
      <c r="T384" s="82"/>
      <c r="U384" s="81">
        <v>3957700</v>
      </c>
      <c r="V384" s="81">
        <v>1185</v>
      </c>
      <c r="W384" s="81">
        <v>165</v>
      </c>
      <c r="X384" s="81">
        <v>8963</v>
      </c>
      <c r="Y384" s="81">
        <v>12802</v>
      </c>
      <c r="Z384" s="81">
        <v>19168</v>
      </c>
      <c r="AA384" s="81">
        <v>7922</v>
      </c>
      <c r="AB384" s="81">
        <v>29432</v>
      </c>
      <c r="AC384" s="81">
        <v>0</v>
      </c>
      <c r="AD384" s="81">
        <v>3.3678869293864828</v>
      </c>
      <c r="AE384" s="82"/>
      <c r="AF384" s="81">
        <v>44114497.683283307</v>
      </c>
      <c r="AG384" s="81">
        <v>1841418.8575522259</v>
      </c>
      <c r="AH384" s="81">
        <v>1385237.3452739951</v>
      </c>
      <c r="AI384" s="81">
        <v>52103249.363058679</v>
      </c>
      <c r="AJ384" s="81">
        <v>68043668.80986616</v>
      </c>
      <c r="AK384" s="81">
        <v>0</v>
      </c>
      <c r="AL384" s="81">
        <v>0</v>
      </c>
      <c r="AM384" s="81">
        <v>4051347.4904652489</v>
      </c>
      <c r="AN384" s="81">
        <v>0</v>
      </c>
      <c r="AO384" s="81">
        <v>0</v>
      </c>
      <c r="AP384" s="82"/>
      <c r="AQ384" s="81">
        <v>688</v>
      </c>
      <c r="AR384" s="81">
        <v>848</v>
      </c>
      <c r="AS384" s="81">
        <v>0</v>
      </c>
      <c r="AT384" s="81">
        <v>1</v>
      </c>
      <c r="AU384" s="81">
        <v>0</v>
      </c>
      <c r="AV384" s="81">
        <v>0</v>
      </c>
      <c r="AW384" s="81" t="s">
        <v>564</v>
      </c>
      <c r="AX384" s="82"/>
      <c r="AY384" s="81">
        <v>3392.1570000000002</v>
      </c>
      <c r="AZ384" s="81">
        <v>47666.264000000003</v>
      </c>
      <c r="BA384" s="81">
        <v>0</v>
      </c>
      <c r="BB384" s="81">
        <v>37</v>
      </c>
      <c r="BC384" s="81">
        <v>0</v>
      </c>
      <c r="BD384" s="81">
        <v>0</v>
      </c>
      <c r="BE384" s="81" t="s">
        <v>564</v>
      </c>
      <c r="BF384" s="82"/>
      <c r="BG384" s="81">
        <v>0</v>
      </c>
      <c r="BH384" s="81">
        <v>0</v>
      </c>
      <c r="BI384" s="81">
        <v>1.9390000000000001</v>
      </c>
      <c r="BJ384" s="81">
        <v>0</v>
      </c>
      <c r="BK384" s="81">
        <v>0</v>
      </c>
      <c r="BL384" s="81">
        <v>0</v>
      </c>
      <c r="BM384" s="82"/>
      <c r="BN384" s="81">
        <v>0</v>
      </c>
      <c r="BO384" s="81">
        <v>0</v>
      </c>
      <c r="BP384" s="81">
        <v>1</v>
      </c>
      <c r="BQ384" s="81">
        <v>0</v>
      </c>
      <c r="BR384" s="81">
        <v>0</v>
      </c>
      <c r="BS384" s="81">
        <v>0</v>
      </c>
      <c r="BT384"/>
      <c r="BU384" s="80">
        <v>1.9390000000000001</v>
      </c>
      <c r="BV384" s="80">
        <v>0</v>
      </c>
      <c r="BW384" s="80">
        <v>0</v>
      </c>
      <c r="BX384" s="80">
        <v>0</v>
      </c>
      <c r="BY384" s="80">
        <v>0</v>
      </c>
      <c r="BZ384" s="80">
        <v>0</v>
      </c>
      <c r="CA384" s="80">
        <v>0</v>
      </c>
      <c r="CB384" s="80">
        <v>0</v>
      </c>
      <c r="CC384" s="80">
        <v>0</v>
      </c>
    </row>
    <row r="385" spans="1:81">
      <c r="A385" s="80" t="s">
        <v>2094</v>
      </c>
      <c r="B385" s="80">
        <v>169</v>
      </c>
      <c r="C385" s="80">
        <v>16</v>
      </c>
      <c r="D385" s="80">
        <v>10</v>
      </c>
      <c r="E385" s="80">
        <v>2019</v>
      </c>
      <c r="F385" s="80" t="s">
        <v>73</v>
      </c>
      <c r="G385" s="80" t="s">
        <v>2078</v>
      </c>
      <c r="H385" s="80" t="s">
        <v>2079</v>
      </c>
      <c r="I385" s="177"/>
      <c r="J385" s="81">
        <v>35.658039437729954</v>
      </c>
      <c r="K385" s="81">
        <v>2.3385576026042596</v>
      </c>
      <c r="L385" s="81">
        <v>6.479314688152785</v>
      </c>
      <c r="M385" s="81">
        <v>30.665352522573464</v>
      </c>
      <c r="N385" s="81">
        <v>32.902064489253448</v>
      </c>
      <c r="O385" s="81">
        <v>30.493467286457584</v>
      </c>
      <c r="P385" s="81">
        <v>37.077843114790909</v>
      </c>
      <c r="Q385" s="81">
        <v>1.7828286496015915</v>
      </c>
      <c r="R385" s="81">
        <v>0</v>
      </c>
      <c r="S385" s="81">
        <v>3.0214256911777246</v>
      </c>
      <c r="T385" s="82"/>
      <c r="U385" s="81">
        <v>4213064</v>
      </c>
      <c r="V385" s="81">
        <v>1185</v>
      </c>
      <c r="W385" s="81">
        <v>165</v>
      </c>
      <c r="X385" s="81">
        <v>8963</v>
      </c>
      <c r="Y385" s="81">
        <v>12725</v>
      </c>
      <c r="Z385" s="81">
        <v>19091</v>
      </c>
      <c r="AA385" s="81">
        <v>7699</v>
      </c>
      <c r="AB385" s="81">
        <v>28891</v>
      </c>
      <c r="AC385" s="81">
        <v>0</v>
      </c>
      <c r="AD385" s="81">
        <v>3.0214256911777251</v>
      </c>
      <c r="AE385" s="82"/>
      <c r="AF385" s="81">
        <v>46138512.353506051</v>
      </c>
      <c r="AG385" s="81">
        <v>1789393.2129413961</v>
      </c>
      <c r="AH385" s="81">
        <v>1522820.4356296849</v>
      </c>
      <c r="AI385" s="81">
        <v>55006323.631629713</v>
      </c>
      <c r="AJ385" s="81">
        <v>62437576.022392735</v>
      </c>
      <c r="AK385" s="81">
        <v>0</v>
      </c>
      <c r="AL385" s="81">
        <v>0</v>
      </c>
      <c r="AM385" s="81">
        <v>3934736.7086684443</v>
      </c>
      <c r="AN385" s="81">
        <v>0</v>
      </c>
      <c r="AO385" s="81">
        <v>0</v>
      </c>
      <c r="AP385" s="82"/>
      <c r="AQ385" s="81">
        <v>734</v>
      </c>
      <c r="AR385" s="81">
        <v>999</v>
      </c>
      <c r="AS385" s="81">
        <v>0</v>
      </c>
      <c r="AT385" s="81">
        <v>3</v>
      </c>
      <c r="AU385" s="81">
        <v>0</v>
      </c>
      <c r="AV385" s="81">
        <v>0</v>
      </c>
      <c r="AW385" s="81" t="s">
        <v>564</v>
      </c>
      <c r="AX385" s="82"/>
      <c r="AY385" s="81">
        <v>3672.5169999999998</v>
      </c>
      <c r="AZ385" s="81">
        <v>57039.164000000012</v>
      </c>
      <c r="BA385" s="81">
        <v>0</v>
      </c>
      <c r="BB385" s="81">
        <v>38.200000000000003</v>
      </c>
      <c r="BC385" s="81">
        <v>0</v>
      </c>
      <c r="BD385" s="81">
        <v>0</v>
      </c>
      <c r="BE385" s="81" t="s">
        <v>564</v>
      </c>
      <c r="BF385" s="82"/>
      <c r="BG385" s="81">
        <v>0</v>
      </c>
      <c r="BH385" s="81">
        <v>0</v>
      </c>
      <c r="BI385" s="81">
        <v>6.2089999999999996</v>
      </c>
      <c r="BJ385" s="81">
        <v>0</v>
      </c>
      <c r="BK385" s="81">
        <v>0</v>
      </c>
      <c r="BL385" s="81">
        <v>0</v>
      </c>
      <c r="BM385" s="82"/>
      <c r="BN385" s="81">
        <v>0</v>
      </c>
      <c r="BO385" s="81">
        <v>0</v>
      </c>
      <c r="BP385" s="81">
        <v>1</v>
      </c>
      <c r="BQ385" s="81">
        <v>0</v>
      </c>
      <c r="BR385" s="81">
        <v>0</v>
      </c>
      <c r="BS385" s="81">
        <v>0</v>
      </c>
      <c r="BT385"/>
      <c r="BU385" s="80">
        <v>6.2089999999999996</v>
      </c>
      <c r="BV385" s="80">
        <v>0</v>
      </c>
      <c r="BW385" s="80">
        <v>0</v>
      </c>
      <c r="BX385" s="80">
        <v>0</v>
      </c>
      <c r="BY385" s="80">
        <v>0</v>
      </c>
      <c r="BZ385" s="80">
        <v>0</v>
      </c>
      <c r="CA385" s="80">
        <v>0</v>
      </c>
      <c r="CB385" s="80">
        <v>0</v>
      </c>
      <c r="CC385" s="80">
        <v>0</v>
      </c>
    </row>
    <row r="386" spans="1:81">
      <c r="A386" s="80" t="s">
        <v>2095</v>
      </c>
      <c r="B386" s="80">
        <v>170</v>
      </c>
      <c r="C386" s="80">
        <v>17</v>
      </c>
      <c r="D386" s="80">
        <v>10</v>
      </c>
      <c r="E386" s="80">
        <v>2020</v>
      </c>
      <c r="F386" s="80" t="s">
        <v>218</v>
      </c>
      <c r="G386" s="174" t="s">
        <v>2078</v>
      </c>
      <c r="H386" s="80" t="s">
        <v>2079</v>
      </c>
      <c r="I386" s="177"/>
      <c r="J386" s="81">
        <v>44.181927995630822</v>
      </c>
      <c r="K386" s="81">
        <v>2.6855328162993279</v>
      </c>
      <c r="L386" s="81">
        <v>8.0484678048821561</v>
      </c>
      <c r="M386" s="81">
        <v>32.795510539858462</v>
      </c>
      <c r="N386" s="81">
        <v>47.952548550448327</v>
      </c>
      <c r="O386" s="81">
        <v>26.699799008194748</v>
      </c>
      <c r="P386" s="81">
        <v>34.760339625753822</v>
      </c>
      <c r="Q386" s="81">
        <v>1.6726082732377019</v>
      </c>
      <c r="R386" s="81">
        <v>0</v>
      </c>
      <c r="S386" s="81">
        <v>3.0240384645976262</v>
      </c>
      <c r="T386" s="82"/>
      <c r="U386" s="81">
        <v>4171758</v>
      </c>
      <c r="V386" s="81">
        <v>1078</v>
      </c>
      <c r="W386" s="81">
        <v>198</v>
      </c>
      <c r="X386" s="81">
        <v>8251</v>
      </c>
      <c r="Y386" s="81">
        <v>12684</v>
      </c>
      <c r="Z386" s="81">
        <v>19079</v>
      </c>
      <c r="AA386" s="81">
        <v>7842</v>
      </c>
      <c r="AB386" s="81">
        <v>28367</v>
      </c>
      <c r="AC386" s="81">
        <v>0</v>
      </c>
      <c r="AD386" s="81">
        <v>3.0240384645976262</v>
      </c>
      <c r="AE386" s="82"/>
      <c r="AF386" s="81">
        <v>44048322.268438518</v>
      </c>
      <c r="AG386" s="81">
        <v>1727713.5579123031</v>
      </c>
      <c r="AH386" s="81">
        <v>2014290.1453759903</v>
      </c>
      <c r="AI386" s="81">
        <v>45241241.279948674</v>
      </c>
      <c r="AJ386" s="81">
        <v>74573461.718356118</v>
      </c>
      <c r="AK386" s="81"/>
      <c r="AL386" s="81"/>
      <c r="AM386" s="81">
        <v>3702208.663943389</v>
      </c>
      <c r="AN386" s="81"/>
      <c r="AO386" s="81"/>
      <c r="AP386" s="82"/>
      <c r="AQ386" s="81">
        <v>768</v>
      </c>
      <c r="AR386" s="81">
        <v>1138</v>
      </c>
      <c r="AS386" s="81">
        <v>0</v>
      </c>
      <c r="AT386" s="81">
        <v>3</v>
      </c>
      <c r="AU386" s="81">
        <v>0</v>
      </c>
      <c r="AV386" s="81">
        <v>0</v>
      </c>
      <c r="AW386" s="81">
        <v>0</v>
      </c>
      <c r="AX386" s="82"/>
      <c r="AY386" s="81">
        <v>3885.3470000000011</v>
      </c>
      <c r="AZ386" s="81">
        <v>63957.563999999998</v>
      </c>
      <c r="BA386" s="81">
        <v>0</v>
      </c>
      <c r="BB386" s="81">
        <v>38.200000000000003</v>
      </c>
      <c r="BC386" s="81">
        <v>0</v>
      </c>
      <c r="BD386" s="81">
        <v>0</v>
      </c>
      <c r="BE386" s="81">
        <v>0</v>
      </c>
      <c r="BF386" s="82"/>
      <c r="BG386" s="81">
        <v>0</v>
      </c>
      <c r="BH386" s="81">
        <v>0</v>
      </c>
      <c r="BI386" s="81">
        <v>5.6239999999999997</v>
      </c>
      <c r="BJ386" s="81">
        <v>0</v>
      </c>
      <c r="BK386" s="81">
        <v>0</v>
      </c>
      <c r="BL386" s="81">
        <v>0</v>
      </c>
      <c r="BM386" s="82"/>
      <c r="BN386" s="81">
        <v>0</v>
      </c>
      <c r="BO386" s="81">
        <v>0</v>
      </c>
      <c r="BP386" s="81">
        <v>1</v>
      </c>
      <c r="BQ386" s="81">
        <v>0</v>
      </c>
      <c r="BR386" s="81">
        <v>0</v>
      </c>
      <c r="BS386" s="81">
        <v>0</v>
      </c>
      <c r="BT386"/>
      <c r="BU386" s="80">
        <v>5.6239999999999997</v>
      </c>
      <c r="BV386" s="80">
        <v>0</v>
      </c>
      <c r="BW386" s="80">
        <v>0</v>
      </c>
      <c r="BX386" s="80">
        <v>0</v>
      </c>
      <c r="BY386" s="80">
        <v>0</v>
      </c>
      <c r="BZ386" s="80">
        <v>0</v>
      </c>
      <c r="CA386" s="80">
        <v>0</v>
      </c>
      <c r="CB386" s="80">
        <v>0</v>
      </c>
      <c r="CC386" s="80">
        <v>0</v>
      </c>
    </row>
    <row r="387" spans="1:81">
      <c r="A387" s="80" t="s">
        <v>2096</v>
      </c>
      <c r="B387" s="80">
        <v>170</v>
      </c>
      <c r="C387" s="80">
        <v>18</v>
      </c>
      <c r="D387" s="80">
        <v>10</v>
      </c>
      <c r="E387" s="80">
        <v>2021</v>
      </c>
      <c r="F387" s="80" t="s">
        <v>75</v>
      </c>
      <c r="G387" s="174" t="s">
        <v>2078</v>
      </c>
      <c r="H387" s="80" t="s">
        <v>2079</v>
      </c>
      <c r="I387" s="177"/>
      <c r="J387" s="81">
        <v>37.589859649676207</v>
      </c>
      <c r="K387" s="81">
        <v>2.6614340476616865</v>
      </c>
      <c r="L387" s="81">
        <v>8.2805116414929731</v>
      </c>
      <c r="M387" s="81">
        <v>34.759140034946412</v>
      </c>
      <c r="N387" s="81">
        <v>40.021018842230042</v>
      </c>
      <c r="O387" s="81">
        <v>25.488353648568037</v>
      </c>
      <c r="P387" s="81">
        <v>35.689632091301391</v>
      </c>
      <c r="Q387" s="81">
        <v>1.6571171457877052</v>
      </c>
      <c r="R387" s="81">
        <v>0</v>
      </c>
      <c r="S387" s="81">
        <v>3.314704807902785</v>
      </c>
      <c r="T387" s="82"/>
      <c r="U387" s="81">
        <v>4169739</v>
      </c>
      <c r="V387" s="81">
        <v>1078</v>
      </c>
      <c r="W387" s="81">
        <v>198</v>
      </c>
      <c r="X387" s="81">
        <v>8251</v>
      </c>
      <c r="Y387" s="81">
        <v>12557</v>
      </c>
      <c r="Z387" s="81">
        <v>18754</v>
      </c>
      <c r="AA387" s="81">
        <v>7852</v>
      </c>
      <c r="AB387" s="81">
        <v>27771</v>
      </c>
      <c r="AC387" s="81">
        <v>0</v>
      </c>
      <c r="AD387" s="81">
        <v>3.314704807902785</v>
      </c>
      <c r="AE387" s="82"/>
      <c r="AF387" s="81">
        <v>40225163.041781873</v>
      </c>
      <c r="AG387" s="81">
        <v>1762935.8958005963</v>
      </c>
      <c r="AH387" s="81">
        <v>2137594.1087389183</v>
      </c>
      <c r="AI387" s="81">
        <v>52777349.086561717</v>
      </c>
      <c r="AJ387" s="81">
        <v>67766705.100313559</v>
      </c>
      <c r="AK387" s="81">
        <v>0</v>
      </c>
      <c r="AL387" s="81">
        <v>0</v>
      </c>
      <c r="AM387" s="81">
        <v>3645329.4283104949</v>
      </c>
      <c r="AN387" s="81">
        <v>0</v>
      </c>
      <c r="AO387" s="81">
        <v>0</v>
      </c>
      <c r="AP387" s="82"/>
      <c r="AQ387" s="81">
        <v>789</v>
      </c>
      <c r="AR387" s="81">
        <v>1270</v>
      </c>
      <c r="AS387" s="81">
        <v>0</v>
      </c>
      <c r="AT387" s="81">
        <v>3</v>
      </c>
      <c r="AU387" s="81">
        <v>0</v>
      </c>
      <c r="AV387" s="81">
        <v>0</v>
      </c>
      <c r="AW387" s="81"/>
      <c r="AX387" s="82"/>
      <c r="AY387" s="81">
        <v>4032.327000000002</v>
      </c>
      <c r="AZ387" s="81">
        <v>70656.763999999966</v>
      </c>
      <c r="BA387" s="81">
        <v>0</v>
      </c>
      <c r="BB387" s="81">
        <v>38.200000000000003</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2097</v>
      </c>
      <c r="B388" s="80">
        <v>170</v>
      </c>
      <c r="C388" s="80">
        <v>19</v>
      </c>
      <c r="D388" s="80">
        <v>10</v>
      </c>
      <c r="E388" s="80">
        <v>2022</v>
      </c>
      <c r="F388" s="80" t="s">
        <v>568</v>
      </c>
      <c r="G388" s="80" t="s">
        <v>2078</v>
      </c>
      <c r="H388" s="80" t="s">
        <v>2079</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834</v>
      </c>
      <c r="AR388" s="81">
        <v>1313</v>
      </c>
      <c r="AS388" s="81">
        <v>0</v>
      </c>
      <c r="AT388" s="81">
        <v>2</v>
      </c>
      <c r="AU388" s="81">
        <v>0</v>
      </c>
      <c r="AV388" s="81">
        <v>0</v>
      </c>
      <c r="AW388" s="81"/>
      <c r="AX388" s="82"/>
      <c r="AY388" s="81">
        <v>4340.667000000004</v>
      </c>
      <c r="AZ388" s="81">
        <v>72673.763999999981</v>
      </c>
      <c r="BA388" s="81">
        <v>0</v>
      </c>
      <c r="BB388" s="81">
        <v>37.4</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2098</v>
      </c>
      <c r="B389" s="80">
        <v>460</v>
      </c>
      <c r="C389" s="80">
        <v>1</v>
      </c>
      <c r="D389" s="80">
        <v>28</v>
      </c>
      <c r="E389" s="80">
        <v>1990</v>
      </c>
      <c r="F389" s="80" t="s">
        <v>562</v>
      </c>
      <c r="G389" s="80" t="s">
        <v>2099</v>
      </c>
      <c r="H389" s="80" t="s">
        <v>2100</v>
      </c>
      <c r="I389" s="177"/>
      <c r="J389" s="81">
        <v>27.022265574155949</v>
      </c>
      <c r="K389" s="81">
        <v>2.6662671061339114</v>
      </c>
      <c r="L389" s="81">
        <v>6.4933593320946468</v>
      </c>
      <c r="M389" s="81">
        <v>13.691336060439431</v>
      </c>
      <c r="N389" s="81">
        <v>22.471947724100211</v>
      </c>
      <c r="O389" s="81">
        <v>18.757064575073077</v>
      </c>
      <c r="P389" s="81">
        <v>27.288703768765231</v>
      </c>
      <c r="Q389" s="81">
        <v>1.6608153607602263</v>
      </c>
      <c r="R389" s="81">
        <v>0</v>
      </c>
      <c r="S389" s="81">
        <v>1.5047681563436817</v>
      </c>
      <c r="T389" s="82"/>
      <c r="U389" s="81">
        <v>1593057</v>
      </c>
      <c r="V389" s="81">
        <v>771</v>
      </c>
      <c r="W389" s="81">
        <v>72</v>
      </c>
      <c r="X389" s="81">
        <v>5285</v>
      </c>
      <c r="Y389" s="81">
        <v>8119</v>
      </c>
      <c r="Z389" s="81">
        <v>7715</v>
      </c>
      <c r="AA389" s="81">
        <v>6626</v>
      </c>
      <c r="AB389" s="81">
        <v>26966</v>
      </c>
      <c r="AC389" s="81">
        <v>0</v>
      </c>
      <c r="AD389" s="81">
        <v>1.5047681563436817</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2101</v>
      </c>
      <c r="B390" s="80">
        <v>461</v>
      </c>
      <c r="C390" s="80">
        <v>2</v>
      </c>
      <c r="D390" s="80">
        <v>28</v>
      </c>
      <c r="E390" s="80">
        <v>2005</v>
      </c>
      <c r="F390" s="80" t="s">
        <v>565</v>
      </c>
      <c r="G390" s="80" t="s">
        <v>2099</v>
      </c>
      <c r="H390" s="80" t="s">
        <v>2100</v>
      </c>
      <c r="I390" s="177"/>
      <c r="J390" s="81">
        <v>38.310472665881861</v>
      </c>
      <c r="K390" s="81">
        <v>1.31167845026703</v>
      </c>
      <c r="L390" s="81">
        <v>6.3427450417645108</v>
      </c>
      <c r="M390" s="81">
        <v>17.504018880073808</v>
      </c>
      <c r="N390" s="81">
        <v>35.274503748878281</v>
      </c>
      <c r="O390" s="81">
        <v>33.231361457440194</v>
      </c>
      <c r="P390" s="81">
        <v>28.537665408094206</v>
      </c>
      <c r="Q390" s="81">
        <v>1.7361014116675875</v>
      </c>
      <c r="R390" s="81">
        <v>0</v>
      </c>
      <c r="S390" s="81">
        <v>2.2432236254181182</v>
      </c>
      <c r="T390" s="82"/>
      <c r="U390" s="81">
        <v>2088018</v>
      </c>
      <c r="V390" s="81">
        <v>553</v>
      </c>
      <c r="W390" s="81">
        <v>69</v>
      </c>
      <c r="X390" s="81">
        <v>3809</v>
      </c>
      <c r="Y390" s="81">
        <v>10724</v>
      </c>
      <c r="Z390" s="81">
        <v>15817</v>
      </c>
      <c r="AA390" s="81">
        <v>5675</v>
      </c>
      <c r="AB390" s="81">
        <v>29468</v>
      </c>
      <c r="AC390" s="81">
        <v>0</v>
      </c>
      <c r="AD390" s="81">
        <v>2.2432236254181182</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2102</v>
      </c>
      <c r="B391" s="80">
        <v>462</v>
      </c>
      <c r="C391" s="80">
        <v>3</v>
      </c>
      <c r="D391" s="80">
        <v>28</v>
      </c>
      <c r="E391" s="80">
        <v>2006</v>
      </c>
      <c r="F391" s="80" t="s">
        <v>566</v>
      </c>
      <c r="G391" s="80" t="s">
        <v>2099</v>
      </c>
      <c r="H391" s="80" t="s">
        <v>2100</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2103</v>
      </c>
      <c r="B392" s="80">
        <v>463</v>
      </c>
      <c r="C392" s="80">
        <v>4</v>
      </c>
      <c r="D392" s="80">
        <v>28</v>
      </c>
      <c r="E392" s="80">
        <v>2007</v>
      </c>
      <c r="F392" s="80" t="s">
        <v>567</v>
      </c>
      <c r="G392" s="80" t="s">
        <v>2099</v>
      </c>
      <c r="H392" s="80" t="s">
        <v>2100</v>
      </c>
      <c r="I392" s="177"/>
      <c r="J392" s="81">
        <v>39.644024130343169</v>
      </c>
      <c r="K392" s="81">
        <v>1.7057675199064588</v>
      </c>
      <c r="L392" s="81">
        <v>4.5973185246068136</v>
      </c>
      <c r="M392" s="81">
        <v>25.270952425203507</v>
      </c>
      <c r="N392" s="81">
        <v>34.850705494027892</v>
      </c>
      <c r="O392" s="81">
        <v>32.613751807573671</v>
      </c>
      <c r="P392" s="81">
        <v>27.758941666867994</v>
      </c>
      <c r="Q392" s="81">
        <v>1.8255156566052766</v>
      </c>
      <c r="R392" s="81">
        <v>0</v>
      </c>
      <c r="S392" s="81">
        <v>2.6685575559054144</v>
      </c>
      <c r="T392" s="82"/>
      <c r="U392" s="81">
        <v>2703442</v>
      </c>
      <c r="V392" s="81">
        <v>722</v>
      </c>
      <c r="W392" s="81">
        <v>63</v>
      </c>
      <c r="X392" s="81">
        <v>6030</v>
      </c>
      <c r="Y392" s="81">
        <v>10915</v>
      </c>
      <c r="Z392" s="81">
        <v>16137</v>
      </c>
      <c r="AA392" s="81">
        <v>5436</v>
      </c>
      <c r="AB392" s="81">
        <v>29347</v>
      </c>
      <c r="AC392" s="81">
        <v>0</v>
      </c>
      <c r="AD392" s="81">
        <v>2.6685575559054144</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2104</v>
      </c>
      <c r="B393" s="80">
        <v>464</v>
      </c>
      <c r="C393" s="80">
        <v>5</v>
      </c>
      <c r="D393" s="80">
        <v>28</v>
      </c>
      <c r="E393" s="80">
        <v>2008</v>
      </c>
      <c r="F393" s="80" t="s">
        <v>84</v>
      </c>
      <c r="G393" s="80" t="s">
        <v>2099</v>
      </c>
      <c r="H393" s="80" t="s">
        <v>2100</v>
      </c>
      <c r="I393" s="177"/>
      <c r="J393" s="81">
        <v>39.221027976349191</v>
      </c>
      <c r="K393" s="81">
        <v>1.2642948997168346</v>
      </c>
      <c r="L393" s="81">
        <v>4.0545990526457665</v>
      </c>
      <c r="M393" s="81">
        <v>26.431525193832393</v>
      </c>
      <c r="N393" s="81">
        <v>34.737751368791088</v>
      </c>
      <c r="O393" s="81">
        <v>31.648462152606289</v>
      </c>
      <c r="P393" s="81">
        <v>27.125425791987364</v>
      </c>
      <c r="Q393" s="81">
        <v>1.7859056175648411</v>
      </c>
      <c r="R393" s="81">
        <v>0</v>
      </c>
      <c r="S393" s="81">
        <v>2.3730941525911278</v>
      </c>
      <c r="T393" s="82"/>
      <c r="U393" s="81">
        <v>2920234</v>
      </c>
      <c r="V393" s="81">
        <v>722</v>
      </c>
      <c r="W393" s="81">
        <v>63</v>
      </c>
      <c r="X393" s="81">
        <v>6030</v>
      </c>
      <c r="Y393" s="81">
        <v>10994</v>
      </c>
      <c r="Z393" s="81">
        <v>16209</v>
      </c>
      <c r="AA393" s="81">
        <v>5318</v>
      </c>
      <c r="AB393" s="81">
        <v>29182</v>
      </c>
      <c r="AC393" s="81">
        <v>0</v>
      </c>
      <c r="AD393" s="81">
        <v>2.3730941525911278</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2105</v>
      </c>
      <c r="B394" s="80">
        <v>465</v>
      </c>
      <c r="C394" s="80">
        <v>6</v>
      </c>
      <c r="D394" s="80">
        <v>28</v>
      </c>
      <c r="E394" s="80">
        <v>2009</v>
      </c>
      <c r="F394" s="80" t="s">
        <v>85</v>
      </c>
      <c r="G394" s="80" t="s">
        <v>2099</v>
      </c>
      <c r="H394" s="80" t="s">
        <v>2100</v>
      </c>
      <c r="I394" s="177"/>
      <c r="J394" s="81">
        <v>33.475323455832736</v>
      </c>
      <c r="K394" s="81">
        <v>1.5185462216735928</v>
      </c>
      <c r="L394" s="81">
        <v>5.7208732131203011</v>
      </c>
      <c r="M394" s="81">
        <v>33.616922266526949</v>
      </c>
      <c r="N394" s="81">
        <v>35.278347700564993</v>
      </c>
      <c r="O394" s="81">
        <v>32.409907848785927</v>
      </c>
      <c r="P394" s="81">
        <v>26.06452478397609</v>
      </c>
      <c r="Q394" s="81">
        <v>1.6959534498814399</v>
      </c>
      <c r="R394" s="81">
        <v>0</v>
      </c>
      <c r="S394" s="81">
        <v>3.0146215441035262</v>
      </c>
      <c r="T394" s="82"/>
      <c r="U394" s="81">
        <v>2473497</v>
      </c>
      <c r="V394" s="81">
        <v>820</v>
      </c>
      <c r="W394" s="81">
        <v>158</v>
      </c>
      <c r="X394" s="81">
        <v>7214</v>
      </c>
      <c r="Y394" s="81">
        <v>11105</v>
      </c>
      <c r="Z394" s="81">
        <v>16384</v>
      </c>
      <c r="AA394" s="81">
        <v>5246</v>
      </c>
      <c r="AB394" s="81">
        <v>29091</v>
      </c>
      <c r="AC394" s="81">
        <v>0</v>
      </c>
      <c r="AD394" s="81">
        <v>3.0146215441035262</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10.477</v>
      </c>
      <c r="BL394" s="81">
        <v>0</v>
      </c>
      <c r="BM394" s="82"/>
      <c r="BN394" s="81">
        <v>0</v>
      </c>
      <c r="BO394" s="81">
        <v>0</v>
      </c>
      <c r="BP394" s="81">
        <v>0</v>
      </c>
      <c r="BQ394" s="81">
        <v>0</v>
      </c>
      <c r="BR394" s="81">
        <v>1</v>
      </c>
      <c r="BS394" s="81">
        <v>0</v>
      </c>
      <c r="BT394"/>
      <c r="BU394" s="80"/>
      <c r="BV394" s="80"/>
      <c r="BW394" s="80"/>
      <c r="BX394" s="80"/>
      <c r="BY394" s="80"/>
      <c r="BZ394" s="80"/>
      <c r="CA394" s="80"/>
      <c r="CB394" s="80"/>
      <c r="CC394" s="80"/>
    </row>
    <row r="395" spans="1:81">
      <c r="A395" s="80" t="s">
        <v>2106</v>
      </c>
      <c r="B395" s="80">
        <v>466</v>
      </c>
      <c r="C395" s="80">
        <v>7</v>
      </c>
      <c r="D395" s="80">
        <v>28</v>
      </c>
      <c r="E395" s="80">
        <v>2010</v>
      </c>
      <c r="F395" s="80" t="s">
        <v>86</v>
      </c>
      <c r="G395" s="80" t="s">
        <v>2099</v>
      </c>
      <c r="H395" s="80" t="s">
        <v>2100</v>
      </c>
      <c r="I395" s="177"/>
      <c r="J395" s="81">
        <v>34.502184750337193</v>
      </c>
      <c r="K395" s="81">
        <v>1.464173450157416</v>
      </c>
      <c r="L395" s="81">
        <v>5.4242057959908596</v>
      </c>
      <c r="M395" s="81">
        <v>32.143972114601716</v>
      </c>
      <c r="N395" s="81">
        <v>33.361448362351275</v>
      </c>
      <c r="O395" s="81">
        <v>32.466746484294035</v>
      </c>
      <c r="P395" s="81">
        <v>26.558870228830827</v>
      </c>
      <c r="Q395" s="81">
        <v>1.7634234734572982</v>
      </c>
      <c r="R395" s="81">
        <v>0</v>
      </c>
      <c r="S395" s="81">
        <v>2.6169058563763556</v>
      </c>
      <c r="T395" s="82"/>
      <c r="U395" s="81">
        <v>2534637</v>
      </c>
      <c r="V395" s="81">
        <v>820</v>
      </c>
      <c r="W395" s="81">
        <v>158</v>
      </c>
      <c r="X395" s="81">
        <v>7214</v>
      </c>
      <c r="Y395" s="81">
        <v>11184</v>
      </c>
      <c r="Z395" s="81">
        <v>16489</v>
      </c>
      <c r="AA395" s="81">
        <v>5212</v>
      </c>
      <c r="AB395" s="81">
        <v>28984</v>
      </c>
      <c r="AC395" s="81">
        <v>0</v>
      </c>
      <c r="AD395" s="81">
        <v>2.6169058563763556</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2.8279999999999998</v>
      </c>
      <c r="BJ395" s="81">
        <v>0</v>
      </c>
      <c r="BK395" s="81">
        <v>12.05</v>
      </c>
      <c r="BL395" s="81">
        <v>0</v>
      </c>
      <c r="BM395" s="82"/>
      <c r="BN395" s="81">
        <v>0</v>
      </c>
      <c r="BO395" s="81">
        <v>0</v>
      </c>
      <c r="BP395" s="81">
        <v>1</v>
      </c>
      <c r="BQ395" s="81">
        <v>0</v>
      </c>
      <c r="BR395" s="81">
        <v>1</v>
      </c>
      <c r="BS395" s="81">
        <v>0</v>
      </c>
      <c r="BT395"/>
      <c r="BU395" s="80">
        <v>14.878</v>
      </c>
      <c r="BV395" s="80">
        <v>0</v>
      </c>
      <c r="BW395" s="80">
        <v>0</v>
      </c>
      <c r="BX395" s="80">
        <v>0</v>
      </c>
      <c r="BY395" s="80">
        <v>0</v>
      </c>
      <c r="BZ395" s="80">
        <v>0</v>
      </c>
      <c r="CA395" s="80">
        <v>0</v>
      </c>
      <c r="CB395" s="80">
        <v>0</v>
      </c>
      <c r="CC395" s="80">
        <v>0</v>
      </c>
    </row>
    <row r="396" spans="1:81">
      <c r="A396" s="80" t="s">
        <v>2107</v>
      </c>
      <c r="B396" s="80">
        <v>467</v>
      </c>
      <c r="C396" s="80">
        <v>8</v>
      </c>
      <c r="D396" s="80">
        <v>28</v>
      </c>
      <c r="E396" s="80">
        <v>2011</v>
      </c>
      <c r="F396" s="80" t="s">
        <v>87</v>
      </c>
      <c r="G396" s="80" t="s">
        <v>2099</v>
      </c>
      <c r="H396" s="80" t="s">
        <v>2100</v>
      </c>
      <c r="I396" s="177"/>
      <c r="J396" s="81">
        <v>32.321711657127345</v>
      </c>
      <c r="K396" s="81">
        <v>2.3333682482595246</v>
      </c>
      <c r="L396" s="81">
        <v>7.0538638922331263</v>
      </c>
      <c r="M396" s="81">
        <v>42.539119770527513</v>
      </c>
      <c r="N396" s="81">
        <v>45.990427934570235</v>
      </c>
      <c r="O396" s="81">
        <v>32.013440657831886</v>
      </c>
      <c r="P396" s="81">
        <v>25.563731359642034</v>
      </c>
      <c r="Q396" s="81">
        <v>2.0217670990494185</v>
      </c>
      <c r="R396" s="81">
        <v>0</v>
      </c>
      <c r="S396" s="81">
        <v>4.4067672950786161</v>
      </c>
      <c r="T396" s="82"/>
      <c r="U396" s="81">
        <v>2181793</v>
      </c>
      <c r="V396" s="81">
        <v>820</v>
      </c>
      <c r="W396" s="81">
        <v>158</v>
      </c>
      <c r="X396" s="81">
        <v>7214</v>
      </c>
      <c r="Y396" s="81">
        <v>11251</v>
      </c>
      <c r="Z396" s="81">
        <v>16612</v>
      </c>
      <c r="AA396" s="81">
        <v>5166</v>
      </c>
      <c r="AB396" s="81">
        <v>28809</v>
      </c>
      <c r="AC396" s="81">
        <v>0</v>
      </c>
      <c r="AD396" s="81">
        <v>4.4067672950786161</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2.871</v>
      </c>
      <c r="BJ396" s="81">
        <v>0</v>
      </c>
      <c r="BK396" s="81">
        <v>10.371</v>
      </c>
      <c r="BL396" s="81">
        <v>0</v>
      </c>
      <c r="BM396" s="82"/>
      <c r="BN396" s="81">
        <v>0</v>
      </c>
      <c r="BO396" s="81">
        <v>0</v>
      </c>
      <c r="BP396" s="81">
        <v>1</v>
      </c>
      <c r="BQ396" s="81">
        <v>0</v>
      </c>
      <c r="BR396" s="81">
        <v>1</v>
      </c>
      <c r="BS396" s="81">
        <v>0</v>
      </c>
      <c r="BT396"/>
      <c r="BU396" s="80">
        <v>13.242000000000001</v>
      </c>
      <c r="BV396" s="80">
        <v>0</v>
      </c>
      <c r="BW396" s="80">
        <v>0</v>
      </c>
      <c r="BX396" s="80">
        <v>0</v>
      </c>
      <c r="BY396" s="80">
        <v>0</v>
      </c>
      <c r="BZ396" s="80">
        <v>0</v>
      </c>
      <c r="CA396" s="80">
        <v>0</v>
      </c>
      <c r="CB396" s="80">
        <v>0</v>
      </c>
      <c r="CC396" s="80">
        <v>0</v>
      </c>
    </row>
    <row r="397" spans="1:81">
      <c r="A397" s="80" t="s">
        <v>2108</v>
      </c>
      <c r="B397" s="80">
        <v>468</v>
      </c>
      <c r="C397" s="80">
        <v>9</v>
      </c>
      <c r="D397" s="80">
        <v>28</v>
      </c>
      <c r="E397" s="80">
        <v>2012</v>
      </c>
      <c r="F397" s="80" t="s">
        <v>88</v>
      </c>
      <c r="G397" s="80" t="s">
        <v>2099</v>
      </c>
      <c r="H397" s="80" t="s">
        <v>2100</v>
      </c>
      <c r="I397" s="177"/>
      <c r="J397" s="81">
        <v>39.953492135759063</v>
      </c>
      <c r="K397" s="81">
        <v>2.3399849233255305</v>
      </c>
      <c r="L397" s="81">
        <v>7.4042412766086381</v>
      </c>
      <c r="M397" s="81">
        <v>46.553871325294168</v>
      </c>
      <c r="N397" s="81">
        <v>60.378646725639811</v>
      </c>
      <c r="O397" s="81">
        <v>32.193624263696883</v>
      </c>
      <c r="P397" s="81">
        <v>25.340910086653039</v>
      </c>
      <c r="Q397" s="81">
        <v>2.2046075706191623</v>
      </c>
      <c r="R397" s="81">
        <v>0</v>
      </c>
      <c r="S397" s="81">
        <v>3.1459852004556401</v>
      </c>
      <c r="T397" s="82"/>
      <c r="U397" s="81">
        <v>2744830</v>
      </c>
      <c r="V397" s="81">
        <v>820</v>
      </c>
      <c r="W397" s="81">
        <v>158</v>
      </c>
      <c r="X397" s="81">
        <v>7214</v>
      </c>
      <c r="Y397" s="81">
        <v>11481</v>
      </c>
      <c r="Z397" s="81">
        <v>16838</v>
      </c>
      <c r="AA397" s="81">
        <v>5092</v>
      </c>
      <c r="AB397" s="81">
        <v>28914</v>
      </c>
      <c r="AC397" s="81">
        <v>0</v>
      </c>
      <c r="AD397" s="81">
        <v>3.1459852004556401</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5.17</v>
      </c>
      <c r="BJ397" s="81">
        <v>0</v>
      </c>
      <c r="BK397" s="81">
        <v>14.871</v>
      </c>
      <c r="BL397" s="81">
        <v>0</v>
      </c>
      <c r="BM397" s="82"/>
      <c r="BN397" s="81">
        <v>0</v>
      </c>
      <c r="BO397" s="81">
        <v>0</v>
      </c>
      <c r="BP397" s="81">
        <v>1</v>
      </c>
      <c r="BQ397" s="81">
        <v>0</v>
      </c>
      <c r="BR397" s="81">
        <v>1</v>
      </c>
      <c r="BS397" s="81">
        <v>0</v>
      </c>
      <c r="BT397"/>
      <c r="BU397" s="80">
        <v>20.041</v>
      </c>
      <c r="BV397" s="80">
        <v>0</v>
      </c>
      <c r="BW397" s="80">
        <v>0</v>
      </c>
      <c r="BX397" s="80">
        <v>0</v>
      </c>
      <c r="BY397" s="80">
        <v>0</v>
      </c>
      <c r="BZ397" s="80">
        <v>0</v>
      </c>
      <c r="CA397" s="80">
        <v>0</v>
      </c>
      <c r="CB397" s="80">
        <v>0</v>
      </c>
      <c r="CC397" s="80">
        <v>0</v>
      </c>
    </row>
    <row r="398" spans="1:81">
      <c r="A398" s="80" t="s">
        <v>2109</v>
      </c>
      <c r="B398" s="80">
        <v>469</v>
      </c>
      <c r="C398" s="80">
        <v>10</v>
      </c>
      <c r="D398" s="80">
        <v>28</v>
      </c>
      <c r="E398" s="80">
        <v>2013</v>
      </c>
      <c r="F398" s="80" t="s">
        <v>89</v>
      </c>
      <c r="G398" s="80" t="s">
        <v>2099</v>
      </c>
      <c r="H398" s="80" t="s">
        <v>2100</v>
      </c>
      <c r="I398" s="177"/>
      <c r="J398" s="81">
        <v>55.543506939820901</v>
      </c>
      <c r="K398" s="81">
        <v>1.911160144016258</v>
      </c>
      <c r="L398" s="81">
        <v>6.6067068318708753</v>
      </c>
      <c r="M398" s="81">
        <v>46.572941921816494</v>
      </c>
      <c r="N398" s="81">
        <v>66.196969715748438</v>
      </c>
      <c r="O398" s="81">
        <v>31.178230231792377</v>
      </c>
      <c r="P398" s="81">
        <v>25.351470727524415</v>
      </c>
      <c r="Q398" s="81">
        <v>2.2426340473534547</v>
      </c>
      <c r="R398" s="81">
        <v>0</v>
      </c>
      <c r="S398" s="81">
        <v>1.9199313215352858</v>
      </c>
      <c r="T398" s="82"/>
      <c r="U398" s="81">
        <v>2935890</v>
      </c>
      <c r="V398" s="81">
        <v>820</v>
      </c>
      <c r="W398" s="81">
        <v>158</v>
      </c>
      <c r="X398" s="81">
        <v>7214</v>
      </c>
      <c r="Y398" s="81">
        <v>11636</v>
      </c>
      <c r="Z398" s="81">
        <v>17035</v>
      </c>
      <c r="AA398" s="81">
        <v>5075</v>
      </c>
      <c r="AB398" s="81">
        <v>28991</v>
      </c>
      <c r="AC398" s="81">
        <v>0</v>
      </c>
      <c r="AD398" s="81">
        <v>1.9199313215352858</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6.8239999999999998</v>
      </c>
      <c r="BJ398" s="81">
        <v>0</v>
      </c>
      <c r="BK398" s="81">
        <v>18.763999999999999</v>
      </c>
      <c r="BL398" s="81">
        <v>0</v>
      </c>
      <c r="BM398" s="82"/>
      <c r="BN398" s="81">
        <v>0</v>
      </c>
      <c r="BO398" s="81">
        <v>0</v>
      </c>
      <c r="BP398" s="81">
        <v>1</v>
      </c>
      <c r="BQ398" s="81">
        <v>0</v>
      </c>
      <c r="BR398" s="81">
        <v>1</v>
      </c>
      <c r="BS398" s="81">
        <v>0</v>
      </c>
      <c r="BT398"/>
      <c r="BU398" s="80">
        <v>25.588000000000001</v>
      </c>
      <c r="BV398" s="80">
        <v>0</v>
      </c>
      <c r="BW398" s="80">
        <v>0</v>
      </c>
      <c r="BX398" s="80">
        <v>0</v>
      </c>
      <c r="BY398" s="80">
        <v>0</v>
      </c>
      <c r="BZ398" s="80">
        <v>0</v>
      </c>
      <c r="CA398" s="80">
        <v>0</v>
      </c>
      <c r="CB398" s="80">
        <v>0</v>
      </c>
      <c r="CC398" s="80">
        <v>0</v>
      </c>
    </row>
    <row r="399" spans="1:81">
      <c r="A399" s="80" t="s">
        <v>2110</v>
      </c>
      <c r="B399" s="80">
        <v>470</v>
      </c>
      <c r="C399" s="80">
        <v>11</v>
      </c>
      <c r="D399" s="80">
        <v>28</v>
      </c>
      <c r="E399" s="80">
        <v>2014</v>
      </c>
      <c r="F399" s="80" t="s">
        <v>90</v>
      </c>
      <c r="G399" s="80" t="s">
        <v>2099</v>
      </c>
      <c r="H399" s="80" t="s">
        <v>2100</v>
      </c>
      <c r="I399" s="177"/>
      <c r="J399" s="81">
        <v>49.703388916357653</v>
      </c>
      <c r="K399" s="81">
        <v>2.3076020661028864</v>
      </c>
      <c r="L399" s="81">
        <v>7.6074172117101488</v>
      </c>
      <c r="M399" s="81">
        <v>46.689652328606854</v>
      </c>
      <c r="N399" s="81">
        <v>56.412210131808877</v>
      </c>
      <c r="O399" s="81">
        <v>29.828928431652994</v>
      </c>
      <c r="P399" s="81">
        <v>25.101703658279479</v>
      </c>
      <c r="Q399" s="81">
        <v>2.1379012185523365</v>
      </c>
      <c r="R399" s="81">
        <v>0</v>
      </c>
      <c r="S399" s="81">
        <v>3.5695052396032514</v>
      </c>
      <c r="T399" s="82"/>
      <c r="U399" s="81">
        <v>2904584</v>
      </c>
      <c r="V399" s="81">
        <v>868</v>
      </c>
      <c r="W399" s="81">
        <v>153</v>
      </c>
      <c r="X399" s="81">
        <v>7932</v>
      </c>
      <c r="Y399" s="81">
        <v>11704</v>
      </c>
      <c r="Z399" s="81">
        <v>17165</v>
      </c>
      <c r="AA399" s="81">
        <v>4999</v>
      </c>
      <c r="AB399" s="81">
        <v>28805</v>
      </c>
      <c r="AC399" s="81">
        <v>0</v>
      </c>
      <c r="AD399" s="81">
        <v>3.5695052396032514</v>
      </c>
      <c r="AE399" s="82"/>
      <c r="AF399" s="81">
        <v>28232489.197060961</v>
      </c>
      <c r="AG399" s="81">
        <v>1700795.1318943112</v>
      </c>
      <c r="AH399" s="81">
        <v>1887028.7013473574</v>
      </c>
      <c r="AI399" s="81">
        <v>45455820.230879173</v>
      </c>
      <c r="AJ399" s="81">
        <v>68969501.397462025</v>
      </c>
      <c r="AK399" s="81">
        <v>0</v>
      </c>
      <c r="AL399" s="81">
        <v>0</v>
      </c>
      <c r="AM399" s="81">
        <v>3954496.0606928598</v>
      </c>
      <c r="AN399" s="81">
        <v>0</v>
      </c>
      <c r="AO399" s="81">
        <v>0</v>
      </c>
      <c r="AP399" s="82"/>
      <c r="AQ399" s="81">
        <v>691</v>
      </c>
      <c r="AR399" s="81">
        <v>140</v>
      </c>
      <c r="AS399" s="81">
        <v>0</v>
      </c>
      <c r="AT399" s="81">
        <v>0</v>
      </c>
      <c r="AU399" s="81">
        <v>0</v>
      </c>
      <c r="AV399" s="81">
        <v>0</v>
      </c>
      <c r="AW399" s="81" t="s">
        <v>564</v>
      </c>
      <c r="AX399" s="82"/>
      <c r="AY399" s="81">
        <v>3027.1</v>
      </c>
      <c r="AZ399" s="81">
        <v>6247.98</v>
      </c>
      <c r="BA399" s="81">
        <v>0</v>
      </c>
      <c r="BB399" s="81">
        <v>0</v>
      </c>
      <c r="BC399" s="81">
        <v>0</v>
      </c>
      <c r="BD399" s="81">
        <v>0</v>
      </c>
      <c r="BE399" s="81" t="s">
        <v>564</v>
      </c>
      <c r="BF399" s="82"/>
      <c r="BG399" s="81">
        <v>0</v>
      </c>
      <c r="BH399" s="81">
        <v>0</v>
      </c>
      <c r="BI399" s="81">
        <v>7.2380000000000004</v>
      </c>
      <c r="BJ399" s="81">
        <v>0</v>
      </c>
      <c r="BK399" s="81">
        <v>20.588000000000001</v>
      </c>
      <c r="BL399" s="81">
        <v>0</v>
      </c>
      <c r="BM399" s="82"/>
      <c r="BN399" s="81">
        <v>0</v>
      </c>
      <c r="BO399" s="81">
        <v>0</v>
      </c>
      <c r="BP399" s="81">
        <v>1</v>
      </c>
      <c r="BQ399" s="81">
        <v>0</v>
      </c>
      <c r="BR399" s="81">
        <v>1</v>
      </c>
      <c r="BS399" s="81">
        <v>0</v>
      </c>
      <c r="BT399"/>
      <c r="BU399" s="80">
        <v>27.826000000000001</v>
      </c>
      <c r="BV399" s="80">
        <v>0</v>
      </c>
      <c r="BW399" s="80">
        <v>0</v>
      </c>
      <c r="BX399" s="80">
        <v>0</v>
      </c>
      <c r="BY399" s="80">
        <v>0</v>
      </c>
      <c r="BZ399" s="80">
        <v>0</v>
      </c>
      <c r="CA399" s="80">
        <v>0</v>
      </c>
      <c r="CB399" s="80">
        <v>0</v>
      </c>
      <c r="CC399" s="80">
        <v>0</v>
      </c>
    </row>
    <row r="400" spans="1:81">
      <c r="A400" s="80" t="s">
        <v>2111</v>
      </c>
      <c r="B400" s="80">
        <v>471</v>
      </c>
      <c r="C400" s="80">
        <v>12</v>
      </c>
      <c r="D400" s="80">
        <v>28</v>
      </c>
      <c r="E400" s="80">
        <v>2015</v>
      </c>
      <c r="F400" s="80" t="s">
        <v>91</v>
      </c>
      <c r="G400" s="80" t="s">
        <v>2099</v>
      </c>
      <c r="H400" s="80" t="s">
        <v>2100</v>
      </c>
      <c r="I400" s="177"/>
      <c r="J400" s="81">
        <v>45.865711186126632</v>
      </c>
      <c r="K400" s="81">
        <v>2.2090905602531583</v>
      </c>
      <c r="L400" s="81">
        <v>8.9767795646954944</v>
      </c>
      <c r="M400" s="81">
        <v>48.740579475624422</v>
      </c>
      <c r="N400" s="81">
        <v>47.848806557682138</v>
      </c>
      <c r="O400" s="81">
        <v>29.532228047439531</v>
      </c>
      <c r="P400" s="81">
        <v>25.237035905193572</v>
      </c>
      <c r="Q400" s="81">
        <v>2.0803294134238</v>
      </c>
      <c r="R400" s="81">
        <v>0</v>
      </c>
      <c r="S400" s="81">
        <v>2.6884233825967603</v>
      </c>
      <c r="T400" s="82"/>
      <c r="U400" s="81">
        <v>2895659</v>
      </c>
      <c r="V400" s="81">
        <v>868</v>
      </c>
      <c r="W400" s="81">
        <v>153</v>
      </c>
      <c r="X400" s="81">
        <v>7932</v>
      </c>
      <c r="Y400" s="81">
        <v>11760</v>
      </c>
      <c r="Z400" s="81">
        <v>17158</v>
      </c>
      <c r="AA400" s="81">
        <v>5022</v>
      </c>
      <c r="AB400" s="81">
        <v>28632</v>
      </c>
      <c r="AC400" s="81">
        <v>0</v>
      </c>
      <c r="AD400" s="81">
        <v>2.6884233825967603</v>
      </c>
      <c r="AE400" s="82"/>
      <c r="AF400" s="81">
        <v>28554226.814384967</v>
      </c>
      <c r="AG400" s="81">
        <v>1531281.2068873912</v>
      </c>
      <c r="AH400" s="81">
        <v>1799862.2708861346</v>
      </c>
      <c r="AI400" s="81">
        <v>48417815.996120751</v>
      </c>
      <c r="AJ400" s="81">
        <v>62110496.024689645</v>
      </c>
      <c r="AK400" s="81">
        <v>0</v>
      </c>
      <c r="AL400" s="81">
        <v>0</v>
      </c>
      <c r="AM400" s="81">
        <v>3923895.4932772997</v>
      </c>
      <c r="AN400" s="81">
        <v>0</v>
      </c>
      <c r="AO400" s="81">
        <v>0</v>
      </c>
      <c r="AP400" s="82"/>
      <c r="AQ400" s="81">
        <v>751</v>
      </c>
      <c r="AR400" s="81">
        <v>181</v>
      </c>
      <c r="AS400" s="81">
        <v>0</v>
      </c>
      <c r="AT400" s="81">
        <v>0</v>
      </c>
      <c r="AU400" s="81">
        <v>0</v>
      </c>
      <c r="AV400" s="81">
        <v>0</v>
      </c>
      <c r="AW400" s="81" t="s">
        <v>564</v>
      </c>
      <c r="AX400" s="82"/>
      <c r="AY400" s="81">
        <v>3344.85</v>
      </c>
      <c r="AZ400" s="81">
        <v>8314.58</v>
      </c>
      <c r="BA400" s="81">
        <v>0</v>
      </c>
      <c r="BB400" s="81">
        <v>0</v>
      </c>
      <c r="BC400" s="81">
        <v>0</v>
      </c>
      <c r="BD400" s="81">
        <v>0</v>
      </c>
      <c r="BE400" s="81" t="s">
        <v>564</v>
      </c>
      <c r="BF400" s="82"/>
      <c r="BG400" s="81">
        <v>0</v>
      </c>
      <c r="BH400" s="81">
        <v>0</v>
      </c>
      <c r="BI400" s="81">
        <v>7.44</v>
      </c>
      <c r="BJ400" s="81">
        <v>0</v>
      </c>
      <c r="BK400" s="81">
        <v>19.280999999999999</v>
      </c>
      <c r="BL400" s="81">
        <v>0</v>
      </c>
      <c r="BM400" s="82"/>
      <c r="BN400" s="81">
        <v>0</v>
      </c>
      <c r="BO400" s="81">
        <v>0</v>
      </c>
      <c r="BP400" s="81">
        <v>1</v>
      </c>
      <c r="BQ400" s="81">
        <v>0</v>
      </c>
      <c r="BR400" s="81">
        <v>1</v>
      </c>
      <c r="BS400" s="81">
        <v>0</v>
      </c>
      <c r="BT400"/>
      <c r="BU400" s="80">
        <v>26.721</v>
      </c>
      <c r="BV400" s="80">
        <v>0</v>
      </c>
      <c r="BW400" s="80">
        <v>0</v>
      </c>
      <c r="BX400" s="80">
        <v>0</v>
      </c>
      <c r="BY400" s="80">
        <v>0</v>
      </c>
      <c r="BZ400" s="80">
        <v>0</v>
      </c>
      <c r="CA400" s="80">
        <v>0</v>
      </c>
      <c r="CB400" s="80">
        <v>0</v>
      </c>
      <c r="CC400" s="80">
        <v>0</v>
      </c>
    </row>
    <row r="401" spans="1:81">
      <c r="A401" s="80" t="s">
        <v>2112</v>
      </c>
      <c r="B401" s="80">
        <v>472</v>
      </c>
      <c r="C401" s="80">
        <v>13</v>
      </c>
      <c r="D401" s="80">
        <v>28</v>
      </c>
      <c r="E401" s="80">
        <v>2016</v>
      </c>
      <c r="F401" s="80" t="s">
        <v>92</v>
      </c>
      <c r="G401" s="80" t="s">
        <v>2099</v>
      </c>
      <c r="H401" s="80" t="s">
        <v>2100</v>
      </c>
      <c r="I401" s="177"/>
      <c r="J401" s="81">
        <v>42.887386262487048</v>
      </c>
      <c r="K401" s="81">
        <v>2.049916814791263</v>
      </c>
      <c r="L401" s="81">
        <v>9.7500760657096333</v>
      </c>
      <c r="M401" s="81">
        <v>36.532207509903046</v>
      </c>
      <c r="N401" s="81">
        <v>41.75711699591956</v>
      </c>
      <c r="O401" s="81">
        <v>29.212711716909851</v>
      </c>
      <c r="P401" s="81">
        <v>24.531687045072569</v>
      </c>
      <c r="Q401" s="81">
        <v>2.020358524658759</v>
      </c>
      <c r="R401" s="81">
        <v>0</v>
      </c>
      <c r="S401" s="81">
        <v>1.393668487989612</v>
      </c>
      <c r="T401" s="82"/>
      <c r="U401" s="81">
        <v>2908940</v>
      </c>
      <c r="V401" s="81">
        <v>868</v>
      </c>
      <c r="W401" s="81">
        <v>153</v>
      </c>
      <c r="X401" s="81">
        <v>7932</v>
      </c>
      <c r="Y401" s="81">
        <v>11856</v>
      </c>
      <c r="Z401" s="81">
        <v>17181</v>
      </c>
      <c r="AA401" s="81">
        <v>5049</v>
      </c>
      <c r="AB401" s="81">
        <v>28604</v>
      </c>
      <c r="AC401" s="81">
        <v>0</v>
      </c>
      <c r="AD401" s="81">
        <v>1.393668487989612</v>
      </c>
      <c r="AE401" s="82"/>
      <c r="AF401" s="81">
        <v>28500371.709484749</v>
      </c>
      <c r="AG401" s="81">
        <v>1500955.8387314151</v>
      </c>
      <c r="AH401" s="81">
        <v>1635503.032430063</v>
      </c>
      <c r="AI401" s="81">
        <v>55416481.247062631</v>
      </c>
      <c r="AJ401" s="81">
        <v>66515834.339861147</v>
      </c>
      <c r="AK401" s="81">
        <v>0</v>
      </c>
      <c r="AL401" s="81">
        <v>0</v>
      </c>
      <c r="AM401" s="81">
        <v>3923103.7113299579</v>
      </c>
      <c r="AN401" s="81">
        <v>0</v>
      </c>
      <c r="AO401" s="81">
        <v>0</v>
      </c>
      <c r="AP401" s="82"/>
      <c r="AQ401" s="81">
        <v>806</v>
      </c>
      <c r="AR401" s="81">
        <v>217</v>
      </c>
      <c r="AS401" s="81">
        <v>0</v>
      </c>
      <c r="AT401" s="81">
        <v>0</v>
      </c>
      <c r="AU401" s="81">
        <v>0</v>
      </c>
      <c r="AV401" s="81">
        <v>0</v>
      </c>
      <c r="AW401" s="81" t="s">
        <v>564</v>
      </c>
      <c r="AX401" s="82"/>
      <c r="AY401" s="81">
        <v>3636.98</v>
      </c>
      <c r="AZ401" s="81">
        <v>11682.58</v>
      </c>
      <c r="BA401" s="81">
        <v>0</v>
      </c>
      <c r="BB401" s="81">
        <v>0</v>
      </c>
      <c r="BC401" s="81">
        <v>0</v>
      </c>
      <c r="BD401" s="81">
        <v>0</v>
      </c>
      <c r="BE401" s="81" t="s">
        <v>564</v>
      </c>
      <c r="BF401" s="82"/>
      <c r="BG401" s="81">
        <v>0</v>
      </c>
      <c r="BH401" s="81">
        <v>0</v>
      </c>
      <c r="BI401" s="81">
        <v>7.1349999999999998</v>
      </c>
      <c r="BJ401" s="81">
        <v>0</v>
      </c>
      <c r="BK401" s="81">
        <v>19.504000000000001</v>
      </c>
      <c r="BL401" s="81">
        <v>0</v>
      </c>
      <c r="BM401" s="82"/>
      <c r="BN401" s="81">
        <v>0</v>
      </c>
      <c r="BO401" s="81">
        <v>0</v>
      </c>
      <c r="BP401" s="81">
        <v>1</v>
      </c>
      <c r="BQ401" s="81">
        <v>0</v>
      </c>
      <c r="BR401" s="81">
        <v>1</v>
      </c>
      <c r="BS401" s="81">
        <v>0</v>
      </c>
      <c r="BT401"/>
      <c r="BU401" s="80">
        <v>26.638999999999999</v>
      </c>
      <c r="BV401" s="80">
        <v>0</v>
      </c>
      <c r="BW401" s="80">
        <v>0</v>
      </c>
      <c r="BX401" s="80">
        <v>0</v>
      </c>
      <c r="BY401" s="80">
        <v>0</v>
      </c>
      <c r="BZ401" s="80">
        <v>0</v>
      </c>
      <c r="CA401" s="80">
        <v>0</v>
      </c>
      <c r="CB401" s="80">
        <v>0</v>
      </c>
      <c r="CC401" s="80">
        <v>0</v>
      </c>
    </row>
    <row r="402" spans="1:81">
      <c r="A402" s="80" t="s">
        <v>2113</v>
      </c>
      <c r="B402" s="80">
        <v>473</v>
      </c>
      <c r="C402" s="80">
        <v>14</v>
      </c>
      <c r="D402" s="80">
        <v>28</v>
      </c>
      <c r="E402" s="80">
        <v>2017</v>
      </c>
      <c r="F402" s="80" t="s">
        <v>71</v>
      </c>
      <c r="G402" s="80" t="s">
        <v>2099</v>
      </c>
      <c r="H402" s="80" t="s">
        <v>2100</v>
      </c>
      <c r="I402" s="177"/>
      <c r="J402" s="81">
        <v>46.13280134030682</v>
      </c>
      <c r="K402" s="81">
        <v>2.0099150711147011</v>
      </c>
      <c r="L402" s="81">
        <v>9.2102961346458798</v>
      </c>
      <c r="M402" s="81">
        <v>30.995041939584294</v>
      </c>
      <c r="N402" s="81">
        <v>44.279042970883545</v>
      </c>
      <c r="O402" s="81">
        <v>28.933390413144288</v>
      </c>
      <c r="P402" s="81">
        <v>24.207309539295064</v>
      </c>
      <c r="Q402" s="81">
        <v>1.9444514572404872</v>
      </c>
      <c r="R402" s="81">
        <v>0</v>
      </c>
      <c r="S402" s="81">
        <v>2.1805853224086169</v>
      </c>
      <c r="T402" s="82"/>
      <c r="U402" s="81">
        <v>3255721</v>
      </c>
      <c r="V402" s="81">
        <v>868</v>
      </c>
      <c r="W402" s="81">
        <v>153</v>
      </c>
      <c r="X402" s="81">
        <v>7932</v>
      </c>
      <c r="Y402" s="81">
        <v>11905</v>
      </c>
      <c r="Z402" s="81">
        <v>17299</v>
      </c>
      <c r="AA402" s="81">
        <v>5014</v>
      </c>
      <c r="AB402" s="81">
        <v>28469</v>
      </c>
      <c r="AC402" s="81">
        <v>0</v>
      </c>
      <c r="AD402" s="81">
        <v>2.1805853224086169</v>
      </c>
      <c r="AE402" s="82"/>
      <c r="AF402" s="81">
        <v>31359746.159411941</v>
      </c>
      <c r="AG402" s="81">
        <v>1488743.4405194621</v>
      </c>
      <c r="AH402" s="81">
        <v>2065211.8182840729</v>
      </c>
      <c r="AI402" s="81">
        <v>46086634.001290232</v>
      </c>
      <c r="AJ402" s="81">
        <v>66394057.863151848</v>
      </c>
      <c r="AK402" s="81">
        <v>0</v>
      </c>
      <c r="AL402" s="81">
        <v>0</v>
      </c>
      <c r="AM402" s="81">
        <v>3910697.768652291</v>
      </c>
      <c r="AN402" s="81">
        <v>0</v>
      </c>
      <c r="AO402" s="81">
        <v>0</v>
      </c>
      <c r="AP402" s="82"/>
      <c r="AQ402" s="81">
        <v>856</v>
      </c>
      <c r="AR402" s="81">
        <v>243</v>
      </c>
      <c r="AS402" s="81">
        <v>0</v>
      </c>
      <c r="AT402" s="81">
        <v>0</v>
      </c>
      <c r="AU402" s="81">
        <v>0</v>
      </c>
      <c r="AV402" s="81">
        <v>0</v>
      </c>
      <c r="AW402" s="81" t="s">
        <v>564</v>
      </c>
      <c r="AX402" s="82"/>
      <c r="AY402" s="81">
        <v>3912.1930000000002</v>
      </c>
      <c r="AZ402" s="81">
        <v>14883.58</v>
      </c>
      <c r="BA402" s="81">
        <v>0</v>
      </c>
      <c r="BB402" s="81">
        <v>0</v>
      </c>
      <c r="BC402" s="81">
        <v>0</v>
      </c>
      <c r="BD402" s="81">
        <v>0</v>
      </c>
      <c r="BE402" s="81" t="s">
        <v>564</v>
      </c>
      <c r="BF402" s="82"/>
      <c r="BG402" s="81">
        <v>0</v>
      </c>
      <c r="BH402" s="81">
        <v>0</v>
      </c>
      <c r="BI402" s="81">
        <v>5.5419999999999998</v>
      </c>
      <c r="BJ402" s="81">
        <v>0</v>
      </c>
      <c r="BK402" s="81">
        <v>15.067</v>
      </c>
      <c r="BL402" s="81">
        <v>0</v>
      </c>
      <c r="BM402" s="82"/>
      <c r="BN402" s="81">
        <v>0</v>
      </c>
      <c r="BO402" s="81">
        <v>0</v>
      </c>
      <c r="BP402" s="81">
        <v>1</v>
      </c>
      <c r="BQ402" s="81">
        <v>0</v>
      </c>
      <c r="BR402" s="81">
        <v>1</v>
      </c>
      <c r="BS402" s="81">
        <v>0</v>
      </c>
      <c r="BT402"/>
      <c r="BU402" s="80">
        <v>20.609000000000002</v>
      </c>
      <c r="BV402" s="80">
        <v>0</v>
      </c>
      <c r="BW402" s="80">
        <v>0</v>
      </c>
      <c r="BX402" s="80">
        <v>0</v>
      </c>
      <c r="BY402" s="80">
        <v>0</v>
      </c>
      <c r="BZ402" s="80">
        <v>0</v>
      </c>
      <c r="CA402" s="80">
        <v>0</v>
      </c>
      <c r="CB402" s="80">
        <v>0</v>
      </c>
      <c r="CC402" s="80">
        <v>0</v>
      </c>
    </row>
    <row r="403" spans="1:81">
      <c r="A403" s="80" t="s">
        <v>2114</v>
      </c>
      <c r="B403" s="80">
        <v>474</v>
      </c>
      <c r="C403" s="80">
        <v>15</v>
      </c>
      <c r="D403" s="80">
        <v>28</v>
      </c>
      <c r="E403" s="80">
        <v>2018</v>
      </c>
      <c r="F403" s="80" t="s">
        <v>93</v>
      </c>
      <c r="G403" s="80" t="s">
        <v>2099</v>
      </c>
      <c r="H403" s="80" t="s">
        <v>2100</v>
      </c>
      <c r="I403" s="177"/>
      <c r="J403" s="81">
        <v>43.65976800510709</v>
      </c>
      <c r="K403" s="81">
        <v>1.8921481571336309</v>
      </c>
      <c r="L403" s="81">
        <v>8.5935252071015</v>
      </c>
      <c r="M403" s="81">
        <v>32.05646375324708</v>
      </c>
      <c r="N403" s="81">
        <v>39.817445915042526</v>
      </c>
      <c r="O403" s="81">
        <v>28.634322551912447</v>
      </c>
      <c r="P403" s="81">
        <v>23.985463775042646</v>
      </c>
      <c r="Q403" s="81">
        <v>1.7956064439527357</v>
      </c>
      <c r="R403" s="81">
        <v>0</v>
      </c>
      <c r="S403" s="81">
        <v>3.5499648202409597</v>
      </c>
      <c r="T403" s="82"/>
      <c r="U403" s="81">
        <v>3401964</v>
      </c>
      <c r="V403" s="81">
        <v>868</v>
      </c>
      <c r="W403" s="81">
        <v>153</v>
      </c>
      <c r="X403" s="81">
        <v>7932</v>
      </c>
      <c r="Y403" s="81">
        <v>11928</v>
      </c>
      <c r="Z403" s="81">
        <v>17448</v>
      </c>
      <c r="AA403" s="81">
        <v>5018</v>
      </c>
      <c r="AB403" s="81">
        <v>28331</v>
      </c>
      <c r="AC403" s="81">
        <v>0</v>
      </c>
      <c r="AD403" s="81">
        <v>3.5499648202409602</v>
      </c>
      <c r="AE403" s="82"/>
      <c r="AF403" s="81">
        <v>28567940.98887255</v>
      </c>
      <c r="AG403" s="81">
        <v>1326251.9043992809</v>
      </c>
      <c r="AH403" s="81">
        <v>1902520.331561021</v>
      </c>
      <c r="AI403" s="81">
        <v>48208601.420776792</v>
      </c>
      <c r="AJ403" s="81">
        <v>61554458.093933269</v>
      </c>
      <c r="AK403" s="81">
        <v>0</v>
      </c>
      <c r="AL403" s="81">
        <v>0</v>
      </c>
      <c r="AM403" s="81">
        <v>3899793.6175717241</v>
      </c>
      <c r="AN403" s="81">
        <v>0</v>
      </c>
      <c r="AO403" s="81">
        <v>0</v>
      </c>
      <c r="AP403" s="82"/>
      <c r="AQ403" s="81">
        <v>910</v>
      </c>
      <c r="AR403" s="81">
        <v>269</v>
      </c>
      <c r="AS403" s="81">
        <v>0</v>
      </c>
      <c r="AT403" s="81">
        <v>0</v>
      </c>
      <c r="AU403" s="81">
        <v>0</v>
      </c>
      <c r="AV403" s="81">
        <v>0</v>
      </c>
      <c r="AW403" s="81" t="s">
        <v>564</v>
      </c>
      <c r="AX403" s="82"/>
      <c r="AY403" s="81">
        <v>4185.0690000000004</v>
      </c>
      <c r="AZ403" s="81">
        <v>16336.48</v>
      </c>
      <c r="BA403" s="81">
        <v>0</v>
      </c>
      <c r="BB403" s="81">
        <v>0</v>
      </c>
      <c r="BC403" s="81">
        <v>0</v>
      </c>
      <c r="BD403" s="81">
        <v>0</v>
      </c>
      <c r="BE403" s="81" t="s">
        <v>564</v>
      </c>
      <c r="BF403" s="82"/>
      <c r="BG403" s="81">
        <v>0</v>
      </c>
      <c r="BH403" s="81">
        <v>0</v>
      </c>
      <c r="BI403" s="81">
        <v>5.431</v>
      </c>
      <c r="BJ403" s="81">
        <v>0</v>
      </c>
      <c r="BK403" s="81">
        <v>14.481</v>
      </c>
      <c r="BL403" s="81">
        <v>0</v>
      </c>
      <c r="BM403" s="82"/>
      <c r="BN403" s="81">
        <v>0</v>
      </c>
      <c r="BO403" s="81">
        <v>0</v>
      </c>
      <c r="BP403" s="81">
        <v>1</v>
      </c>
      <c r="BQ403" s="81">
        <v>0</v>
      </c>
      <c r="BR403" s="81">
        <v>1</v>
      </c>
      <c r="BS403" s="81">
        <v>0</v>
      </c>
      <c r="BT403"/>
      <c r="BU403" s="80">
        <v>19.911999999999999</v>
      </c>
      <c r="BV403" s="80">
        <v>0</v>
      </c>
      <c r="BW403" s="80">
        <v>0</v>
      </c>
      <c r="BX403" s="80">
        <v>0</v>
      </c>
      <c r="BY403" s="80">
        <v>0</v>
      </c>
      <c r="BZ403" s="80">
        <v>0</v>
      </c>
      <c r="CA403" s="80">
        <v>0</v>
      </c>
      <c r="CB403" s="80">
        <v>0</v>
      </c>
      <c r="CC403" s="80">
        <v>0</v>
      </c>
    </row>
    <row r="404" spans="1:81">
      <c r="A404" s="80" t="s">
        <v>2115</v>
      </c>
      <c r="B404" s="80">
        <v>475</v>
      </c>
      <c r="C404" s="80">
        <v>16</v>
      </c>
      <c r="D404" s="80">
        <v>28</v>
      </c>
      <c r="E404" s="80">
        <v>2019</v>
      </c>
      <c r="F404" s="80" t="s">
        <v>73</v>
      </c>
      <c r="G404" s="80" t="s">
        <v>2099</v>
      </c>
      <c r="H404" s="80" t="s">
        <v>2100</v>
      </c>
      <c r="I404" s="177"/>
      <c r="J404" s="81">
        <v>38.478988363760081</v>
      </c>
      <c r="K404" s="81">
        <v>1.5947535719879944</v>
      </c>
      <c r="L404" s="81">
        <v>8.4488402743229134</v>
      </c>
      <c r="M404" s="81">
        <v>24.97702320739263</v>
      </c>
      <c r="N404" s="81">
        <v>29.771825487985335</v>
      </c>
      <c r="O404" s="81">
        <v>27.897904752253325</v>
      </c>
      <c r="P404" s="81">
        <v>23.93998676758353</v>
      </c>
      <c r="Q404" s="81">
        <v>1.7327828209758294</v>
      </c>
      <c r="R404" s="81">
        <v>0</v>
      </c>
      <c r="S404" s="81">
        <v>3.5770032340964235</v>
      </c>
      <c r="T404" s="82"/>
      <c r="U404" s="81">
        <v>3377628</v>
      </c>
      <c r="V404" s="81">
        <v>868</v>
      </c>
      <c r="W404" s="81">
        <v>153</v>
      </c>
      <c r="X404" s="81">
        <v>7932</v>
      </c>
      <c r="Y404" s="81">
        <v>11865</v>
      </c>
      <c r="Z404" s="81">
        <v>17466</v>
      </c>
      <c r="AA404" s="81">
        <v>4971</v>
      </c>
      <c r="AB404" s="81">
        <v>28080</v>
      </c>
      <c r="AC404" s="81">
        <v>0</v>
      </c>
      <c r="AD404" s="81">
        <v>3.577003234096424</v>
      </c>
      <c r="AE404" s="82"/>
      <c r="AF404" s="81">
        <v>29194529.670300111</v>
      </c>
      <c r="AG404" s="81">
        <v>1281731.2282182551</v>
      </c>
      <c r="AH404" s="81">
        <v>2109065.9735267428</v>
      </c>
      <c r="AI404" s="81">
        <v>45685983.320274413</v>
      </c>
      <c r="AJ404" s="81">
        <v>56772775.311681852</v>
      </c>
      <c r="AK404" s="81">
        <v>0</v>
      </c>
      <c r="AL404" s="81">
        <v>0</v>
      </c>
      <c r="AM404" s="81">
        <v>3824284.6138731753</v>
      </c>
      <c r="AN404" s="81">
        <v>0</v>
      </c>
      <c r="AO404" s="81">
        <v>0</v>
      </c>
      <c r="AP404" s="82"/>
      <c r="AQ404" s="81">
        <v>968</v>
      </c>
      <c r="AR404" s="81">
        <v>304</v>
      </c>
      <c r="AS404" s="81">
        <v>0</v>
      </c>
      <c r="AT404" s="81">
        <v>0</v>
      </c>
      <c r="AU404" s="81">
        <v>0</v>
      </c>
      <c r="AV404" s="81">
        <v>0</v>
      </c>
      <c r="AW404" s="81" t="s">
        <v>564</v>
      </c>
      <c r="AX404" s="82"/>
      <c r="AY404" s="81">
        <v>4516.251000000002</v>
      </c>
      <c r="AZ404" s="81">
        <v>21913.48</v>
      </c>
      <c r="BA404" s="81">
        <v>0</v>
      </c>
      <c r="BB404" s="81">
        <v>0</v>
      </c>
      <c r="BC404" s="81">
        <v>0</v>
      </c>
      <c r="BD404" s="81">
        <v>0</v>
      </c>
      <c r="BE404" s="81" t="s">
        <v>564</v>
      </c>
      <c r="BF404" s="82"/>
      <c r="BG404" s="81">
        <v>0</v>
      </c>
      <c r="BH404" s="81">
        <v>0</v>
      </c>
      <c r="BI404" s="81">
        <v>5.3689999999999998</v>
      </c>
      <c r="BJ404" s="81">
        <v>0</v>
      </c>
      <c r="BK404" s="81">
        <v>14.151</v>
      </c>
      <c r="BL404" s="81">
        <v>0</v>
      </c>
      <c r="BM404" s="82"/>
      <c r="BN404" s="81">
        <v>0</v>
      </c>
      <c r="BO404" s="81">
        <v>0</v>
      </c>
      <c r="BP404" s="81">
        <v>1</v>
      </c>
      <c r="BQ404" s="81">
        <v>0</v>
      </c>
      <c r="BR404" s="81">
        <v>1</v>
      </c>
      <c r="BS404" s="81">
        <v>0</v>
      </c>
      <c r="BT404"/>
      <c r="BU404" s="80">
        <v>19.52</v>
      </c>
      <c r="BV404" s="80">
        <v>0</v>
      </c>
      <c r="BW404" s="80">
        <v>0</v>
      </c>
      <c r="BX404" s="80">
        <v>0</v>
      </c>
      <c r="BY404" s="80">
        <v>0</v>
      </c>
      <c r="BZ404" s="80">
        <v>0</v>
      </c>
      <c r="CA404" s="80">
        <v>0</v>
      </c>
      <c r="CB404" s="80">
        <v>0</v>
      </c>
      <c r="CC404" s="80">
        <v>0</v>
      </c>
    </row>
    <row r="405" spans="1:81">
      <c r="A405" s="80" t="s">
        <v>2116</v>
      </c>
      <c r="B405" s="80">
        <v>476</v>
      </c>
      <c r="C405" s="80">
        <v>17</v>
      </c>
      <c r="D405" s="80">
        <v>28</v>
      </c>
      <c r="E405" s="80">
        <v>2020</v>
      </c>
      <c r="F405" s="80" t="s">
        <v>218</v>
      </c>
      <c r="G405" s="80" t="s">
        <v>2099</v>
      </c>
      <c r="H405" s="80" t="s">
        <v>2100</v>
      </c>
      <c r="I405" s="177"/>
      <c r="J405" s="81">
        <v>35.190214466673048</v>
      </c>
      <c r="K405" s="81">
        <v>1.9140985910379507</v>
      </c>
      <c r="L405" s="81">
        <v>18.52810692532206</v>
      </c>
      <c r="M405" s="81">
        <v>27.713677388797262</v>
      </c>
      <c r="N405" s="81">
        <v>42.087493501424476</v>
      </c>
      <c r="O405" s="81">
        <v>24.663622711904413</v>
      </c>
      <c r="P405" s="81">
        <v>22.526402190522941</v>
      </c>
      <c r="Q405" s="81">
        <v>1.6341642857116689</v>
      </c>
      <c r="R405" s="81">
        <v>0</v>
      </c>
      <c r="S405" s="81">
        <v>3.2957200712163361</v>
      </c>
      <c r="T405" s="82"/>
      <c r="U405" s="81">
        <v>2819607</v>
      </c>
      <c r="V405" s="81">
        <v>852</v>
      </c>
      <c r="W405" s="81">
        <v>334</v>
      </c>
      <c r="X405" s="81">
        <v>6832</v>
      </c>
      <c r="Y405" s="81">
        <v>11840</v>
      </c>
      <c r="Z405" s="81">
        <v>17624</v>
      </c>
      <c r="AA405" s="81">
        <v>5082</v>
      </c>
      <c r="AB405" s="81">
        <v>27715</v>
      </c>
      <c r="AC405" s="81">
        <v>0</v>
      </c>
      <c r="AD405" s="81">
        <v>3.2957200712163361</v>
      </c>
      <c r="AE405" s="82"/>
      <c r="AF405" s="81">
        <v>24772263.41854183</v>
      </c>
      <c r="AG405" s="81">
        <v>1279088.9480636339</v>
      </c>
      <c r="AH405" s="81">
        <v>4913619.8193763057</v>
      </c>
      <c r="AI405" s="81">
        <v>39085633.821564138</v>
      </c>
      <c r="AJ405" s="81">
        <v>61098833.631578609</v>
      </c>
      <c r="AK405" s="81"/>
      <c r="AL405" s="81"/>
      <c r="AM405" s="81">
        <v>3617115.4200723032</v>
      </c>
      <c r="AN405" s="81"/>
      <c r="AO405" s="81"/>
      <c r="AP405" s="82"/>
      <c r="AQ405" s="81">
        <v>1014</v>
      </c>
      <c r="AR405" s="81">
        <v>327</v>
      </c>
      <c r="AS405" s="81">
        <v>0</v>
      </c>
      <c r="AT405" s="81">
        <v>0</v>
      </c>
      <c r="AU405" s="81">
        <v>0</v>
      </c>
      <c r="AV405" s="81">
        <v>0</v>
      </c>
      <c r="AW405" s="81">
        <v>0</v>
      </c>
      <c r="AX405" s="82"/>
      <c r="AY405" s="81">
        <v>4788.7510000000011</v>
      </c>
      <c r="AZ405" s="81">
        <v>25178.179999999989</v>
      </c>
      <c r="BA405" s="81">
        <v>0</v>
      </c>
      <c r="BB405" s="81">
        <v>0</v>
      </c>
      <c r="BC405" s="81">
        <v>0</v>
      </c>
      <c r="BD405" s="81">
        <v>0</v>
      </c>
      <c r="BE405" s="81">
        <v>0</v>
      </c>
      <c r="BF405" s="82"/>
      <c r="BG405" s="81">
        <v>0</v>
      </c>
      <c r="BH405" s="81">
        <v>0</v>
      </c>
      <c r="BI405" s="81">
        <v>4.1070000000000002</v>
      </c>
      <c r="BJ405" s="81">
        <v>0</v>
      </c>
      <c r="BK405" s="81">
        <v>13.975</v>
      </c>
      <c r="BL405" s="81">
        <v>0</v>
      </c>
      <c r="BM405" s="82"/>
      <c r="BN405" s="81">
        <v>0</v>
      </c>
      <c r="BO405" s="81">
        <v>0</v>
      </c>
      <c r="BP405" s="81">
        <v>1</v>
      </c>
      <c r="BQ405" s="81">
        <v>0</v>
      </c>
      <c r="BR405" s="81">
        <v>1</v>
      </c>
      <c r="BS405" s="81">
        <v>0</v>
      </c>
      <c r="BT405"/>
      <c r="BU405" s="80">
        <v>18.082000000000001</v>
      </c>
      <c r="BV405" s="80">
        <v>0</v>
      </c>
      <c r="BW405" s="80">
        <v>0</v>
      </c>
      <c r="BX405" s="80">
        <v>0</v>
      </c>
      <c r="BY405" s="80">
        <v>0</v>
      </c>
      <c r="BZ405" s="80">
        <v>0</v>
      </c>
      <c r="CA405" s="80">
        <v>0</v>
      </c>
      <c r="CB405" s="80">
        <v>0</v>
      </c>
      <c r="CC405" s="80">
        <v>0</v>
      </c>
    </row>
    <row r="406" spans="1:81">
      <c r="A406" s="80" t="s">
        <v>2117</v>
      </c>
      <c r="B406" s="80">
        <v>476</v>
      </c>
      <c r="C406" s="80">
        <v>18</v>
      </c>
      <c r="D406" s="80">
        <v>28</v>
      </c>
      <c r="E406" s="80">
        <v>2021</v>
      </c>
      <c r="F406" s="80" t="s">
        <v>75</v>
      </c>
      <c r="G406" s="174" t="s">
        <v>2099</v>
      </c>
      <c r="H406" s="80" t="s">
        <v>2100</v>
      </c>
      <c r="I406" s="177"/>
      <c r="J406" s="81">
        <v>33.049426865354242</v>
      </c>
      <c r="K406" s="81">
        <v>1.9019065493507807</v>
      </c>
      <c r="L406" s="81">
        <v>14.745981839987117</v>
      </c>
      <c r="M406" s="81">
        <v>27.541014564142657</v>
      </c>
      <c r="N406" s="81">
        <v>38.247537250876206</v>
      </c>
      <c r="O406" s="81">
        <v>24.025973968187362</v>
      </c>
      <c r="P406" s="81">
        <v>23.376436302287704</v>
      </c>
      <c r="Q406" s="81">
        <v>1.6368887524125286</v>
      </c>
      <c r="R406" s="81">
        <v>0</v>
      </c>
      <c r="S406" s="81">
        <v>3.3798492954201711</v>
      </c>
      <c r="T406" s="82"/>
      <c r="U406" s="81">
        <v>3314116</v>
      </c>
      <c r="V406" s="81">
        <v>852</v>
      </c>
      <c r="W406" s="81">
        <v>334</v>
      </c>
      <c r="X406" s="81">
        <v>6832</v>
      </c>
      <c r="Y406" s="81">
        <v>11827</v>
      </c>
      <c r="Z406" s="81">
        <v>17678</v>
      </c>
      <c r="AA406" s="81">
        <v>5143</v>
      </c>
      <c r="AB406" s="81">
        <v>27432</v>
      </c>
      <c r="AC406" s="81">
        <v>0</v>
      </c>
      <c r="AD406" s="81">
        <v>3.3798492954201711</v>
      </c>
      <c r="AE406" s="82"/>
      <c r="AF406" s="81">
        <v>25362656.184834663</v>
      </c>
      <c r="AG406" s="81">
        <v>1326129.353484578</v>
      </c>
      <c r="AH406" s="81">
        <v>4017146.7623170018</v>
      </c>
      <c r="AI406" s="81">
        <v>42722342.93860589</v>
      </c>
      <c r="AJ406" s="81">
        <v>58991986.093198016</v>
      </c>
      <c r="AK406" s="81">
        <v>0</v>
      </c>
      <c r="AL406" s="81">
        <v>0</v>
      </c>
      <c r="AM406" s="81">
        <v>3600830.9703436499</v>
      </c>
      <c r="AN406" s="81">
        <v>0</v>
      </c>
      <c r="AO406" s="81">
        <v>0</v>
      </c>
      <c r="AP406" s="82"/>
      <c r="AQ406" s="81">
        <v>1057</v>
      </c>
      <c r="AR406" s="81">
        <v>345</v>
      </c>
      <c r="AS406" s="81">
        <v>0</v>
      </c>
      <c r="AT406" s="81">
        <v>0</v>
      </c>
      <c r="AU406" s="81">
        <v>0</v>
      </c>
      <c r="AV406" s="81">
        <v>0</v>
      </c>
      <c r="AW406" s="81"/>
      <c r="AX406" s="82"/>
      <c r="AY406" s="81">
        <v>5035.0310000000018</v>
      </c>
      <c r="AZ406" s="81">
        <v>26453.87999999999</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2118</v>
      </c>
      <c r="B407" s="80">
        <v>476</v>
      </c>
      <c r="C407" s="80">
        <v>19</v>
      </c>
      <c r="D407" s="80">
        <v>28</v>
      </c>
      <c r="E407" s="80">
        <v>2022</v>
      </c>
      <c r="F407" s="80" t="s">
        <v>568</v>
      </c>
      <c r="G407" s="174" t="s">
        <v>2099</v>
      </c>
      <c r="H407" s="80" t="s">
        <v>2100</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1124</v>
      </c>
      <c r="AR407" s="81">
        <v>357</v>
      </c>
      <c r="AS407" s="81">
        <v>0</v>
      </c>
      <c r="AT407" s="81">
        <v>0</v>
      </c>
      <c r="AU407" s="81">
        <v>0</v>
      </c>
      <c r="AV407" s="81">
        <v>0</v>
      </c>
      <c r="AW407" s="81"/>
      <c r="AX407" s="82"/>
      <c r="AY407" s="81">
        <v>5431.6810000000032</v>
      </c>
      <c r="AZ407" s="81">
        <v>28911.479999999985</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2119</v>
      </c>
      <c r="B408" s="80">
        <v>137</v>
      </c>
      <c r="C408" s="80">
        <v>1</v>
      </c>
      <c r="D408" s="80">
        <v>9</v>
      </c>
      <c r="E408" s="80">
        <v>1990</v>
      </c>
      <c r="F408" s="80" t="s">
        <v>562</v>
      </c>
      <c r="G408" s="80" t="s">
        <v>2120</v>
      </c>
      <c r="H408" s="80" t="s">
        <v>2121</v>
      </c>
      <c r="I408" s="177"/>
      <c r="J408" s="81">
        <v>1121.2434148630718</v>
      </c>
      <c r="K408" s="81">
        <v>5.7596796268926642</v>
      </c>
      <c r="L408" s="81">
        <v>14.597717079763228</v>
      </c>
      <c r="M408" s="81">
        <v>19.250565992477316</v>
      </c>
      <c r="N408" s="81">
        <v>26.436807372531565</v>
      </c>
      <c r="O408" s="81">
        <v>22.114615602704436</v>
      </c>
      <c r="P408" s="81">
        <v>38.902670660995533</v>
      </c>
      <c r="Q408" s="81">
        <v>2.099885030227691</v>
      </c>
      <c r="R408" s="81">
        <v>1.1720432473605675</v>
      </c>
      <c r="S408" s="81">
        <v>2.0695246193435097</v>
      </c>
      <c r="T408" s="82"/>
      <c r="U408" s="81">
        <v>8783030</v>
      </c>
      <c r="V408" s="81">
        <v>1170</v>
      </c>
      <c r="W408" s="81">
        <v>176</v>
      </c>
      <c r="X408" s="81">
        <v>7473</v>
      </c>
      <c r="Y408" s="81">
        <v>10269</v>
      </c>
      <c r="Z408" s="81">
        <v>9096</v>
      </c>
      <c r="AA408" s="81">
        <v>9446</v>
      </c>
      <c r="AB408" s="81">
        <v>34095</v>
      </c>
      <c r="AC408" s="81">
        <v>203000</v>
      </c>
      <c r="AD408" s="81">
        <v>2.0695246193435097</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2122</v>
      </c>
      <c r="B409" s="80">
        <v>138</v>
      </c>
      <c r="C409" s="80">
        <v>2</v>
      </c>
      <c r="D409" s="80">
        <v>9</v>
      </c>
      <c r="E409" s="80">
        <v>2005</v>
      </c>
      <c r="F409" s="80" t="s">
        <v>565</v>
      </c>
      <c r="G409" s="80" t="s">
        <v>2120</v>
      </c>
      <c r="H409" s="80" t="s">
        <v>2121</v>
      </c>
      <c r="I409" s="177"/>
      <c r="J409" s="81">
        <v>733.47137226574864</v>
      </c>
      <c r="K409" s="81">
        <v>3.753304665513217</v>
      </c>
      <c r="L409" s="81">
        <v>17.762667200548176</v>
      </c>
      <c r="M409" s="81">
        <v>29.528925996347617</v>
      </c>
      <c r="N409" s="81">
        <v>38.839573462003038</v>
      </c>
      <c r="O409" s="81">
        <v>36.353432844287013</v>
      </c>
      <c r="P409" s="81">
        <v>41.934024993497367</v>
      </c>
      <c r="Q409" s="81">
        <v>1.98548777231605</v>
      </c>
      <c r="R409" s="81">
        <v>0</v>
      </c>
      <c r="S409" s="81">
        <v>5.7147154537476466</v>
      </c>
      <c r="T409" s="82"/>
      <c r="U409" s="81">
        <v>12359316</v>
      </c>
      <c r="V409" s="81">
        <v>1075</v>
      </c>
      <c r="W409" s="81">
        <v>194</v>
      </c>
      <c r="X409" s="81">
        <v>6313</v>
      </c>
      <c r="Y409" s="81">
        <v>13062</v>
      </c>
      <c r="Z409" s="81">
        <v>17303</v>
      </c>
      <c r="AA409" s="81">
        <v>8339</v>
      </c>
      <c r="AB409" s="81">
        <v>33701</v>
      </c>
      <c r="AC409" s="81">
        <v>0</v>
      </c>
      <c r="AD409" s="81">
        <v>5.7147154537476466</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2123</v>
      </c>
      <c r="B410" s="80">
        <v>139</v>
      </c>
      <c r="C410" s="80">
        <v>3</v>
      </c>
      <c r="D410" s="80">
        <v>9</v>
      </c>
      <c r="E410" s="80">
        <v>2006</v>
      </c>
      <c r="F410" s="80" t="s">
        <v>566</v>
      </c>
      <c r="G410" s="80" t="s">
        <v>2120</v>
      </c>
      <c r="H410" s="80" t="s">
        <v>2121</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2124</v>
      </c>
      <c r="B411" s="80">
        <v>140</v>
      </c>
      <c r="C411" s="80">
        <v>4</v>
      </c>
      <c r="D411" s="80">
        <v>9</v>
      </c>
      <c r="E411" s="80">
        <v>2007</v>
      </c>
      <c r="F411" s="80" t="s">
        <v>567</v>
      </c>
      <c r="G411" s="80" t="s">
        <v>2120</v>
      </c>
      <c r="H411" s="80" t="s">
        <v>2121</v>
      </c>
      <c r="I411" s="177"/>
      <c r="J411" s="81">
        <v>660.82567401437973</v>
      </c>
      <c r="K411" s="81">
        <v>2.7510698784612377</v>
      </c>
      <c r="L411" s="81">
        <v>15.193357260144168</v>
      </c>
      <c r="M411" s="81">
        <v>35.043460094501391</v>
      </c>
      <c r="N411" s="81">
        <v>39.928896005371591</v>
      </c>
      <c r="O411" s="81">
        <v>36.245586225260347</v>
      </c>
      <c r="P411" s="81">
        <v>41.362661424141052</v>
      </c>
      <c r="Q411" s="81">
        <v>2.0999619399372178</v>
      </c>
      <c r="R411" s="81">
        <v>1.7034904955532637</v>
      </c>
      <c r="S411" s="81">
        <v>5.8167562499651098</v>
      </c>
      <c r="T411" s="82"/>
      <c r="U411" s="81">
        <v>12864743</v>
      </c>
      <c r="V411" s="81">
        <v>956</v>
      </c>
      <c r="W411" s="81">
        <v>195</v>
      </c>
      <c r="X411" s="81">
        <v>8916</v>
      </c>
      <c r="Y411" s="81">
        <v>13652</v>
      </c>
      <c r="Z411" s="81">
        <v>17934</v>
      </c>
      <c r="AA411" s="81">
        <v>8100</v>
      </c>
      <c r="AB411" s="81">
        <v>33759</v>
      </c>
      <c r="AC411" s="81">
        <v>309870</v>
      </c>
      <c r="AD411" s="81">
        <v>5.8167562499651098</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2125</v>
      </c>
      <c r="B412" s="80">
        <v>141</v>
      </c>
      <c r="C412" s="80">
        <v>5</v>
      </c>
      <c r="D412" s="80">
        <v>9</v>
      </c>
      <c r="E412" s="80">
        <v>2008</v>
      </c>
      <c r="F412" s="80" t="s">
        <v>84</v>
      </c>
      <c r="G412" s="80" t="s">
        <v>2120</v>
      </c>
      <c r="H412" s="80" t="s">
        <v>2121</v>
      </c>
      <c r="I412" s="177"/>
      <c r="J412" s="81">
        <v>534.98068921057597</v>
      </c>
      <c r="K412" s="81">
        <v>2.5836440129407809</v>
      </c>
      <c r="L412" s="81">
        <v>13.060760006377917</v>
      </c>
      <c r="M412" s="81">
        <v>37.475351722508982</v>
      </c>
      <c r="N412" s="81">
        <v>36.136206725599195</v>
      </c>
      <c r="O412" s="81">
        <v>35.537890038841823</v>
      </c>
      <c r="P412" s="81">
        <v>39.877130282391349</v>
      </c>
      <c r="Q412" s="81">
        <v>2.0355358353034125</v>
      </c>
      <c r="R412" s="81">
        <v>1.7050156665214333</v>
      </c>
      <c r="S412" s="81">
        <v>5.1327701894101416</v>
      </c>
      <c r="T412" s="82"/>
      <c r="U412" s="81">
        <v>11948511</v>
      </c>
      <c r="V412" s="81">
        <v>956</v>
      </c>
      <c r="W412" s="81">
        <v>195</v>
      </c>
      <c r="X412" s="81">
        <v>8916</v>
      </c>
      <c r="Y412" s="81">
        <v>13583</v>
      </c>
      <c r="Z412" s="81">
        <v>18201</v>
      </c>
      <c r="AA412" s="81">
        <v>7818</v>
      </c>
      <c r="AB412" s="81">
        <v>33261</v>
      </c>
      <c r="AC412" s="81">
        <v>322054</v>
      </c>
      <c r="AD412" s="81">
        <v>5.1327701894101416</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2126</v>
      </c>
      <c r="B413" s="80">
        <v>142</v>
      </c>
      <c r="C413" s="80">
        <v>6</v>
      </c>
      <c r="D413" s="80">
        <v>9</v>
      </c>
      <c r="E413" s="80">
        <v>2009</v>
      </c>
      <c r="F413" s="80" t="s">
        <v>85</v>
      </c>
      <c r="G413" s="80" t="s">
        <v>2120</v>
      </c>
      <c r="H413" s="80" t="s">
        <v>2121</v>
      </c>
      <c r="I413" s="177"/>
      <c r="J413" s="81">
        <v>366.5166829407155</v>
      </c>
      <c r="K413" s="81">
        <v>2.4711693743038143</v>
      </c>
      <c r="L413" s="81">
        <v>13.35847145645023</v>
      </c>
      <c r="M413" s="81">
        <v>35.570449428882121</v>
      </c>
      <c r="N413" s="81">
        <v>33.961879477349243</v>
      </c>
      <c r="O413" s="81">
        <v>36.0951897288084</v>
      </c>
      <c r="P413" s="81">
        <v>38.118001170923478</v>
      </c>
      <c r="Q413" s="81">
        <v>1.9128228195682488</v>
      </c>
      <c r="R413" s="81">
        <v>1.5628006041468785</v>
      </c>
      <c r="S413" s="81">
        <v>5.5404035304867723</v>
      </c>
      <c r="T413" s="82"/>
      <c r="U413" s="81">
        <v>5814720</v>
      </c>
      <c r="V413" s="81">
        <v>795</v>
      </c>
      <c r="W413" s="81">
        <v>355</v>
      </c>
      <c r="X413" s="81">
        <v>9190</v>
      </c>
      <c r="Y413" s="81">
        <v>13528</v>
      </c>
      <c r="Z413" s="81">
        <v>18247</v>
      </c>
      <c r="AA413" s="81">
        <v>7672</v>
      </c>
      <c r="AB413" s="81">
        <v>32811</v>
      </c>
      <c r="AC413" s="81">
        <v>287983</v>
      </c>
      <c r="AD413" s="81">
        <v>5.5404035304867723</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62.457000000000008</v>
      </c>
      <c r="BJ413" s="81">
        <v>0</v>
      </c>
      <c r="BK413" s="81">
        <v>0</v>
      </c>
      <c r="BL413" s="81">
        <v>0</v>
      </c>
      <c r="BM413" s="82"/>
      <c r="BN413" s="81">
        <v>0</v>
      </c>
      <c r="BO413" s="81">
        <v>0</v>
      </c>
      <c r="BP413" s="81">
        <v>4</v>
      </c>
      <c r="BQ413" s="81">
        <v>0</v>
      </c>
      <c r="BR413" s="81">
        <v>0</v>
      </c>
      <c r="BS413" s="81">
        <v>0</v>
      </c>
      <c r="BT413"/>
      <c r="BU413" s="80"/>
      <c r="BV413" s="80"/>
      <c r="BW413" s="80"/>
      <c r="BX413" s="80"/>
      <c r="BY413" s="80"/>
      <c r="BZ413" s="80"/>
      <c r="CA413" s="80"/>
      <c r="CB413" s="80"/>
      <c r="CC413" s="80"/>
    </row>
    <row r="414" spans="1:81">
      <c r="A414" s="80" t="s">
        <v>2127</v>
      </c>
      <c r="B414" s="80">
        <v>143</v>
      </c>
      <c r="C414" s="80">
        <v>7</v>
      </c>
      <c r="D414" s="80">
        <v>9</v>
      </c>
      <c r="E414" s="80">
        <v>2010</v>
      </c>
      <c r="F414" s="80" t="s">
        <v>86</v>
      </c>
      <c r="G414" s="80" t="s">
        <v>2120</v>
      </c>
      <c r="H414" s="80" t="s">
        <v>2121</v>
      </c>
      <c r="I414" s="177"/>
      <c r="J414" s="81">
        <v>366.90528586483521</v>
      </c>
      <c r="K414" s="81">
        <v>2.0414302262824573</v>
      </c>
      <c r="L414" s="81">
        <v>12.024860986721109</v>
      </c>
      <c r="M414" s="81">
        <v>38.234790143599767</v>
      </c>
      <c r="N414" s="81">
        <v>45.133011709981446</v>
      </c>
      <c r="O414" s="81">
        <v>36.18617665645921</v>
      </c>
      <c r="P414" s="81">
        <v>38.503227829824581</v>
      </c>
      <c r="Q414" s="81">
        <v>1.9719873592912625</v>
      </c>
      <c r="R414" s="81">
        <v>1.7937557833073134</v>
      </c>
      <c r="S414" s="81">
        <v>4.686954777432387</v>
      </c>
      <c r="T414" s="82"/>
      <c r="U414" s="81">
        <v>6694070</v>
      </c>
      <c r="V414" s="81">
        <v>795</v>
      </c>
      <c r="W414" s="81">
        <v>355</v>
      </c>
      <c r="X414" s="81">
        <v>9190</v>
      </c>
      <c r="Y414" s="81">
        <v>13575</v>
      </c>
      <c r="Z414" s="81">
        <v>18378</v>
      </c>
      <c r="AA414" s="81">
        <v>7556</v>
      </c>
      <c r="AB414" s="81">
        <v>32412</v>
      </c>
      <c r="AC414" s="81">
        <v>313241</v>
      </c>
      <c r="AD414" s="81">
        <v>4.686954777432387</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66.593999999999994</v>
      </c>
      <c r="BJ414" s="81">
        <v>0</v>
      </c>
      <c r="BK414" s="81">
        <v>0</v>
      </c>
      <c r="BL414" s="81">
        <v>0</v>
      </c>
      <c r="BM414" s="82"/>
      <c r="BN414" s="81">
        <v>0</v>
      </c>
      <c r="BO414" s="81">
        <v>0</v>
      </c>
      <c r="BP414" s="81">
        <v>4</v>
      </c>
      <c r="BQ414" s="81">
        <v>0</v>
      </c>
      <c r="BR414" s="81">
        <v>0</v>
      </c>
      <c r="BS414" s="81">
        <v>0</v>
      </c>
      <c r="BT414"/>
      <c r="BU414" s="80">
        <v>66.593999999999994</v>
      </c>
      <c r="BV414" s="80">
        <v>0</v>
      </c>
      <c r="BW414" s="80">
        <v>0</v>
      </c>
      <c r="BX414" s="80">
        <v>0</v>
      </c>
      <c r="BY414" s="80">
        <v>0</v>
      </c>
      <c r="BZ414" s="80">
        <v>0</v>
      </c>
      <c r="CA414" s="80">
        <v>0</v>
      </c>
      <c r="CB414" s="80">
        <v>0</v>
      </c>
      <c r="CC414" s="80">
        <v>0</v>
      </c>
    </row>
    <row r="415" spans="1:81">
      <c r="A415" s="80" t="s">
        <v>2128</v>
      </c>
      <c r="B415" s="80">
        <v>144</v>
      </c>
      <c r="C415" s="80">
        <v>8</v>
      </c>
      <c r="D415" s="80">
        <v>9</v>
      </c>
      <c r="E415" s="80">
        <v>2011</v>
      </c>
      <c r="F415" s="80" t="s">
        <v>87</v>
      </c>
      <c r="G415" s="80" t="s">
        <v>2120</v>
      </c>
      <c r="H415" s="80" t="s">
        <v>2121</v>
      </c>
      <c r="I415" s="177"/>
      <c r="J415" s="81">
        <v>318.5162938097813</v>
      </c>
      <c r="K415" s="81">
        <v>3.1292787104601989</v>
      </c>
      <c r="L415" s="81">
        <v>16.24679401199867</v>
      </c>
      <c r="M415" s="81">
        <v>47.822651839942353</v>
      </c>
      <c r="N415" s="81">
        <v>55.065655260974189</v>
      </c>
      <c r="O415" s="81">
        <v>35.688472642811739</v>
      </c>
      <c r="P415" s="81">
        <v>36.668069952564359</v>
      </c>
      <c r="Q415" s="81">
        <v>2.2297054486791668</v>
      </c>
      <c r="R415" s="81">
        <v>1.4484820426740448</v>
      </c>
      <c r="S415" s="81">
        <v>5.0195666485143695</v>
      </c>
      <c r="T415" s="82"/>
      <c r="U415" s="81">
        <v>5522666</v>
      </c>
      <c r="V415" s="81">
        <v>795</v>
      </c>
      <c r="W415" s="81">
        <v>355</v>
      </c>
      <c r="X415" s="81">
        <v>9190</v>
      </c>
      <c r="Y415" s="81">
        <v>13429</v>
      </c>
      <c r="Z415" s="81">
        <v>18519</v>
      </c>
      <c r="AA415" s="81">
        <v>7410</v>
      </c>
      <c r="AB415" s="81">
        <v>31772</v>
      </c>
      <c r="AC415" s="81">
        <v>252528</v>
      </c>
      <c r="AD415" s="81">
        <v>5.0195666485143695</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66.150999999999996</v>
      </c>
      <c r="BJ415" s="81">
        <v>0</v>
      </c>
      <c r="BK415" s="81">
        <v>0</v>
      </c>
      <c r="BL415" s="81">
        <v>0</v>
      </c>
      <c r="BM415" s="82"/>
      <c r="BN415" s="81">
        <v>0</v>
      </c>
      <c r="BO415" s="81">
        <v>0</v>
      </c>
      <c r="BP415" s="81">
        <v>4</v>
      </c>
      <c r="BQ415" s="81">
        <v>0</v>
      </c>
      <c r="BR415" s="81">
        <v>0</v>
      </c>
      <c r="BS415" s="81">
        <v>0</v>
      </c>
      <c r="BT415"/>
      <c r="BU415" s="80">
        <v>66.150999999999996</v>
      </c>
      <c r="BV415" s="80">
        <v>0</v>
      </c>
      <c r="BW415" s="80">
        <v>0</v>
      </c>
      <c r="BX415" s="80">
        <v>0</v>
      </c>
      <c r="BY415" s="80">
        <v>0</v>
      </c>
      <c r="BZ415" s="80">
        <v>0</v>
      </c>
      <c r="CA415" s="80">
        <v>0</v>
      </c>
      <c r="CB415" s="80">
        <v>0</v>
      </c>
      <c r="CC415" s="80">
        <v>0</v>
      </c>
    </row>
    <row r="416" spans="1:81">
      <c r="A416" s="80" t="s">
        <v>2129</v>
      </c>
      <c r="B416" s="80">
        <v>145</v>
      </c>
      <c r="C416" s="80">
        <v>9</v>
      </c>
      <c r="D416" s="80">
        <v>9</v>
      </c>
      <c r="E416" s="80">
        <v>2012</v>
      </c>
      <c r="F416" s="80" t="s">
        <v>88</v>
      </c>
      <c r="G416" s="80" t="s">
        <v>2120</v>
      </c>
      <c r="H416" s="80" t="s">
        <v>2121</v>
      </c>
      <c r="I416" s="177"/>
      <c r="J416" s="81">
        <v>317.71131268313701</v>
      </c>
      <c r="K416" s="81">
        <v>3.325747615647014</v>
      </c>
      <c r="L416" s="81">
        <v>15.998211590431806</v>
      </c>
      <c r="M416" s="81">
        <v>50.881109633770848</v>
      </c>
      <c r="N416" s="81">
        <v>54.066618695819294</v>
      </c>
      <c r="O416" s="81">
        <v>35.665748130122445</v>
      </c>
      <c r="P416" s="81">
        <v>36.364106442100109</v>
      </c>
      <c r="Q416" s="81">
        <v>2.3929378154635055</v>
      </c>
      <c r="R416" s="81">
        <v>1.8168080840036578</v>
      </c>
      <c r="S416" s="81">
        <v>4.376906994666391</v>
      </c>
      <c r="T416" s="82"/>
      <c r="U416" s="81">
        <v>5466348</v>
      </c>
      <c r="V416" s="81">
        <v>795</v>
      </c>
      <c r="W416" s="81">
        <v>355</v>
      </c>
      <c r="X416" s="81">
        <v>9190</v>
      </c>
      <c r="Y416" s="81">
        <v>13443</v>
      </c>
      <c r="Z416" s="81">
        <v>18654</v>
      </c>
      <c r="AA416" s="81">
        <v>7307</v>
      </c>
      <c r="AB416" s="81">
        <v>31384</v>
      </c>
      <c r="AC416" s="81">
        <v>308538</v>
      </c>
      <c r="AD416" s="81">
        <v>4.376906994666391</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72.424000000000007</v>
      </c>
      <c r="BJ416" s="81">
        <v>0</v>
      </c>
      <c r="BK416" s="81">
        <v>0</v>
      </c>
      <c r="BL416" s="81">
        <v>0</v>
      </c>
      <c r="BM416" s="82"/>
      <c r="BN416" s="81">
        <v>0</v>
      </c>
      <c r="BO416" s="81">
        <v>0</v>
      </c>
      <c r="BP416" s="81">
        <v>4</v>
      </c>
      <c r="BQ416" s="81">
        <v>0</v>
      </c>
      <c r="BR416" s="81">
        <v>0</v>
      </c>
      <c r="BS416" s="81">
        <v>0</v>
      </c>
      <c r="BT416"/>
      <c r="BU416" s="80">
        <v>72.424000000000007</v>
      </c>
      <c r="BV416" s="80">
        <v>0</v>
      </c>
      <c r="BW416" s="80">
        <v>0</v>
      </c>
      <c r="BX416" s="80">
        <v>0</v>
      </c>
      <c r="BY416" s="80">
        <v>0</v>
      </c>
      <c r="BZ416" s="80">
        <v>0</v>
      </c>
      <c r="CA416" s="80">
        <v>0</v>
      </c>
      <c r="CB416" s="80">
        <v>0</v>
      </c>
      <c r="CC416" s="80">
        <v>0</v>
      </c>
    </row>
    <row r="417" spans="1:81">
      <c r="A417" s="80" t="s">
        <v>2130</v>
      </c>
      <c r="B417" s="80">
        <v>146</v>
      </c>
      <c r="C417" s="80">
        <v>10</v>
      </c>
      <c r="D417" s="80">
        <v>9</v>
      </c>
      <c r="E417" s="80">
        <v>2013</v>
      </c>
      <c r="F417" s="80" t="s">
        <v>89</v>
      </c>
      <c r="G417" s="80" t="s">
        <v>2120</v>
      </c>
      <c r="H417" s="80" t="s">
        <v>2121</v>
      </c>
      <c r="I417" s="177"/>
      <c r="J417" s="81">
        <v>322.32209736542524</v>
      </c>
      <c r="K417" s="81">
        <v>2.3772937858235621</v>
      </c>
      <c r="L417" s="81">
        <v>14.861187958498412</v>
      </c>
      <c r="M417" s="81">
        <v>49.493693459605694</v>
      </c>
      <c r="N417" s="81">
        <v>56.532759569530349</v>
      </c>
      <c r="O417" s="81">
        <v>34.624582302615096</v>
      </c>
      <c r="P417" s="81">
        <v>36.051539751831278</v>
      </c>
      <c r="Q417" s="81">
        <v>2.412121515800608</v>
      </c>
      <c r="R417" s="81">
        <v>2.265590275072987</v>
      </c>
      <c r="S417" s="81">
        <v>4.3728940719681404</v>
      </c>
      <c r="T417" s="82"/>
      <c r="U417" s="81">
        <v>5558333</v>
      </c>
      <c r="V417" s="81">
        <v>795</v>
      </c>
      <c r="W417" s="81">
        <v>355</v>
      </c>
      <c r="X417" s="81">
        <v>9190</v>
      </c>
      <c r="Y417" s="81">
        <v>13449</v>
      </c>
      <c r="Z417" s="81">
        <v>18918</v>
      </c>
      <c r="AA417" s="81">
        <v>7217</v>
      </c>
      <c r="AB417" s="81">
        <v>31182</v>
      </c>
      <c r="AC417" s="81">
        <v>375571</v>
      </c>
      <c r="AD417" s="81">
        <v>4.3728940719681404</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81.498000000000005</v>
      </c>
      <c r="BJ417" s="81">
        <v>0</v>
      </c>
      <c r="BK417" s="81">
        <v>0</v>
      </c>
      <c r="BL417" s="81">
        <v>0</v>
      </c>
      <c r="BM417" s="82"/>
      <c r="BN417" s="81">
        <v>0</v>
      </c>
      <c r="BO417" s="81">
        <v>0</v>
      </c>
      <c r="BP417" s="81">
        <v>4</v>
      </c>
      <c r="BQ417" s="81">
        <v>0</v>
      </c>
      <c r="BR417" s="81">
        <v>0</v>
      </c>
      <c r="BS417" s="81">
        <v>0</v>
      </c>
      <c r="BT417"/>
      <c r="BU417" s="80">
        <v>81.498000000000005</v>
      </c>
      <c r="BV417" s="80">
        <v>0</v>
      </c>
      <c r="BW417" s="80">
        <v>0</v>
      </c>
      <c r="BX417" s="80">
        <v>0</v>
      </c>
      <c r="BY417" s="80">
        <v>0</v>
      </c>
      <c r="BZ417" s="80">
        <v>0</v>
      </c>
      <c r="CA417" s="80">
        <v>0</v>
      </c>
      <c r="CB417" s="80">
        <v>0</v>
      </c>
      <c r="CC417" s="80">
        <v>0</v>
      </c>
    </row>
    <row r="418" spans="1:81">
      <c r="A418" s="80" t="s">
        <v>2131</v>
      </c>
      <c r="B418" s="80">
        <v>147</v>
      </c>
      <c r="C418" s="80">
        <v>11</v>
      </c>
      <c r="D418" s="80">
        <v>9</v>
      </c>
      <c r="E418" s="80">
        <v>2014</v>
      </c>
      <c r="F418" s="80" t="s">
        <v>90</v>
      </c>
      <c r="G418" s="80" t="s">
        <v>2120</v>
      </c>
      <c r="H418" s="80" t="s">
        <v>2121</v>
      </c>
      <c r="I418" s="177"/>
      <c r="J418" s="81">
        <v>313.91244274475031</v>
      </c>
      <c r="K418" s="81">
        <v>2.9933573039809978</v>
      </c>
      <c r="L418" s="81">
        <v>15.559157455861389</v>
      </c>
      <c r="M418" s="81">
        <v>40.050677719471174</v>
      </c>
      <c r="N418" s="81">
        <v>51.115978991710918</v>
      </c>
      <c r="O418" s="81">
        <v>33.075094368753355</v>
      </c>
      <c r="P418" s="81">
        <v>35.651549504657787</v>
      </c>
      <c r="Q418" s="81">
        <v>2.2982901973161485</v>
      </c>
      <c r="R418" s="81">
        <v>1.0396284825195461</v>
      </c>
      <c r="S418" s="81">
        <v>4.8374949155686107</v>
      </c>
      <c r="T418" s="82"/>
      <c r="U418" s="81">
        <v>5888675</v>
      </c>
      <c r="V418" s="81">
        <v>761</v>
      </c>
      <c r="W418" s="81">
        <v>377</v>
      </c>
      <c r="X418" s="81">
        <v>7656</v>
      </c>
      <c r="Y418" s="81">
        <v>13487</v>
      </c>
      <c r="Z418" s="81">
        <v>19033</v>
      </c>
      <c r="AA418" s="81">
        <v>7100</v>
      </c>
      <c r="AB418" s="81">
        <v>30966</v>
      </c>
      <c r="AC418" s="81">
        <v>172883</v>
      </c>
      <c r="AD418" s="81">
        <v>4.8374949155686107</v>
      </c>
      <c r="AE418" s="82"/>
      <c r="AF418" s="81">
        <v>83520467.710081711</v>
      </c>
      <c r="AG418" s="81">
        <v>2825651.6682657809</v>
      </c>
      <c r="AH418" s="81">
        <v>3493712.3942435794</v>
      </c>
      <c r="AI418" s="81">
        <v>46344993.666294023</v>
      </c>
      <c r="AJ418" s="81">
        <v>70748187.821194708</v>
      </c>
      <c r="AK418" s="81">
        <v>0</v>
      </c>
      <c r="AL418" s="81">
        <v>0</v>
      </c>
      <c r="AM418" s="81">
        <v>4251169.0684053162</v>
      </c>
      <c r="AN418" s="81">
        <v>0</v>
      </c>
      <c r="AO418" s="81">
        <v>0</v>
      </c>
      <c r="AP418" s="82"/>
      <c r="AQ418" s="81">
        <v>857</v>
      </c>
      <c r="AR418" s="81">
        <v>637</v>
      </c>
      <c r="AS418" s="81">
        <v>0</v>
      </c>
      <c r="AT418" s="81">
        <v>0</v>
      </c>
      <c r="AU418" s="81">
        <v>0</v>
      </c>
      <c r="AV418" s="81">
        <v>0</v>
      </c>
      <c r="AW418" s="81" t="s">
        <v>564</v>
      </c>
      <c r="AX418" s="82"/>
      <c r="AY418" s="81">
        <v>3926.45</v>
      </c>
      <c r="AZ418" s="81">
        <v>56591.799999999996</v>
      </c>
      <c r="BA418" s="81">
        <v>0</v>
      </c>
      <c r="BB418" s="81">
        <v>0</v>
      </c>
      <c r="BC418" s="81">
        <v>0</v>
      </c>
      <c r="BD418" s="81">
        <v>0</v>
      </c>
      <c r="BE418" s="81" t="s">
        <v>564</v>
      </c>
      <c r="BF418" s="82"/>
      <c r="BG418" s="81">
        <v>0</v>
      </c>
      <c r="BH418" s="81">
        <v>0</v>
      </c>
      <c r="BI418" s="81">
        <v>79.596000000000004</v>
      </c>
      <c r="BJ418" s="81">
        <v>0</v>
      </c>
      <c r="BK418" s="81">
        <v>0</v>
      </c>
      <c r="BL418" s="81">
        <v>0</v>
      </c>
      <c r="BM418" s="82"/>
      <c r="BN418" s="81">
        <v>0</v>
      </c>
      <c r="BO418" s="81">
        <v>0</v>
      </c>
      <c r="BP418" s="81">
        <v>4</v>
      </c>
      <c r="BQ418" s="81">
        <v>0</v>
      </c>
      <c r="BR418" s="81">
        <v>0</v>
      </c>
      <c r="BS418" s="81">
        <v>0</v>
      </c>
      <c r="BT418"/>
      <c r="BU418" s="80">
        <v>79.596000000000004</v>
      </c>
      <c r="BV418" s="80">
        <v>0</v>
      </c>
      <c r="BW418" s="80">
        <v>0</v>
      </c>
      <c r="BX418" s="80">
        <v>0</v>
      </c>
      <c r="BY418" s="80">
        <v>0</v>
      </c>
      <c r="BZ418" s="80">
        <v>0</v>
      </c>
      <c r="CA418" s="80">
        <v>0</v>
      </c>
      <c r="CB418" s="80">
        <v>0</v>
      </c>
      <c r="CC418" s="80">
        <v>0</v>
      </c>
    </row>
    <row r="419" spans="1:81">
      <c r="A419" s="80" t="s">
        <v>2132</v>
      </c>
      <c r="B419" s="80">
        <v>148</v>
      </c>
      <c r="C419" s="80">
        <v>12</v>
      </c>
      <c r="D419" s="80">
        <v>9</v>
      </c>
      <c r="E419" s="80">
        <v>2015</v>
      </c>
      <c r="F419" s="80" t="s">
        <v>91</v>
      </c>
      <c r="G419" s="80" t="s">
        <v>2120</v>
      </c>
      <c r="H419" s="80" t="s">
        <v>2121</v>
      </c>
      <c r="I419" s="177"/>
      <c r="J419" s="81">
        <v>313.29410787441469</v>
      </c>
      <c r="K419" s="81">
        <v>3.1979652430572933</v>
      </c>
      <c r="L419" s="81">
        <v>17.125850894738829</v>
      </c>
      <c r="M419" s="81">
        <v>43.649001619178563</v>
      </c>
      <c r="N419" s="81">
        <v>44.701683388953839</v>
      </c>
      <c r="O419" s="81">
        <v>32.781840272265605</v>
      </c>
      <c r="P419" s="81">
        <v>35.106717011884164</v>
      </c>
      <c r="Q419" s="81">
        <v>2.2265889520247395</v>
      </c>
      <c r="R419" s="81">
        <v>0.81362945790628183</v>
      </c>
      <c r="S419" s="81">
        <v>4.0431098881806298</v>
      </c>
      <c r="T419" s="82"/>
      <c r="U419" s="81">
        <v>5929748</v>
      </c>
      <c r="V419" s="81">
        <v>761</v>
      </c>
      <c r="W419" s="81">
        <v>377</v>
      </c>
      <c r="X419" s="81">
        <v>7656</v>
      </c>
      <c r="Y419" s="81">
        <v>13510</v>
      </c>
      <c r="Z419" s="81">
        <v>19046</v>
      </c>
      <c r="AA419" s="81">
        <v>6986</v>
      </c>
      <c r="AB419" s="81">
        <v>30645</v>
      </c>
      <c r="AC419" s="81">
        <v>139377</v>
      </c>
      <c r="AD419" s="81">
        <v>4.0431098881806298</v>
      </c>
      <c r="AE419" s="82"/>
      <c r="AF419" s="81">
        <v>89301360.240172401</v>
      </c>
      <c r="AG419" s="81">
        <v>3097071.9236146687</v>
      </c>
      <c r="AH419" s="81">
        <v>3141395.3202220681</v>
      </c>
      <c r="AI419" s="81">
        <v>50664069.104783803</v>
      </c>
      <c r="AJ419" s="81">
        <v>68452635.993712738</v>
      </c>
      <c r="AK419" s="81">
        <v>0</v>
      </c>
      <c r="AL419" s="81">
        <v>0</v>
      </c>
      <c r="AM419" s="81">
        <v>4199768.6990598934</v>
      </c>
      <c r="AN419" s="81">
        <v>0</v>
      </c>
      <c r="AO419" s="81">
        <v>0</v>
      </c>
      <c r="AP419" s="82"/>
      <c r="AQ419" s="81">
        <v>900</v>
      </c>
      <c r="AR419" s="81">
        <v>733</v>
      </c>
      <c r="AS419" s="81">
        <v>0</v>
      </c>
      <c r="AT419" s="81">
        <v>0</v>
      </c>
      <c r="AU419" s="81">
        <v>0</v>
      </c>
      <c r="AV419" s="81">
        <v>0</v>
      </c>
      <c r="AW419" s="81" t="s">
        <v>564</v>
      </c>
      <c r="AX419" s="82"/>
      <c r="AY419" s="81">
        <v>4197.01</v>
      </c>
      <c r="AZ419" s="81">
        <v>62274.2</v>
      </c>
      <c r="BA419" s="81">
        <v>0</v>
      </c>
      <c r="BB419" s="81">
        <v>0</v>
      </c>
      <c r="BC419" s="81">
        <v>0</v>
      </c>
      <c r="BD419" s="81">
        <v>0</v>
      </c>
      <c r="BE419" s="81" t="s">
        <v>564</v>
      </c>
      <c r="BF419" s="82"/>
      <c r="BG419" s="81">
        <v>0</v>
      </c>
      <c r="BH419" s="81">
        <v>0</v>
      </c>
      <c r="BI419" s="81">
        <v>70.524000000000001</v>
      </c>
      <c r="BJ419" s="81">
        <v>0</v>
      </c>
      <c r="BK419" s="81">
        <v>0</v>
      </c>
      <c r="BL419" s="81">
        <v>0</v>
      </c>
      <c r="BM419" s="82"/>
      <c r="BN419" s="81">
        <v>0</v>
      </c>
      <c r="BO419" s="81">
        <v>0</v>
      </c>
      <c r="BP419" s="81">
        <v>4</v>
      </c>
      <c r="BQ419" s="81">
        <v>0</v>
      </c>
      <c r="BR419" s="81">
        <v>0</v>
      </c>
      <c r="BS419" s="81">
        <v>0</v>
      </c>
      <c r="BT419"/>
      <c r="BU419" s="80">
        <v>70.524000000000001</v>
      </c>
      <c r="BV419" s="80">
        <v>0</v>
      </c>
      <c r="BW419" s="80">
        <v>0</v>
      </c>
      <c r="BX419" s="80">
        <v>0</v>
      </c>
      <c r="BY419" s="80">
        <v>0</v>
      </c>
      <c r="BZ419" s="80">
        <v>0</v>
      </c>
      <c r="CA419" s="80">
        <v>0</v>
      </c>
      <c r="CB419" s="80">
        <v>0</v>
      </c>
      <c r="CC419" s="80">
        <v>0</v>
      </c>
    </row>
    <row r="420" spans="1:81">
      <c r="A420" s="80" t="s">
        <v>2133</v>
      </c>
      <c r="B420" s="80">
        <v>149</v>
      </c>
      <c r="C420" s="80">
        <v>13</v>
      </c>
      <c r="D420" s="80">
        <v>9</v>
      </c>
      <c r="E420" s="80">
        <v>2016</v>
      </c>
      <c r="F420" s="80" t="s">
        <v>92</v>
      </c>
      <c r="G420" s="80" t="s">
        <v>2120</v>
      </c>
      <c r="H420" s="80" t="s">
        <v>2121</v>
      </c>
      <c r="I420" s="177"/>
      <c r="J420" s="81">
        <v>349.6167629409681</v>
      </c>
      <c r="K420" s="81">
        <v>3.0380505256679258</v>
      </c>
      <c r="L420" s="81">
        <v>17.948730531973457</v>
      </c>
      <c r="M420" s="81">
        <v>29.771999484774682</v>
      </c>
      <c r="N420" s="81">
        <v>42.946306377546492</v>
      </c>
      <c r="O420" s="81">
        <v>32.507877033676714</v>
      </c>
      <c r="P420" s="81">
        <v>33.938172709414118</v>
      </c>
      <c r="Q420" s="81">
        <v>2.1346411457221723</v>
      </c>
      <c r="R420" s="81">
        <v>0.69937147598469751</v>
      </c>
      <c r="S420" s="81">
        <v>4.508886998327716</v>
      </c>
      <c r="T420" s="82"/>
      <c r="U420" s="81">
        <v>6025015</v>
      </c>
      <c r="V420" s="81">
        <v>761</v>
      </c>
      <c r="W420" s="81">
        <v>377</v>
      </c>
      <c r="X420" s="81">
        <v>7656</v>
      </c>
      <c r="Y420" s="81">
        <v>13519</v>
      </c>
      <c r="Z420" s="81">
        <v>19119</v>
      </c>
      <c r="AA420" s="81">
        <v>6985</v>
      </c>
      <c r="AB420" s="81">
        <v>30222</v>
      </c>
      <c r="AC420" s="81">
        <v>119445.7638490167</v>
      </c>
      <c r="AD420" s="81">
        <v>4.508886998327716</v>
      </c>
      <c r="AE420" s="82"/>
      <c r="AF420" s="81">
        <v>104792929.4399526</v>
      </c>
      <c r="AG420" s="81">
        <v>3079072.5675086952</v>
      </c>
      <c r="AH420" s="81">
        <v>2808481.5743583231</v>
      </c>
      <c r="AI420" s="81">
        <v>46063264.981552593</v>
      </c>
      <c r="AJ420" s="81">
        <v>69889589.886692703</v>
      </c>
      <c r="AK420" s="81">
        <v>0</v>
      </c>
      <c r="AL420" s="81">
        <v>0</v>
      </c>
      <c r="AM420" s="81">
        <v>4145016.0943858898</v>
      </c>
      <c r="AN420" s="81">
        <v>0</v>
      </c>
      <c r="AO420" s="81">
        <v>0</v>
      </c>
      <c r="AP420" s="82"/>
      <c r="AQ420" s="81">
        <v>946</v>
      </c>
      <c r="AR420" s="81">
        <v>786</v>
      </c>
      <c r="AS420" s="81">
        <v>0</v>
      </c>
      <c r="AT420" s="81">
        <v>0</v>
      </c>
      <c r="AU420" s="81">
        <v>0</v>
      </c>
      <c r="AV420" s="81">
        <v>0</v>
      </c>
      <c r="AW420" s="81" t="s">
        <v>564</v>
      </c>
      <c r="AX420" s="82"/>
      <c r="AY420" s="81">
        <v>4484.7299999999996</v>
      </c>
      <c r="AZ420" s="81">
        <v>64965</v>
      </c>
      <c r="BA420" s="81">
        <v>0</v>
      </c>
      <c r="BB420" s="81">
        <v>0</v>
      </c>
      <c r="BC420" s="81">
        <v>0</v>
      </c>
      <c r="BD420" s="81">
        <v>0</v>
      </c>
      <c r="BE420" s="81" t="s">
        <v>564</v>
      </c>
      <c r="BF420" s="82"/>
      <c r="BG420" s="81">
        <v>0</v>
      </c>
      <c r="BH420" s="81">
        <v>0</v>
      </c>
      <c r="BI420" s="81">
        <v>59.564999999999998</v>
      </c>
      <c r="BJ420" s="81">
        <v>0</v>
      </c>
      <c r="BK420" s="81">
        <v>0</v>
      </c>
      <c r="BL420" s="81">
        <v>0</v>
      </c>
      <c r="BM420" s="82"/>
      <c r="BN420" s="81">
        <v>0</v>
      </c>
      <c r="BO420" s="81">
        <v>0</v>
      </c>
      <c r="BP420" s="81">
        <v>4</v>
      </c>
      <c r="BQ420" s="81">
        <v>0</v>
      </c>
      <c r="BR420" s="81">
        <v>0</v>
      </c>
      <c r="BS420" s="81">
        <v>0</v>
      </c>
      <c r="BT420"/>
      <c r="BU420" s="80">
        <v>59.564999999999998</v>
      </c>
      <c r="BV420" s="80">
        <v>0</v>
      </c>
      <c r="BW420" s="80">
        <v>0</v>
      </c>
      <c r="BX420" s="80">
        <v>0</v>
      </c>
      <c r="BY420" s="80">
        <v>0</v>
      </c>
      <c r="BZ420" s="80">
        <v>0</v>
      </c>
      <c r="CA420" s="80">
        <v>0</v>
      </c>
      <c r="CB420" s="80">
        <v>0</v>
      </c>
      <c r="CC420" s="80">
        <v>0</v>
      </c>
    </row>
    <row r="421" spans="1:81">
      <c r="A421" s="80" t="s">
        <v>2134</v>
      </c>
      <c r="B421" s="80">
        <v>150</v>
      </c>
      <c r="C421" s="80">
        <v>14</v>
      </c>
      <c r="D421" s="80">
        <v>9</v>
      </c>
      <c r="E421" s="80">
        <v>2017</v>
      </c>
      <c r="F421" s="80" t="s">
        <v>71</v>
      </c>
      <c r="G421" s="80" t="s">
        <v>2120</v>
      </c>
      <c r="H421" s="80" t="s">
        <v>2121</v>
      </c>
      <c r="I421" s="177"/>
      <c r="J421" s="81">
        <v>283.77796559397586</v>
      </c>
      <c r="K421" s="81">
        <v>3.0211614723848732</v>
      </c>
      <c r="L421" s="81">
        <v>16.212842065707385</v>
      </c>
      <c r="M421" s="81">
        <v>28.846266886954183</v>
      </c>
      <c r="N421" s="81">
        <v>42.047569933466306</v>
      </c>
      <c r="O421" s="81">
        <v>32.149698278597583</v>
      </c>
      <c r="P421" s="81">
        <v>33.380402503926227</v>
      </c>
      <c r="Q421" s="81">
        <v>2.0402089809698478</v>
      </c>
      <c r="R421" s="81">
        <v>0.72780879511442265</v>
      </c>
      <c r="S421" s="81">
        <v>5.4650022275943861</v>
      </c>
      <c r="T421" s="82"/>
      <c r="U421" s="81">
        <v>5550797</v>
      </c>
      <c r="V421" s="81">
        <v>761</v>
      </c>
      <c r="W421" s="81">
        <v>377</v>
      </c>
      <c r="X421" s="81">
        <v>7656</v>
      </c>
      <c r="Y421" s="81">
        <v>13498</v>
      </c>
      <c r="Z421" s="81">
        <v>19222</v>
      </c>
      <c r="AA421" s="81">
        <v>6914</v>
      </c>
      <c r="AB421" s="81">
        <v>29871</v>
      </c>
      <c r="AC421" s="81">
        <v>126769</v>
      </c>
      <c r="AD421" s="81">
        <v>5.4650022275943861</v>
      </c>
      <c r="AE421" s="82"/>
      <c r="AF421" s="81">
        <v>84695546.168039858</v>
      </c>
      <c r="AG421" s="81">
        <v>2742861.1557856742</v>
      </c>
      <c r="AH421" s="81">
        <v>3239251.9526867401</v>
      </c>
      <c r="AI421" s="81">
        <v>47330239.174389727</v>
      </c>
      <c r="AJ421" s="81">
        <v>74744357.328840107</v>
      </c>
      <c r="AK421" s="81">
        <v>0</v>
      </c>
      <c r="AL421" s="81">
        <v>0</v>
      </c>
      <c r="AM421" s="81">
        <v>4103286.137462243</v>
      </c>
      <c r="AN421" s="81">
        <v>0</v>
      </c>
      <c r="AO421" s="81">
        <v>0</v>
      </c>
      <c r="AP421" s="82"/>
      <c r="AQ421" s="81">
        <v>982</v>
      </c>
      <c r="AR421" s="81">
        <v>932</v>
      </c>
      <c r="AS421" s="81">
        <v>1</v>
      </c>
      <c r="AT421" s="81">
        <v>0</v>
      </c>
      <c r="AU421" s="81">
        <v>0</v>
      </c>
      <c r="AV421" s="81">
        <v>0</v>
      </c>
      <c r="AW421" s="81" t="s">
        <v>564</v>
      </c>
      <c r="AX421" s="82"/>
      <c r="AY421" s="81">
        <v>4688.05</v>
      </c>
      <c r="AZ421" s="81">
        <v>74433.799999999959</v>
      </c>
      <c r="BA421" s="81">
        <v>19.2</v>
      </c>
      <c r="BB421" s="81">
        <v>0</v>
      </c>
      <c r="BC421" s="81">
        <v>0</v>
      </c>
      <c r="BD421" s="81">
        <v>0</v>
      </c>
      <c r="BE421" s="81" t="s">
        <v>564</v>
      </c>
      <c r="BF421" s="82"/>
      <c r="BG421" s="81">
        <v>0</v>
      </c>
      <c r="BH421" s="81">
        <v>0</v>
      </c>
      <c r="BI421" s="81">
        <v>50.011000000000003</v>
      </c>
      <c r="BJ421" s="81">
        <v>0</v>
      </c>
      <c r="BK421" s="81">
        <v>0</v>
      </c>
      <c r="BL421" s="81">
        <v>0</v>
      </c>
      <c r="BM421" s="82"/>
      <c r="BN421" s="81">
        <v>0</v>
      </c>
      <c r="BO421" s="81">
        <v>0</v>
      </c>
      <c r="BP421" s="81">
        <v>4</v>
      </c>
      <c r="BQ421" s="81">
        <v>0</v>
      </c>
      <c r="BR421" s="81">
        <v>0</v>
      </c>
      <c r="BS421" s="81">
        <v>0</v>
      </c>
      <c r="BT421"/>
      <c r="BU421" s="80">
        <v>50.011000000000003</v>
      </c>
      <c r="BV421" s="80">
        <v>0</v>
      </c>
      <c r="BW421" s="80">
        <v>0</v>
      </c>
      <c r="BX421" s="80">
        <v>0</v>
      </c>
      <c r="BY421" s="80">
        <v>0</v>
      </c>
      <c r="BZ421" s="80">
        <v>0</v>
      </c>
      <c r="CA421" s="80">
        <v>0</v>
      </c>
      <c r="CB421" s="80">
        <v>0</v>
      </c>
      <c r="CC421" s="80">
        <v>0</v>
      </c>
    </row>
    <row r="422" spans="1:81">
      <c r="A422" s="80" t="s">
        <v>2135</v>
      </c>
      <c r="B422" s="80">
        <v>151</v>
      </c>
      <c r="C422" s="80">
        <v>15</v>
      </c>
      <c r="D422" s="80">
        <v>9</v>
      </c>
      <c r="E422" s="80">
        <v>2018</v>
      </c>
      <c r="F422" s="80" t="s">
        <v>93</v>
      </c>
      <c r="G422" s="80" t="s">
        <v>2120</v>
      </c>
      <c r="H422" s="80" t="s">
        <v>2121</v>
      </c>
      <c r="I422" s="177"/>
      <c r="J422" s="81">
        <v>240.03459018586773</v>
      </c>
      <c r="K422" s="81">
        <v>2.7166788399623787</v>
      </c>
      <c r="L422" s="81">
        <v>14.422239468776491</v>
      </c>
      <c r="M422" s="81">
        <v>26.26644682606597</v>
      </c>
      <c r="N422" s="81">
        <v>30.249618106045027</v>
      </c>
      <c r="O422" s="81">
        <v>31.455413821211934</v>
      </c>
      <c r="P422" s="81">
        <v>32.856930647597281</v>
      </c>
      <c r="Q422" s="81">
        <v>1.8657042423718431</v>
      </c>
      <c r="R422" s="81">
        <v>0.45477611902715398</v>
      </c>
      <c r="S422" s="81">
        <v>4.6242881397233999</v>
      </c>
      <c r="T422" s="82"/>
      <c r="U422" s="81">
        <v>5270924</v>
      </c>
      <c r="V422" s="81">
        <v>761</v>
      </c>
      <c r="W422" s="81">
        <v>377</v>
      </c>
      <c r="X422" s="81">
        <v>7656</v>
      </c>
      <c r="Y422" s="81">
        <v>13505</v>
      </c>
      <c r="Z422" s="81">
        <v>19167</v>
      </c>
      <c r="AA422" s="81">
        <v>6874</v>
      </c>
      <c r="AB422" s="81">
        <v>29437</v>
      </c>
      <c r="AC422" s="81">
        <v>78902</v>
      </c>
      <c r="AD422" s="81">
        <v>4.6242881397233999</v>
      </c>
      <c r="AE422" s="82"/>
      <c r="AF422" s="81">
        <v>74846561.987234578</v>
      </c>
      <c r="AG422" s="81">
        <v>2953668.4781781901</v>
      </c>
      <c r="AH422" s="81">
        <v>2941903.3075732281</v>
      </c>
      <c r="AI422" s="81">
        <v>45465569.327827021</v>
      </c>
      <c r="AJ422" s="81">
        <v>68379732.297371656</v>
      </c>
      <c r="AK422" s="81">
        <v>0</v>
      </c>
      <c r="AL422" s="81">
        <v>0</v>
      </c>
      <c r="AM422" s="81">
        <v>4052035.7460188069</v>
      </c>
      <c r="AN422" s="81">
        <v>0</v>
      </c>
      <c r="AO422" s="81">
        <v>0</v>
      </c>
      <c r="AP422" s="82"/>
      <c r="AQ422" s="81">
        <v>1019</v>
      </c>
      <c r="AR422" s="81">
        <v>1049</v>
      </c>
      <c r="AS422" s="81">
        <v>1</v>
      </c>
      <c r="AT422" s="81">
        <v>0</v>
      </c>
      <c r="AU422" s="81">
        <v>0</v>
      </c>
      <c r="AV422" s="81">
        <v>0</v>
      </c>
      <c r="AW422" s="81" t="s">
        <v>564</v>
      </c>
      <c r="AX422" s="82"/>
      <c r="AY422" s="81">
        <v>4926.2900000000027</v>
      </c>
      <c r="AZ422" s="81">
        <v>79849.600000000006</v>
      </c>
      <c r="BA422" s="81">
        <v>19</v>
      </c>
      <c r="BB422" s="81">
        <v>0</v>
      </c>
      <c r="BC422" s="81">
        <v>0</v>
      </c>
      <c r="BD422" s="81">
        <v>0</v>
      </c>
      <c r="BE422" s="81" t="s">
        <v>564</v>
      </c>
      <c r="BF422" s="82"/>
      <c r="BG422" s="81">
        <v>0</v>
      </c>
      <c r="BH422" s="81">
        <v>0</v>
      </c>
      <c r="BI422" s="81">
        <v>42.588999999999999</v>
      </c>
      <c r="BJ422" s="81">
        <v>0</v>
      </c>
      <c r="BK422" s="81">
        <v>0</v>
      </c>
      <c r="BL422" s="81">
        <v>0</v>
      </c>
      <c r="BM422" s="82"/>
      <c r="BN422" s="81">
        <v>0</v>
      </c>
      <c r="BO422" s="81">
        <v>0</v>
      </c>
      <c r="BP422" s="81">
        <v>4</v>
      </c>
      <c r="BQ422" s="81">
        <v>0</v>
      </c>
      <c r="BR422" s="81">
        <v>0</v>
      </c>
      <c r="BS422" s="81">
        <v>0</v>
      </c>
      <c r="BT422"/>
      <c r="BU422" s="80">
        <v>42.588999999999999</v>
      </c>
      <c r="BV422" s="80">
        <v>0</v>
      </c>
      <c r="BW422" s="80">
        <v>0</v>
      </c>
      <c r="BX422" s="80">
        <v>0</v>
      </c>
      <c r="BY422" s="80">
        <v>0</v>
      </c>
      <c r="BZ422" s="80">
        <v>0</v>
      </c>
      <c r="CA422" s="80">
        <v>0</v>
      </c>
      <c r="CB422" s="80">
        <v>0</v>
      </c>
      <c r="CC422" s="80">
        <v>0</v>
      </c>
    </row>
    <row r="423" spans="1:81">
      <c r="A423" s="80" t="s">
        <v>2136</v>
      </c>
      <c r="B423" s="80">
        <v>152</v>
      </c>
      <c r="C423" s="80">
        <v>16</v>
      </c>
      <c r="D423" s="80">
        <v>9</v>
      </c>
      <c r="E423" s="80">
        <v>2019</v>
      </c>
      <c r="F423" s="80" t="s">
        <v>73</v>
      </c>
      <c r="G423" s="80" t="s">
        <v>2120</v>
      </c>
      <c r="H423" s="80" t="s">
        <v>2121</v>
      </c>
      <c r="I423" s="177"/>
      <c r="J423" s="81">
        <v>236.04556110376532</v>
      </c>
      <c r="K423" s="81">
        <v>2.7562475485624196</v>
      </c>
      <c r="L423" s="81">
        <v>14.683082830559233</v>
      </c>
      <c r="M423" s="81">
        <v>29.959618405085891</v>
      </c>
      <c r="N423" s="81">
        <v>33.706244331714217</v>
      </c>
      <c r="O423" s="81">
        <v>30.515829055983041</v>
      </c>
      <c r="P423" s="81">
        <v>32.391943471890329</v>
      </c>
      <c r="Q423" s="81">
        <v>1.7817178913830172</v>
      </c>
      <c r="R423" s="81">
        <v>0.54409139741553159</v>
      </c>
      <c r="S423" s="81">
        <v>5.2015176398199579</v>
      </c>
      <c r="T423" s="82"/>
      <c r="U423" s="81">
        <v>4951547</v>
      </c>
      <c r="V423" s="81">
        <v>761</v>
      </c>
      <c r="W423" s="81">
        <v>377</v>
      </c>
      <c r="X423" s="81">
        <v>7656</v>
      </c>
      <c r="Y423" s="81">
        <v>13458</v>
      </c>
      <c r="Z423" s="81">
        <v>19105</v>
      </c>
      <c r="AA423" s="81">
        <v>6726</v>
      </c>
      <c r="AB423" s="81">
        <v>28873</v>
      </c>
      <c r="AC423" s="81">
        <v>95944</v>
      </c>
      <c r="AD423" s="81">
        <v>5.2015176398199579</v>
      </c>
      <c r="AE423" s="82"/>
      <c r="AF423" s="81">
        <v>69061138.536190346</v>
      </c>
      <c r="AG423" s="81">
        <v>2928531.480940883</v>
      </c>
      <c r="AH423" s="81">
        <v>3274228.0897415159</v>
      </c>
      <c r="AI423" s="81">
        <v>46765697.425740667</v>
      </c>
      <c r="AJ423" s="81">
        <v>70126705.948780179</v>
      </c>
      <c r="AK423" s="81">
        <v>0</v>
      </c>
      <c r="AL423" s="81">
        <v>0</v>
      </c>
      <c r="AM423" s="81">
        <v>3932285.2441723715</v>
      </c>
      <c r="AN423" s="81">
        <v>0</v>
      </c>
      <c r="AO423" s="81">
        <v>0</v>
      </c>
      <c r="AP423" s="82"/>
      <c r="AQ423" s="81">
        <v>1071</v>
      </c>
      <c r="AR423" s="81">
        <v>1104</v>
      </c>
      <c r="AS423" s="81">
        <v>1</v>
      </c>
      <c r="AT423" s="81">
        <v>0</v>
      </c>
      <c r="AU423" s="81">
        <v>0</v>
      </c>
      <c r="AV423" s="81">
        <v>0</v>
      </c>
      <c r="AW423" s="81" t="s">
        <v>564</v>
      </c>
      <c r="AX423" s="82"/>
      <c r="AY423" s="81">
        <v>5245.4100000000017</v>
      </c>
      <c r="AZ423" s="81">
        <v>82418.500000000029</v>
      </c>
      <c r="BA423" s="81">
        <v>19.2</v>
      </c>
      <c r="BB423" s="81">
        <v>0</v>
      </c>
      <c r="BC423" s="81">
        <v>0</v>
      </c>
      <c r="BD423" s="81">
        <v>0</v>
      </c>
      <c r="BE423" s="81" t="s">
        <v>564</v>
      </c>
      <c r="BF423" s="82"/>
      <c r="BG423" s="81">
        <v>0</v>
      </c>
      <c r="BH423" s="81">
        <v>0</v>
      </c>
      <c r="BI423" s="81">
        <v>29.443999999999999</v>
      </c>
      <c r="BJ423" s="81">
        <v>0</v>
      </c>
      <c r="BK423" s="81">
        <v>0</v>
      </c>
      <c r="BL423" s="81">
        <v>0</v>
      </c>
      <c r="BM423" s="82"/>
      <c r="BN423" s="81">
        <v>0</v>
      </c>
      <c r="BO423" s="81">
        <v>0</v>
      </c>
      <c r="BP423" s="81">
        <v>4</v>
      </c>
      <c r="BQ423" s="81">
        <v>0</v>
      </c>
      <c r="BR423" s="81">
        <v>0</v>
      </c>
      <c r="BS423" s="81">
        <v>0</v>
      </c>
      <c r="BT423"/>
      <c r="BU423" s="80">
        <v>29.443999999999999</v>
      </c>
      <c r="BV423" s="80">
        <v>0</v>
      </c>
      <c r="BW423" s="80">
        <v>0</v>
      </c>
      <c r="BX423" s="80">
        <v>0</v>
      </c>
      <c r="BY423" s="80">
        <v>0</v>
      </c>
      <c r="BZ423" s="80">
        <v>0</v>
      </c>
      <c r="CA423" s="80">
        <v>0</v>
      </c>
      <c r="CB423" s="80">
        <v>0</v>
      </c>
      <c r="CC423" s="80">
        <v>0</v>
      </c>
    </row>
    <row r="424" spans="1:81">
      <c r="A424" s="80" t="s">
        <v>2137</v>
      </c>
      <c r="B424" s="80">
        <v>153</v>
      </c>
      <c r="C424" s="80">
        <v>17</v>
      </c>
      <c r="D424" s="80">
        <v>9</v>
      </c>
      <c r="E424" s="80">
        <v>2020</v>
      </c>
      <c r="F424" s="80" t="s">
        <v>218</v>
      </c>
      <c r="G424" s="80" t="s">
        <v>2120</v>
      </c>
      <c r="H424" s="80" t="s">
        <v>2121</v>
      </c>
      <c r="I424" s="177"/>
      <c r="J424" s="81">
        <v>192.87777727265529</v>
      </c>
      <c r="K424" s="81">
        <v>2.4506043510828075</v>
      </c>
      <c r="L424" s="81">
        <v>20.598205284444081</v>
      </c>
      <c r="M424" s="81">
        <v>26.478094632247714</v>
      </c>
      <c r="N424" s="81">
        <v>31.011925089762681</v>
      </c>
      <c r="O424" s="81">
        <v>26.495481661625409</v>
      </c>
      <c r="P424" s="81">
        <v>30.411972733014149</v>
      </c>
      <c r="Q424" s="81">
        <v>1.6648251346588119</v>
      </c>
      <c r="R424" s="81">
        <v>0.52735571505793399</v>
      </c>
      <c r="S424" s="81">
        <v>4.1190788002166236</v>
      </c>
      <c r="T424" s="82"/>
      <c r="U424" s="81">
        <v>3880487</v>
      </c>
      <c r="V424" s="81">
        <v>661</v>
      </c>
      <c r="W424" s="81">
        <v>497</v>
      </c>
      <c r="X424" s="81">
        <v>7226</v>
      </c>
      <c r="Y424" s="81">
        <v>13327</v>
      </c>
      <c r="Z424" s="81">
        <v>18933</v>
      </c>
      <c r="AA424" s="81">
        <v>6861</v>
      </c>
      <c r="AB424" s="81">
        <v>28235</v>
      </c>
      <c r="AC424" s="81">
        <v>93477.999999999985</v>
      </c>
      <c r="AD424" s="81">
        <v>4.1190788002166236</v>
      </c>
      <c r="AE424" s="82"/>
      <c r="AF424" s="81">
        <v>61262229.65192356</v>
      </c>
      <c r="AG424" s="81">
        <v>2490278.7431068197</v>
      </c>
      <c r="AH424" s="81">
        <v>5085827.5018304344</v>
      </c>
      <c r="AI424" s="81">
        <v>39495517.624672733</v>
      </c>
      <c r="AJ424" s="81">
        <v>63605830.209014811</v>
      </c>
      <c r="AK424" s="81"/>
      <c r="AL424" s="81"/>
      <c r="AM424" s="81">
        <v>3684981.1973928008</v>
      </c>
      <c r="AN424" s="81"/>
      <c r="AO424" s="81"/>
      <c r="AP424" s="82"/>
      <c r="AQ424" s="81">
        <v>1106</v>
      </c>
      <c r="AR424" s="81">
        <v>1136</v>
      </c>
      <c r="AS424" s="81">
        <v>1</v>
      </c>
      <c r="AT424" s="81">
        <v>0</v>
      </c>
      <c r="AU424" s="81">
        <v>0</v>
      </c>
      <c r="AV424" s="81">
        <v>0</v>
      </c>
      <c r="AW424" s="81">
        <v>1</v>
      </c>
      <c r="AX424" s="82"/>
      <c r="AY424" s="81">
        <v>5458.2899999999991</v>
      </c>
      <c r="AZ424" s="81">
        <v>83931.799999999901</v>
      </c>
      <c r="BA424" s="81">
        <v>19.2</v>
      </c>
      <c r="BB424" s="81">
        <v>0</v>
      </c>
      <c r="BC424" s="81">
        <v>0</v>
      </c>
      <c r="BD424" s="81">
        <v>0</v>
      </c>
      <c r="BE424" s="81">
        <v>19.2</v>
      </c>
      <c r="BF424" s="82"/>
      <c r="BG424" s="81">
        <v>0</v>
      </c>
      <c r="BH424" s="81">
        <v>0</v>
      </c>
      <c r="BI424" s="81">
        <v>15.259</v>
      </c>
      <c r="BJ424" s="81">
        <v>0</v>
      </c>
      <c r="BK424" s="81">
        <v>0</v>
      </c>
      <c r="BL424" s="81">
        <v>0</v>
      </c>
      <c r="BM424" s="82"/>
      <c r="BN424" s="81">
        <v>0</v>
      </c>
      <c r="BO424" s="81">
        <v>0</v>
      </c>
      <c r="BP424" s="81">
        <v>3</v>
      </c>
      <c r="BQ424" s="81">
        <v>0</v>
      </c>
      <c r="BR424" s="81">
        <v>0</v>
      </c>
      <c r="BS424" s="81">
        <v>0</v>
      </c>
      <c r="BT424"/>
      <c r="BU424" s="80">
        <v>15.259</v>
      </c>
      <c r="BV424" s="80">
        <v>0</v>
      </c>
      <c r="BW424" s="80">
        <v>0</v>
      </c>
      <c r="BX424" s="80">
        <v>0</v>
      </c>
      <c r="BY424" s="80">
        <v>0</v>
      </c>
      <c r="BZ424" s="80">
        <v>0</v>
      </c>
      <c r="CA424" s="80">
        <v>0</v>
      </c>
      <c r="CB424" s="80">
        <v>0</v>
      </c>
      <c r="CC424" s="80">
        <v>0</v>
      </c>
    </row>
    <row r="425" spans="1:81">
      <c r="A425" s="80" t="s">
        <v>2138</v>
      </c>
      <c r="B425" s="80">
        <v>153</v>
      </c>
      <c r="C425" s="80">
        <v>18</v>
      </c>
      <c r="D425" s="80">
        <v>9</v>
      </c>
      <c r="E425" s="80">
        <v>2021</v>
      </c>
      <c r="F425" s="80" t="s">
        <v>75</v>
      </c>
      <c r="G425" s="174" t="s">
        <v>2120</v>
      </c>
      <c r="H425" s="80" t="s">
        <v>2121</v>
      </c>
      <c r="I425" s="177"/>
      <c r="J425" s="81">
        <v>152.4402094208113</v>
      </c>
      <c r="K425" s="81">
        <v>2.5311433000759798</v>
      </c>
      <c r="L425" s="81">
        <v>18.375804598977524</v>
      </c>
      <c r="M425" s="81">
        <v>25.38708635836986</v>
      </c>
      <c r="N425" s="81">
        <v>26.217692658589058</v>
      </c>
      <c r="O425" s="81">
        <v>25.404090135386248</v>
      </c>
      <c r="P425" s="81">
        <v>31.10343255231475</v>
      </c>
      <c r="Q425" s="81">
        <v>1.6491809324576212</v>
      </c>
      <c r="R425" s="81">
        <v>0.52292732851941603</v>
      </c>
      <c r="S425" s="81">
        <v>4.3644718598693926</v>
      </c>
      <c r="T425" s="82"/>
      <c r="U425" s="81">
        <v>3512444</v>
      </c>
      <c r="V425" s="81">
        <v>661</v>
      </c>
      <c r="W425" s="81">
        <v>497</v>
      </c>
      <c r="X425" s="81">
        <v>7226</v>
      </c>
      <c r="Y425" s="81">
        <v>13206</v>
      </c>
      <c r="Z425" s="81">
        <v>18692</v>
      </c>
      <c r="AA425" s="81">
        <v>6843</v>
      </c>
      <c r="AB425" s="81">
        <v>27638</v>
      </c>
      <c r="AC425" s="81">
        <v>89843.999999999985</v>
      </c>
      <c r="AD425" s="81">
        <v>4.3644718598693926</v>
      </c>
      <c r="AE425" s="82"/>
      <c r="AF425" s="81">
        <v>45087135.559628837</v>
      </c>
      <c r="AG425" s="81">
        <v>2950541.8622955047</v>
      </c>
      <c r="AH425" s="81">
        <v>4727304.970849921</v>
      </c>
      <c r="AI425" s="81">
        <v>45751280.789974257</v>
      </c>
      <c r="AJ425" s="81">
        <v>63378523.091951475</v>
      </c>
      <c r="AK425" s="81">
        <v>0</v>
      </c>
      <c r="AL425" s="81">
        <v>0</v>
      </c>
      <c r="AM425" s="81">
        <v>3627871.331232057</v>
      </c>
      <c r="AN425" s="81">
        <v>0</v>
      </c>
      <c r="AO425" s="81">
        <v>0</v>
      </c>
      <c r="AP425" s="82"/>
      <c r="AQ425" s="81">
        <v>1144</v>
      </c>
      <c r="AR425" s="81">
        <v>1208</v>
      </c>
      <c r="AS425" s="81">
        <v>1</v>
      </c>
      <c r="AT425" s="81">
        <v>0</v>
      </c>
      <c r="AU425" s="81">
        <v>0</v>
      </c>
      <c r="AV425" s="81">
        <v>0</v>
      </c>
      <c r="AW425" s="81"/>
      <c r="AX425" s="82"/>
      <c r="AY425" s="81">
        <v>5702.9100000000017</v>
      </c>
      <c r="AZ425" s="81">
        <v>98941.799999999901</v>
      </c>
      <c r="BA425" s="81">
        <v>19.2</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2139</v>
      </c>
      <c r="B426" s="80">
        <v>153</v>
      </c>
      <c r="C426" s="80">
        <v>19</v>
      </c>
      <c r="D426" s="80">
        <v>9</v>
      </c>
      <c r="E426" s="80">
        <v>2022</v>
      </c>
      <c r="F426" s="80" t="s">
        <v>568</v>
      </c>
      <c r="G426" s="174" t="s">
        <v>2120</v>
      </c>
      <c r="H426" s="80" t="s">
        <v>2121</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1170</v>
      </c>
      <c r="AR426" s="81">
        <v>1241</v>
      </c>
      <c r="AS426" s="81">
        <v>2</v>
      </c>
      <c r="AT426" s="81">
        <v>0</v>
      </c>
      <c r="AU426" s="81">
        <v>0</v>
      </c>
      <c r="AV426" s="81">
        <v>0</v>
      </c>
      <c r="AW426" s="81"/>
      <c r="AX426" s="82"/>
      <c r="AY426" s="81">
        <v>5846.0400000000009</v>
      </c>
      <c r="AZ426" s="81">
        <v>110368.0999999999</v>
      </c>
      <c r="BA426" s="81">
        <v>38.700000000000003</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2140</v>
      </c>
      <c r="B427" s="80">
        <v>222</v>
      </c>
      <c r="C427" s="80">
        <v>1</v>
      </c>
      <c r="D427" s="80">
        <v>14</v>
      </c>
      <c r="E427" s="80">
        <v>1990</v>
      </c>
      <c r="F427" s="80" t="s">
        <v>562</v>
      </c>
      <c r="G427" s="80" t="s">
        <v>2141</v>
      </c>
      <c r="H427" s="80" t="s">
        <v>2142</v>
      </c>
      <c r="I427" s="177"/>
      <c r="J427" s="81">
        <v>157.18066788040517</v>
      </c>
      <c r="K427" s="81">
        <v>5.4750733200018615</v>
      </c>
      <c r="L427" s="81">
        <v>8.316382649370226</v>
      </c>
      <c r="M427" s="81">
        <v>15.85195326536326</v>
      </c>
      <c r="N427" s="81">
        <v>23.654283706111684</v>
      </c>
      <c r="O427" s="81">
        <v>26.763158372314251</v>
      </c>
      <c r="P427" s="81">
        <v>36.431613875414612</v>
      </c>
      <c r="Q427" s="81">
        <v>2.1821682506525097</v>
      </c>
      <c r="R427" s="81">
        <v>0</v>
      </c>
      <c r="S427" s="81">
        <v>2.3653201102840131</v>
      </c>
      <c r="T427" s="82"/>
      <c r="U427" s="81">
        <v>10987144</v>
      </c>
      <c r="V427" s="81">
        <v>1813</v>
      </c>
      <c r="W427" s="81">
        <v>73</v>
      </c>
      <c r="X427" s="81">
        <v>6508</v>
      </c>
      <c r="Y427" s="81">
        <v>9107</v>
      </c>
      <c r="Z427" s="81">
        <v>11008</v>
      </c>
      <c r="AA427" s="81">
        <v>8846</v>
      </c>
      <c r="AB427" s="81">
        <v>35431</v>
      </c>
      <c r="AC427" s="81">
        <v>0</v>
      </c>
      <c r="AD427" s="81">
        <v>2.3653201102840131</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2143</v>
      </c>
      <c r="B428" s="80">
        <v>223</v>
      </c>
      <c r="C428" s="80">
        <v>2</v>
      </c>
      <c r="D428" s="80">
        <v>14</v>
      </c>
      <c r="E428" s="80">
        <v>2005</v>
      </c>
      <c r="F428" s="80" t="s">
        <v>565</v>
      </c>
      <c r="G428" s="80" t="s">
        <v>2141</v>
      </c>
      <c r="H428" s="80" t="s">
        <v>2142</v>
      </c>
      <c r="I428" s="177"/>
      <c r="J428" s="81">
        <v>252.16184003827414</v>
      </c>
      <c r="K428" s="81">
        <v>3.4528652386603902</v>
      </c>
      <c r="L428" s="81">
        <v>16.142559578634351</v>
      </c>
      <c r="M428" s="81">
        <v>36.926393746721658</v>
      </c>
      <c r="N428" s="81">
        <v>42.261409475726985</v>
      </c>
      <c r="O428" s="81">
        <v>39.712916119904826</v>
      </c>
      <c r="P428" s="81">
        <v>36.040431362081264</v>
      </c>
      <c r="Q428" s="81">
        <v>1.9579156445618617</v>
      </c>
      <c r="R428" s="81">
        <v>0</v>
      </c>
      <c r="S428" s="81">
        <v>2.9118065216218532</v>
      </c>
      <c r="T428" s="82"/>
      <c r="U428" s="81">
        <v>14612586</v>
      </c>
      <c r="V428" s="81">
        <v>1299</v>
      </c>
      <c r="W428" s="81">
        <v>136</v>
      </c>
      <c r="X428" s="81">
        <v>6578</v>
      </c>
      <c r="Y428" s="81">
        <v>10630</v>
      </c>
      <c r="Z428" s="81">
        <v>18902</v>
      </c>
      <c r="AA428" s="81">
        <v>7167</v>
      </c>
      <c r="AB428" s="81">
        <v>33233</v>
      </c>
      <c r="AC428" s="81">
        <v>0</v>
      </c>
      <c r="AD428" s="81">
        <v>2.9118065216218532</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2144</v>
      </c>
      <c r="B429" s="80">
        <v>224</v>
      </c>
      <c r="C429" s="80">
        <v>3</v>
      </c>
      <c r="D429" s="80">
        <v>14</v>
      </c>
      <c r="E429" s="80">
        <v>2006</v>
      </c>
      <c r="F429" s="80" t="s">
        <v>566</v>
      </c>
      <c r="G429" s="80" t="s">
        <v>2141</v>
      </c>
      <c r="H429" s="80" t="s">
        <v>2142</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2145</v>
      </c>
      <c r="B430" s="80">
        <v>225</v>
      </c>
      <c r="C430" s="80">
        <v>4</v>
      </c>
      <c r="D430" s="80">
        <v>14</v>
      </c>
      <c r="E430" s="80">
        <v>2007</v>
      </c>
      <c r="F430" s="80" t="s">
        <v>567</v>
      </c>
      <c r="G430" s="80" t="s">
        <v>2141</v>
      </c>
      <c r="H430" s="80" t="s">
        <v>2142</v>
      </c>
      <c r="I430" s="177"/>
      <c r="J430" s="81">
        <v>331.27170272173572</v>
      </c>
      <c r="K430" s="81">
        <v>2.9472807060440127</v>
      </c>
      <c r="L430" s="81">
        <v>10.663593835706505</v>
      </c>
      <c r="M430" s="81">
        <v>36.855444182148581</v>
      </c>
      <c r="N430" s="81">
        <v>40.112755692153165</v>
      </c>
      <c r="O430" s="81">
        <v>38.414177393973645</v>
      </c>
      <c r="P430" s="81">
        <v>35.612740836044409</v>
      </c>
      <c r="Q430" s="81">
        <v>2.0319724141707147</v>
      </c>
      <c r="R430" s="81">
        <v>0</v>
      </c>
      <c r="S430" s="81">
        <v>3.4970353208611709</v>
      </c>
      <c r="T430" s="82"/>
      <c r="U430" s="81">
        <v>18394670</v>
      </c>
      <c r="V430" s="81">
        <v>1201</v>
      </c>
      <c r="W430" s="81">
        <v>101</v>
      </c>
      <c r="X430" s="81">
        <v>7956</v>
      </c>
      <c r="Y430" s="81">
        <v>10831</v>
      </c>
      <c r="Z430" s="81">
        <v>19007</v>
      </c>
      <c r="AA430" s="81">
        <v>6974</v>
      </c>
      <c r="AB430" s="81">
        <v>32666</v>
      </c>
      <c r="AC430" s="81">
        <v>0</v>
      </c>
      <c r="AD430" s="81">
        <v>3.4970353208611709</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2146</v>
      </c>
      <c r="B431" s="80">
        <v>226</v>
      </c>
      <c r="C431" s="80">
        <v>5</v>
      </c>
      <c r="D431" s="80">
        <v>14</v>
      </c>
      <c r="E431" s="80">
        <v>2008</v>
      </c>
      <c r="F431" s="80" t="s">
        <v>84</v>
      </c>
      <c r="G431" s="80" t="s">
        <v>2141</v>
      </c>
      <c r="H431" s="80" t="s">
        <v>2142</v>
      </c>
      <c r="I431" s="177"/>
      <c r="J431" s="81">
        <v>278.10985954049249</v>
      </c>
      <c r="K431" s="81">
        <v>2.2117508292150871</v>
      </c>
      <c r="L431" s="81">
        <v>8.9325121192426042</v>
      </c>
      <c r="M431" s="81">
        <v>38.093986042088289</v>
      </c>
      <c r="N431" s="81">
        <v>35.820370309168368</v>
      </c>
      <c r="O431" s="81">
        <v>37.377167683838742</v>
      </c>
      <c r="P431" s="81">
        <v>34.291883715594402</v>
      </c>
      <c r="Q431" s="81">
        <v>1.9814972272467419</v>
      </c>
      <c r="R431" s="81">
        <v>0</v>
      </c>
      <c r="S431" s="81">
        <v>3.8675700346494266</v>
      </c>
      <c r="T431" s="82"/>
      <c r="U431" s="81">
        <v>16441033</v>
      </c>
      <c r="V431" s="81">
        <v>1201</v>
      </c>
      <c r="W431" s="81">
        <v>101</v>
      </c>
      <c r="X431" s="81">
        <v>7956</v>
      </c>
      <c r="Y431" s="81">
        <v>10813</v>
      </c>
      <c r="Z431" s="81">
        <v>19143</v>
      </c>
      <c r="AA431" s="81">
        <v>6723</v>
      </c>
      <c r="AB431" s="81">
        <v>32378</v>
      </c>
      <c r="AC431" s="81">
        <v>0</v>
      </c>
      <c r="AD431" s="81">
        <v>3.8675700346494266</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2147</v>
      </c>
      <c r="B432" s="80">
        <v>227</v>
      </c>
      <c r="C432" s="80">
        <v>6</v>
      </c>
      <c r="D432" s="80">
        <v>14</v>
      </c>
      <c r="E432" s="80">
        <v>2009</v>
      </c>
      <c r="F432" s="80" t="s">
        <v>85</v>
      </c>
      <c r="G432" s="80" t="s">
        <v>2141</v>
      </c>
      <c r="H432" s="80" t="s">
        <v>2142</v>
      </c>
      <c r="I432" s="177"/>
      <c r="J432" s="81">
        <v>273.83019867852016</v>
      </c>
      <c r="K432" s="81">
        <v>2.1540529501838845</v>
      </c>
      <c r="L432" s="81">
        <v>13.891231906252187</v>
      </c>
      <c r="M432" s="81">
        <v>39.082933261697306</v>
      </c>
      <c r="N432" s="81">
        <v>42.493166005452231</v>
      </c>
      <c r="O432" s="81">
        <v>37.869584708078477</v>
      </c>
      <c r="P432" s="81">
        <v>32.955774474287722</v>
      </c>
      <c r="Q432" s="81">
        <v>1.8691574545425982</v>
      </c>
      <c r="R432" s="81">
        <v>0</v>
      </c>
      <c r="S432" s="81">
        <v>2.4491240548950155</v>
      </c>
      <c r="T432" s="82"/>
      <c r="U432" s="81">
        <v>14114049</v>
      </c>
      <c r="V432" s="81">
        <v>1192</v>
      </c>
      <c r="W432" s="81">
        <v>181</v>
      </c>
      <c r="X432" s="81">
        <v>8166</v>
      </c>
      <c r="Y432" s="81">
        <v>10881</v>
      </c>
      <c r="Z432" s="81">
        <v>19144</v>
      </c>
      <c r="AA432" s="81">
        <v>6633</v>
      </c>
      <c r="AB432" s="81">
        <v>32062</v>
      </c>
      <c r="AC432" s="81">
        <v>0</v>
      </c>
      <c r="AD432" s="81">
        <v>2.4491240548950155</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36.519999999999996</v>
      </c>
      <c r="BJ432" s="81">
        <v>0</v>
      </c>
      <c r="BK432" s="81">
        <v>14.971</v>
      </c>
      <c r="BL432" s="81">
        <v>0</v>
      </c>
      <c r="BM432" s="82"/>
      <c r="BN432" s="81">
        <v>0</v>
      </c>
      <c r="BO432" s="81">
        <v>0</v>
      </c>
      <c r="BP432" s="81">
        <v>5</v>
      </c>
      <c r="BQ432" s="81">
        <v>0</v>
      </c>
      <c r="BR432" s="81">
        <v>1</v>
      </c>
      <c r="BS432" s="81">
        <v>0</v>
      </c>
      <c r="BT432"/>
      <c r="BU432" s="80"/>
      <c r="BV432" s="80"/>
      <c r="BW432" s="80"/>
      <c r="BX432" s="80"/>
      <c r="BY432" s="80"/>
      <c r="BZ432" s="80"/>
      <c r="CA432" s="80"/>
      <c r="CB432" s="80"/>
      <c r="CC432" s="80"/>
    </row>
    <row r="433" spans="1:81">
      <c r="A433" s="80" t="s">
        <v>2148</v>
      </c>
      <c r="B433" s="80">
        <v>228</v>
      </c>
      <c r="C433" s="80">
        <v>7</v>
      </c>
      <c r="D433" s="80">
        <v>14</v>
      </c>
      <c r="E433" s="80">
        <v>2010</v>
      </c>
      <c r="F433" s="80" t="s">
        <v>86</v>
      </c>
      <c r="G433" s="80" t="s">
        <v>2141</v>
      </c>
      <c r="H433" s="80" t="s">
        <v>2142</v>
      </c>
      <c r="I433" s="177"/>
      <c r="J433" s="81">
        <v>273.08650844268431</v>
      </c>
      <c r="K433" s="81">
        <v>2.1847271606838161</v>
      </c>
      <c r="L433" s="81">
        <v>12.092532377482007</v>
      </c>
      <c r="M433" s="81">
        <v>38.018147565840998</v>
      </c>
      <c r="N433" s="81">
        <v>39.390804132703799</v>
      </c>
      <c r="O433" s="81">
        <v>37.952364514813972</v>
      </c>
      <c r="P433" s="81">
        <v>33.168013491838039</v>
      </c>
      <c r="Q433" s="81">
        <v>1.9280599597661394</v>
      </c>
      <c r="R433" s="81">
        <v>0</v>
      </c>
      <c r="S433" s="81">
        <v>2.4450517747606701</v>
      </c>
      <c r="T433" s="82"/>
      <c r="U433" s="81">
        <v>18359096</v>
      </c>
      <c r="V433" s="81">
        <v>1192</v>
      </c>
      <c r="W433" s="81">
        <v>181</v>
      </c>
      <c r="X433" s="81">
        <v>8166</v>
      </c>
      <c r="Y433" s="81">
        <v>10866</v>
      </c>
      <c r="Z433" s="81">
        <v>19275</v>
      </c>
      <c r="AA433" s="81">
        <v>6509</v>
      </c>
      <c r="AB433" s="81">
        <v>31690</v>
      </c>
      <c r="AC433" s="81">
        <v>0</v>
      </c>
      <c r="AD433" s="81">
        <v>2.4450517747606701</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39.363999999999997</v>
      </c>
      <c r="BJ433" s="81">
        <v>0</v>
      </c>
      <c r="BK433" s="81">
        <v>14.709</v>
      </c>
      <c r="BL433" s="81">
        <v>0</v>
      </c>
      <c r="BM433" s="82"/>
      <c r="BN433" s="81">
        <v>0</v>
      </c>
      <c r="BO433" s="81">
        <v>0</v>
      </c>
      <c r="BP433" s="81">
        <v>5</v>
      </c>
      <c r="BQ433" s="81">
        <v>0</v>
      </c>
      <c r="BR433" s="81">
        <v>1</v>
      </c>
      <c r="BS433" s="81">
        <v>0</v>
      </c>
      <c r="BT433"/>
      <c r="BU433" s="80">
        <v>39.363999999999997</v>
      </c>
      <c r="BV433" s="80">
        <v>14.709</v>
      </c>
      <c r="BW433" s="80">
        <v>0</v>
      </c>
      <c r="BX433" s="80">
        <v>0</v>
      </c>
      <c r="BY433" s="80">
        <v>0</v>
      </c>
      <c r="BZ433" s="80">
        <v>0</v>
      </c>
      <c r="CA433" s="80">
        <v>0</v>
      </c>
      <c r="CB433" s="80">
        <v>0</v>
      </c>
      <c r="CC433" s="80">
        <v>0</v>
      </c>
    </row>
    <row r="434" spans="1:81">
      <c r="A434" s="80" t="s">
        <v>2149</v>
      </c>
      <c r="B434" s="80">
        <v>229</v>
      </c>
      <c r="C434" s="80">
        <v>8</v>
      </c>
      <c r="D434" s="80">
        <v>14</v>
      </c>
      <c r="E434" s="80">
        <v>2011</v>
      </c>
      <c r="F434" s="80" t="s">
        <v>87</v>
      </c>
      <c r="G434" s="80" t="s">
        <v>2141</v>
      </c>
      <c r="H434" s="80" t="s">
        <v>2142</v>
      </c>
      <c r="I434" s="177"/>
      <c r="J434" s="81">
        <v>195.65493429187998</v>
      </c>
      <c r="K434" s="81">
        <v>3.0344560252966684</v>
      </c>
      <c r="L434" s="81">
        <v>10.216994299674267</v>
      </c>
      <c r="M434" s="81">
        <v>40.112933020358192</v>
      </c>
      <c r="N434" s="81">
        <v>47.788123034232576</v>
      </c>
      <c r="O434" s="81">
        <v>37.74664472459385</v>
      </c>
      <c r="P434" s="81">
        <v>32.491571836509799</v>
      </c>
      <c r="Q434" s="81">
        <v>2.2139855059464422</v>
      </c>
      <c r="R434" s="81">
        <v>0</v>
      </c>
      <c r="S434" s="81">
        <v>2.2680328937174283</v>
      </c>
      <c r="T434" s="82"/>
      <c r="U434" s="81">
        <v>15024587</v>
      </c>
      <c r="V434" s="81">
        <v>1192</v>
      </c>
      <c r="W434" s="81">
        <v>181</v>
      </c>
      <c r="X434" s="81">
        <v>8166</v>
      </c>
      <c r="Y434" s="81">
        <v>10978</v>
      </c>
      <c r="Z434" s="81">
        <v>19587</v>
      </c>
      <c r="AA434" s="81">
        <v>6566</v>
      </c>
      <c r="AB434" s="81">
        <v>31548</v>
      </c>
      <c r="AC434" s="81">
        <v>0</v>
      </c>
      <c r="AD434" s="81">
        <v>2.2680328937174283</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33.47</v>
      </c>
      <c r="BJ434" s="81">
        <v>0</v>
      </c>
      <c r="BK434" s="81">
        <v>3.2589999999999999</v>
      </c>
      <c r="BL434" s="81">
        <v>0</v>
      </c>
      <c r="BM434" s="82"/>
      <c r="BN434" s="81">
        <v>0</v>
      </c>
      <c r="BO434" s="81">
        <v>0</v>
      </c>
      <c r="BP434" s="81">
        <v>5</v>
      </c>
      <c r="BQ434" s="81">
        <v>0</v>
      </c>
      <c r="BR434" s="81">
        <v>1</v>
      </c>
      <c r="BS434" s="81">
        <v>0</v>
      </c>
      <c r="BT434"/>
      <c r="BU434" s="80">
        <v>36.728999999999999</v>
      </c>
      <c r="BV434" s="80">
        <v>0</v>
      </c>
      <c r="BW434" s="80">
        <v>0</v>
      </c>
      <c r="BX434" s="80">
        <v>0</v>
      </c>
      <c r="BY434" s="80">
        <v>0</v>
      </c>
      <c r="BZ434" s="80">
        <v>0</v>
      </c>
      <c r="CA434" s="80">
        <v>0</v>
      </c>
      <c r="CB434" s="80">
        <v>0</v>
      </c>
      <c r="CC434" s="80">
        <v>0</v>
      </c>
    </row>
    <row r="435" spans="1:81">
      <c r="A435" s="80" t="s">
        <v>2150</v>
      </c>
      <c r="B435" s="80">
        <v>230</v>
      </c>
      <c r="C435" s="80">
        <v>9</v>
      </c>
      <c r="D435" s="80">
        <v>14</v>
      </c>
      <c r="E435" s="80">
        <v>2012</v>
      </c>
      <c r="F435" s="80" t="s">
        <v>88</v>
      </c>
      <c r="G435" s="80" t="s">
        <v>2141</v>
      </c>
      <c r="H435" s="80" t="s">
        <v>2142</v>
      </c>
      <c r="I435" s="177"/>
      <c r="J435" s="81">
        <v>258.19538179434767</v>
      </c>
      <c r="K435" s="81">
        <v>2.8416438015456191</v>
      </c>
      <c r="L435" s="81">
        <v>10.189754615301323</v>
      </c>
      <c r="M435" s="81">
        <v>44.969812537359495</v>
      </c>
      <c r="N435" s="81">
        <v>50.637326769501094</v>
      </c>
      <c r="O435" s="81">
        <v>38.080556744271931</v>
      </c>
      <c r="P435" s="81">
        <v>32.800851999436404</v>
      </c>
      <c r="Q435" s="81">
        <v>2.3914128742097049</v>
      </c>
      <c r="R435" s="81">
        <v>0</v>
      </c>
      <c r="S435" s="81">
        <v>2.2268590172477127</v>
      </c>
      <c r="T435" s="82"/>
      <c r="U435" s="81">
        <v>16138168</v>
      </c>
      <c r="V435" s="81">
        <v>1192</v>
      </c>
      <c r="W435" s="81">
        <v>181</v>
      </c>
      <c r="X435" s="81">
        <v>8166</v>
      </c>
      <c r="Y435" s="81">
        <v>11077</v>
      </c>
      <c r="Z435" s="81">
        <v>19917</v>
      </c>
      <c r="AA435" s="81">
        <v>6591</v>
      </c>
      <c r="AB435" s="81">
        <v>31364</v>
      </c>
      <c r="AC435" s="81">
        <v>0</v>
      </c>
      <c r="AD435" s="81">
        <v>2.2268590172477127</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41.509</v>
      </c>
      <c r="BJ435" s="81">
        <v>0</v>
      </c>
      <c r="BK435" s="81">
        <v>19.053999999999998</v>
      </c>
      <c r="BL435" s="81">
        <v>0</v>
      </c>
      <c r="BM435" s="82"/>
      <c r="BN435" s="81">
        <v>0</v>
      </c>
      <c r="BO435" s="81">
        <v>0</v>
      </c>
      <c r="BP435" s="81">
        <v>5</v>
      </c>
      <c r="BQ435" s="81">
        <v>0</v>
      </c>
      <c r="BR435" s="81">
        <v>2</v>
      </c>
      <c r="BS435" s="81">
        <v>0</v>
      </c>
      <c r="BT435"/>
      <c r="BU435" s="80">
        <v>45.853999999999999</v>
      </c>
      <c r="BV435" s="80">
        <v>14.709</v>
      </c>
      <c r="BW435" s="80">
        <v>0</v>
      </c>
      <c r="BX435" s="80">
        <v>0</v>
      </c>
      <c r="BY435" s="80">
        <v>0</v>
      </c>
      <c r="BZ435" s="80">
        <v>0</v>
      </c>
      <c r="CA435" s="80">
        <v>0</v>
      </c>
      <c r="CB435" s="80">
        <v>0</v>
      </c>
      <c r="CC435" s="80">
        <v>0</v>
      </c>
    </row>
    <row r="436" spans="1:81">
      <c r="A436" s="80" t="s">
        <v>2151</v>
      </c>
      <c r="B436" s="80">
        <v>231</v>
      </c>
      <c r="C436" s="80">
        <v>10</v>
      </c>
      <c r="D436" s="80">
        <v>14</v>
      </c>
      <c r="E436" s="80">
        <v>2013</v>
      </c>
      <c r="F436" s="80" t="s">
        <v>89</v>
      </c>
      <c r="G436" s="80" t="s">
        <v>2141</v>
      </c>
      <c r="H436" s="80" t="s">
        <v>2142</v>
      </c>
      <c r="I436" s="177"/>
      <c r="J436" s="81">
        <v>245.40249689953197</v>
      </c>
      <c r="K436" s="81">
        <v>2.5643669514231306</v>
      </c>
      <c r="L436" s="81">
        <v>7.2072156477850937</v>
      </c>
      <c r="M436" s="81">
        <v>44.096933344321613</v>
      </c>
      <c r="N436" s="81">
        <v>49.729222556062126</v>
      </c>
      <c r="O436" s="81">
        <v>36.811725544587027</v>
      </c>
      <c r="P436" s="81">
        <v>32.989381809767735</v>
      </c>
      <c r="Q436" s="81">
        <v>2.4031481947874314</v>
      </c>
      <c r="R436" s="81">
        <v>0</v>
      </c>
      <c r="S436" s="81">
        <v>2.8812145230895418</v>
      </c>
      <c r="T436" s="82"/>
      <c r="U436" s="81">
        <v>15785750</v>
      </c>
      <c r="V436" s="81">
        <v>1192</v>
      </c>
      <c r="W436" s="81">
        <v>181</v>
      </c>
      <c r="X436" s="81">
        <v>8166</v>
      </c>
      <c r="Y436" s="81">
        <v>11074</v>
      </c>
      <c r="Z436" s="81">
        <v>20113</v>
      </c>
      <c r="AA436" s="81">
        <v>6604</v>
      </c>
      <c r="AB436" s="81">
        <v>31066</v>
      </c>
      <c r="AC436" s="81">
        <v>0</v>
      </c>
      <c r="AD436" s="81">
        <v>2.8812145230895418</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31.965</v>
      </c>
      <c r="BJ436" s="81">
        <v>0</v>
      </c>
      <c r="BK436" s="81">
        <v>14.757</v>
      </c>
      <c r="BL436" s="81">
        <v>0</v>
      </c>
      <c r="BM436" s="82"/>
      <c r="BN436" s="81">
        <v>0</v>
      </c>
      <c r="BO436" s="81">
        <v>0</v>
      </c>
      <c r="BP436" s="81">
        <v>4</v>
      </c>
      <c r="BQ436" s="81">
        <v>0</v>
      </c>
      <c r="BR436" s="81">
        <v>2</v>
      </c>
      <c r="BS436" s="81">
        <v>0</v>
      </c>
      <c r="BT436"/>
      <c r="BU436" s="80">
        <v>35.923000000000002</v>
      </c>
      <c r="BV436" s="80">
        <v>10.798999999999999</v>
      </c>
      <c r="BW436" s="80">
        <v>0</v>
      </c>
      <c r="BX436" s="80">
        <v>0</v>
      </c>
      <c r="BY436" s="80">
        <v>0</v>
      </c>
      <c r="BZ436" s="80">
        <v>0</v>
      </c>
      <c r="CA436" s="80">
        <v>0</v>
      </c>
      <c r="CB436" s="80">
        <v>0</v>
      </c>
      <c r="CC436" s="80">
        <v>0</v>
      </c>
    </row>
    <row r="437" spans="1:81">
      <c r="A437" s="80" t="s">
        <v>2152</v>
      </c>
      <c r="B437" s="80">
        <v>232</v>
      </c>
      <c r="C437" s="80">
        <v>11</v>
      </c>
      <c r="D437" s="80">
        <v>14</v>
      </c>
      <c r="E437" s="80">
        <v>2014</v>
      </c>
      <c r="F437" s="80" t="s">
        <v>90</v>
      </c>
      <c r="G437" s="80" t="s">
        <v>2141</v>
      </c>
      <c r="H437" s="80" t="s">
        <v>2142</v>
      </c>
      <c r="I437" s="177"/>
      <c r="J437" s="81">
        <v>240.90349358893098</v>
      </c>
      <c r="K437" s="81">
        <v>2.5557713407614004</v>
      </c>
      <c r="L437" s="81">
        <v>5.9116283332586095</v>
      </c>
      <c r="M437" s="81">
        <v>38.40118603725071</v>
      </c>
      <c r="N437" s="81">
        <v>43.480877776559382</v>
      </c>
      <c r="O437" s="81">
        <v>34.955368214547043</v>
      </c>
      <c r="P437" s="81">
        <v>32.894831099297626</v>
      </c>
      <c r="Q437" s="81">
        <v>2.2824813808068045</v>
      </c>
      <c r="R437" s="81">
        <v>0</v>
      </c>
      <c r="S437" s="81">
        <v>3.5412749809629762</v>
      </c>
      <c r="T437" s="82"/>
      <c r="U437" s="81">
        <v>17119518</v>
      </c>
      <c r="V437" s="81">
        <v>1202</v>
      </c>
      <c r="W437" s="81">
        <v>119</v>
      </c>
      <c r="X437" s="81">
        <v>7277</v>
      </c>
      <c r="Y437" s="81">
        <v>11207</v>
      </c>
      <c r="Z437" s="81">
        <v>20115</v>
      </c>
      <c r="AA437" s="81">
        <v>6551</v>
      </c>
      <c r="AB437" s="81">
        <v>30753</v>
      </c>
      <c r="AC437" s="81">
        <v>0</v>
      </c>
      <c r="AD437" s="81">
        <v>3.5412749809629762</v>
      </c>
      <c r="AE437" s="82"/>
      <c r="AF437" s="81">
        <v>135403708.71537837</v>
      </c>
      <c r="AG437" s="81">
        <v>2111403.349822667</v>
      </c>
      <c r="AH437" s="81">
        <v>1025796.7457271492</v>
      </c>
      <c r="AI437" s="81">
        <v>42637478.431400083</v>
      </c>
      <c r="AJ437" s="81">
        <v>50914481.650404885</v>
      </c>
      <c r="AK437" s="81">
        <v>0</v>
      </c>
      <c r="AL437" s="81">
        <v>0</v>
      </c>
      <c r="AM437" s="81">
        <v>4221927.3513101041</v>
      </c>
      <c r="AN437" s="81">
        <v>0</v>
      </c>
      <c r="AO437" s="81">
        <v>0</v>
      </c>
      <c r="AP437" s="82"/>
      <c r="AQ437" s="81">
        <v>528</v>
      </c>
      <c r="AR437" s="81">
        <v>80</v>
      </c>
      <c r="AS437" s="81">
        <v>0</v>
      </c>
      <c r="AT437" s="81">
        <v>0</v>
      </c>
      <c r="AU437" s="81">
        <v>0</v>
      </c>
      <c r="AV437" s="81">
        <v>0</v>
      </c>
      <c r="AW437" s="81" t="s">
        <v>564</v>
      </c>
      <c r="AX437" s="82"/>
      <c r="AY437" s="81">
        <v>2253.3999999999996</v>
      </c>
      <c r="AZ437" s="81">
        <v>7450.1</v>
      </c>
      <c r="BA437" s="81">
        <v>0</v>
      </c>
      <c r="BB437" s="81">
        <v>0</v>
      </c>
      <c r="BC437" s="81">
        <v>0</v>
      </c>
      <c r="BD437" s="81">
        <v>0</v>
      </c>
      <c r="BE437" s="81" t="s">
        <v>564</v>
      </c>
      <c r="BF437" s="82"/>
      <c r="BG437" s="81">
        <v>0</v>
      </c>
      <c r="BH437" s="81">
        <v>0</v>
      </c>
      <c r="BI437" s="81">
        <v>38.024000000000001</v>
      </c>
      <c r="BJ437" s="81">
        <v>0</v>
      </c>
      <c r="BK437" s="81">
        <v>14.675000000000001</v>
      </c>
      <c r="BL437" s="81">
        <v>0</v>
      </c>
      <c r="BM437" s="82"/>
      <c r="BN437" s="81">
        <v>0</v>
      </c>
      <c r="BO437" s="81">
        <v>0</v>
      </c>
      <c r="BP437" s="81">
        <v>5</v>
      </c>
      <c r="BQ437" s="81">
        <v>0</v>
      </c>
      <c r="BR437" s="81">
        <v>2</v>
      </c>
      <c r="BS437" s="81">
        <v>0</v>
      </c>
      <c r="BT437"/>
      <c r="BU437" s="80">
        <v>41.012999999999998</v>
      </c>
      <c r="BV437" s="80">
        <v>11.686</v>
      </c>
      <c r="BW437" s="80">
        <v>0</v>
      </c>
      <c r="BX437" s="80">
        <v>0</v>
      </c>
      <c r="BY437" s="80">
        <v>0</v>
      </c>
      <c r="BZ437" s="80">
        <v>0</v>
      </c>
      <c r="CA437" s="80">
        <v>0</v>
      </c>
      <c r="CB437" s="80">
        <v>0</v>
      </c>
      <c r="CC437" s="80">
        <v>0</v>
      </c>
    </row>
    <row r="438" spans="1:81">
      <c r="A438" s="80" t="s">
        <v>2153</v>
      </c>
      <c r="B438" s="80">
        <v>233</v>
      </c>
      <c r="C438" s="80">
        <v>12</v>
      </c>
      <c r="D438" s="80">
        <v>14</v>
      </c>
      <c r="E438" s="80">
        <v>2015</v>
      </c>
      <c r="F438" s="80" t="s">
        <v>91</v>
      </c>
      <c r="G438" s="80" t="s">
        <v>2141</v>
      </c>
      <c r="H438" s="80" t="s">
        <v>2142</v>
      </c>
      <c r="I438" s="177"/>
      <c r="J438" s="81">
        <v>204.1864170043836</v>
      </c>
      <c r="K438" s="81">
        <v>2.8585753475170796</v>
      </c>
      <c r="L438" s="81">
        <v>7.6449192206254368</v>
      </c>
      <c r="M438" s="81">
        <v>36.758028575763298</v>
      </c>
      <c r="N438" s="81">
        <v>37.662429929198552</v>
      </c>
      <c r="O438" s="81">
        <v>34.620074306224424</v>
      </c>
      <c r="P438" s="81">
        <v>32.619195551694837</v>
      </c>
      <c r="Q438" s="81">
        <v>2.2108949329796315</v>
      </c>
      <c r="R438" s="81">
        <v>0</v>
      </c>
      <c r="S438" s="81">
        <v>4.3079197976865835</v>
      </c>
      <c r="T438" s="82"/>
      <c r="U438" s="81">
        <v>15747680</v>
      </c>
      <c r="V438" s="81">
        <v>1202</v>
      </c>
      <c r="W438" s="81">
        <v>119</v>
      </c>
      <c r="X438" s="81">
        <v>7277</v>
      </c>
      <c r="Y438" s="81">
        <v>11293</v>
      </c>
      <c r="Z438" s="81">
        <v>20114</v>
      </c>
      <c r="AA438" s="81">
        <v>6491</v>
      </c>
      <c r="AB438" s="81">
        <v>30429</v>
      </c>
      <c r="AC438" s="81">
        <v>0</v>
      </c>
      <c r="AD438" s="81">
        <v>4.3079197976865835</v>
      </c>
      <c r="AE438" s="82"/>
      <c r="AF438" s="81">
        <v>115224614.34734465</v>
      </c>
      <c r="AG438" s="81">
        <v>2168068.5818905542</v>
      </c>
      <c r="AH438" s="81">
        <v>1136934.8909197217</v>
      </c>
      <c r="AI438" s="81">
        <v>44925039.5702838</v>
      </c>
      <c r="AJ438" s="81">
        <v>48317467.010535747</v>
      </c>
      <c r="AK438" s="81">
        <v>0</v>
      </c>
      <c r="AL438" s="81">
        <v>0</v>
      </c>
      <c r="AM438" s="81">
        <v>4170166.8051458145</v>
      </c>
      <c r="AN438" s="81">
        <v>0</v>
      </c>
      <c r="AO438" s="81">
        <v>0</v>
      </c>
      <c r="AP438" s="82"/>
      <c r="AQ438" s="81">
        <v>599</v>
      </c>
      <c r="AR438" s="81">
        <v>124</v>
      </c>
      <c r="AS438" s="81">
        <v>0</v>
      </c>
      <c r="AT438" s="81">
        <v>0</v>
      </c>
      <c r="AU438" s="81">
        <v>0</v>
      </c>
      <c r="AV438" s="81">
        <v>0</v>
      </c>
      <c r="AW438" s="81" t="s">
        <v>564</v>
      </c>
      <c r="AX438" s="82"/>
      <c r="AY438" s="81">
        <v>2628.3999999999996</v>
      </c>
      <c r="AZ438" s="81">
        <v>17037.099999999999</v>
      </c>
      <c r="BA438" s="81">
        <v>0</v>
      </c>
      <c r="BB438" s="81">
        <v>0</v>
      </c>
      <c r="BC438" s="81">
        <v>0</v>
      </c>
      <c r="BD438" s="81">
        <v>0</v>
      </c>
      <c r="BE438" s="81" t="s">
        <v>564</v>
      </c>
      <c r="BF438" s="82"/>
      <c r="BG438" s="81">
        <v>0</v>
      </c>
      <c r="BH438" s="81">
        <v>0</v>
      </c>
      <c r="BI438" s="81">
        <v>36.932000000000002</v>
      </c>
      <c r="BJ438" s="81">
        <v>0</v>
      </c>
      <c r="BK438" s="81">
        <v>14.992999999999999</v>
      </c>
      <c r="BL438" s="81">
        <v>0</v>
      </c>
      <c r="BM438" s="82"/>
      <c r="BN438" s="81">
        <v>0</v>
      </c>
      <c r="BO438" s="81">
        <v>0</v>
      </c>
      <c r="BP438" s="81">
        <v>5</v>
      </c>
      <c r="BQ438" s="81">
        <v>0</v>
      </c>
      <c r="BR438" s="81">
        <v>2</v>
      </c>
      <c r="BS438" s="81">
        <v>0</v>
      </c>
      <c r="BT438"/>
      <c r="BU438" s="80">
        <v>39.820999999999998</v>
      </c>
      <c r="BV438" s="80">
        <v>12.103999999999999</v>
      </c>
      <c r="BW438" s="80">
        <v>0</v>
      </c>
      <c r="BX438" s="80">
        <v>0</v>
      </c>
      <c r="BY438" s="80">
        <v>0</v>
      </c>
      <c r="BZ438" s="80">
        <v>0</v>
      </c>
      <c r="CA438" s="80">
        <v>0</v>
      </c>
      <c r="CB438" s="80">
        <v>0</v>
      </c>
      <c r="CC438" s="80">
        <v>0</v>
      </c>
    </row>
    <row r="439" spans="1:81">
      <c r="A439" s="80" t="s">
        <v>2154</v>
      </c>
      <c r="B439" s="80">
        <v>234</v>
      </c>
      <c r="C439" s="80">
        <v>13</v>
      </c>
      <c r="D439" s="80">
        <v>14</v>
      </c>
      <c r="E439" s="80">
        <v>2016</v>
      </c>
      <c r="F439" s="80" t="s">
        <v>92</v>
      </c>
      <c r="G439" s="80" t="s">
        <v>2141</v>
      </c>
      <c r="H439" s="80" t="s">
        <v>2142</v>
      </c>
      <c r="I439" s="177"/>
      <c r="J439" s="81">
        <v>227.2783974061322</v>
      </c>
      <c r="K439" s="81">
        <v>2.8890031764789392</v>
      </c>
      <c r="L439" s="81">
        <v>6.6734047937873715</v>
      </c>
      <c r="M439" s="81">
        <v>30.260748807422672</v>
      </c>
      <c r="N439" s="81">
        <v>37.577898287512582</v>
      </c>
      <c r="O439" s="81">
        <v>34.362895279596536</v>
      </c>
      <c r="P439" s="81">
        <v>31.25129947987854</v>
      </c>
      <c r="Q439" s="81">
        <v>2.125812142240759</v>
      </c>
      <c r="R439" s="81">
        <v>0</v>
      </c>
      <c r="S439" s="81">
        <v>3.7058707557907393</v>
      </c>
      <c r="T439" s="82"/>
      <c r="U439" s="81">
        <v>17302853</v>
      </c>
      <c r="V439" s="81">
        <v>1202</v>
      </c>
      <c r="W439" s="81">
        <v>119</v>
      </c>
      <c r="X439" s="81">
        <v>7277</v>
      </c>
      <c r="Y439" s="81">
        <v>11326</v>
      </c>
      <c r="Z439" s="81">
        <v>20210</v>
      </c>
      <c r="AA439" s="81">
        <v>6432</v>
      </c>
      <c r="AB439" s="81">
        <v>30097</v>
      </c>
      <c r="AC439" s="81">
        <v>0</v>
      </c>
      <c r="AD439" s="81">
        <v>3.7058707557907389</v>
      </c>
      <c r="AE439" s="82"/>
      <c r="AF439" s="81">
        <v>127674540.8633385</v>
      </c>
      <c r="AG439" s="81">
        <v>2097504.1460006181</v>
      </c>
      <c r="AH439" s="81">
        <v>772339.6042669845</v>
      </c>
      <c r="AI439" s="81">
        <v>42259670.760014638</v>
      </c>
      <c r="AJ439" s="81">
        <v>45218326.645998441</v>
      </c>
      <c r="AK439" s="81">
        <v>0</v>
      </c>
      <c r="AL439" s="81">
        <v>0</v>
      </c>
      <c r="AM439" s="81">
        <v>4127872.059848194</v>
      </c>
      <c r="AN439" s="81">
        <v>0</v>
      </c>
      <c r="AO439" s="81">
        <v>0</v>
      </c>
      <c r="AP439" s="82"/>
      <c r="AQ439" s="81">
        <v>654</v>
      </c>
      <c r="AR439" s="81">
        <v>157</v>
      </c>
      <c r="AS439" s="81">
        <v>0</v>
      </c>
      <c r="AT439" s="81">
        <v>0</v>
      </c>
      <c r="AU439" s="81">
        <v>0</v>
      </c>
      <c r="AV439" s="81">
        <v>0</v>
      </c>
      <c r="AW439" s="81" t="s">
        <v>564</v>
      </c>
      <c r="AX439" s="82"/>
      <c r="AY439" s="81">
        <v>2901.3</v>
      </c>
      <c r="AZ439" s="81">
        <v>18026.099999999999</v>
      </c>
      <c r="BA439" s="81">
        <v>0</v>
      </c>
      <c r="BB439" s="81">
        <v>0</v>
      </c>
      <c r="BC439" s="81">
        <v>0</v>
      </c>
      <c r="BD439" s="81">
        <v>0</v>
      </c>
      <c r="BE439" s="81" t="s">
        <v>564</v>
      </c>
      <c r="BF439" s="82"/>
      <c r="BG439" s="81">
        <v>0</v>
      </c>
      <c r="BH439" s="81">
        <v>0</v>
      </c>
      <c r="BI439" s="81">
        <v>40.039000000000001</v>
      </c>
      <c r="BJ439" s="81">
        <v>0</v>
      </c>
      <c r="BK439" s="81">
        <v>12.582000000000001</v>
      </c>
      <c r="BL439" s="81">
        <v>0</v>
      </c>
      <c r="BM439" s="82"/>
      <c r="BN439" s="81">
        <v>0</v>
      </c>
      <c r="BO439" s="81">
        <v>0</v>
      </c>
      <c r="BP439" s="81">
        <v>5</v>
      </c>
      <c r="BQ439" s="81">
        <v>0</v>
      </c>
      <c r="BR439" s="81">
        <v>2</v>
      </c>
      <c r="BS439" s="81">
        <v>0</v>
      </c>
      <c r="BT439"/>
      <c r="BU439" s="80">
        <v>43.179000000000002</v>
      </c>
      <c r="BV439" s="80">
        <v>9.4420000000000002</v>
      </c>
      <c r="BW439" s="80">
        <v>0</v>
      </c>
      <c r="BX439" s="80">
        <v>0</v>
      </c>
      <c r="BY439" s="80">
        <v>0</v>
      </c>
      <c r="BZ439" s="80">
        <v>0</v>
      </c>
      <c r="CA439" s="80">
        <v>0</v>
      </c>
      <c r="CB439" s="80">
        <v>0</v>
      </c>
      <c r="CC439" s="80">
        <v>0</v>
      </c>
    </row>
    <row r="440" spans="1:81">
      <c r="A440" s="80" t="s">
        <v>2155</v>
      </c>
      <c r="B440" s="80">
        <v>235</v>
      </c>
      <c r="C440" s="80">
        <v>14</v>
      </c>
      <c r="D440" s="80">
        <v>14</v>
      </c>
      <c r="E440" s="80">
        <v>2017</v>
      </c>
      <c r="F440" s="80" t="s">
        <v>71</v>
      </c>
      <c r="G440" s="80" t="s">
        <v>2141</v>
      </c>
      <c r="H440" s="80" t="s">
        <v>2142</v>
      </c>
      <c r="I440" s="177"/>
      <c r="J440" s="81">
        <v>231.73502509762008</v>
      </c>
      <c r="K440" s="81">
        <v>2.9553273999384269</v>
      </c>
      <c r="L440" s="81">
        <v>7.1073634696884787</v>
      </c>
      <c r="M440" s="81">
        <v>29.384355613616403</v>
      </c>
      <c r="N440" s="81">
        <v>40.860228398311875</v>
      </c>
      <c r="O440" s="81">
        <v>33.644955289369932</v>
      </c>
      <c r="P440" s="81">
        <v>30.551227515887351</v>
      </c>
      <c r="Q440" s="81">
        <v>2.0294174768691069</v>
      </c>
      <c r="R440" s="81">
        <v>0</v>
      </c>
      <c r="S440" s="81">
        <v>3.0356040762631999</v>
      </c>
      <c r="T440" s="82"/>
      <c r="U440" s="81">
        <v>19212949</v>
      </c>
      <c r="V440" s="81">
        <v>1202</v>
      </c>
      <c r="W440" s="81">
        <v>119</v>
      </c>
      <c r="X440" s="81">
        <v>7277</v>
      </c>
      <c r="Y440" s="81">
        <v>11386</v>
      </c>
      <c r="Z440" s="81">
        <v>20116</v>
      </c>
      <c r="AA440" s="81">
        <v>6328</v>
      </c>
      <c r="AB440" s="81">
        <v>29713</v>
      </c>
      <c r="AC440" s="81">
        <v>0</v>
      </c>
      <c r="AD440" s="81">
        <v>3.0356040762631999</v>
      </c>
      <c r="AE440" s="82"/>
      <c r="AF440" s="81">
        <v>137355220.61008069</v>
      </c>
      <c r="AG440" s="81">
        <v>2129238.4707475002</v>
      </c>
      <c r="AH440" s="81">
        <v>1152769.906678054</v>
      </c>
      <c r="AI440" s="81">
        <v>43174258.437326498</v>
      </c>
      <c r="AJ440" s="81">
        <v>50196635.226526476</v>
      </c>
      <c r="AK440" s="81">
        <v>0</v>
      </c>
      <c r="AL440" s="81">
        <v>0</v>
      </c>
      <c r="AM440" s="81">
        <v>4081582.1700785249</v>
      </c>
      <c r="AN440" s="81">
        <v>0</v>
      </c>
      <c r="AO440" s="81">
        <v>0</v>
      </c>
      <c r="AP440" s="82"/>
      <c r="AQ440" s="81">
        <v>713</v>
      </c>
      <c r="AR440" s="81">
        <v>172</v>
      </c>
      <c r="AS440" s="81">
        <v>0</v>
      </c>
      <c r="AT440" s="81">
        <v>0</v>
      </c>
      <c r="AU440" s="81">
        <v>0</v>
      </c>
      <c r="AV440" s="81">
        <v>1</v>
      </c>
      <c r="AW440" s="81" t="s">
        <v>564</v>
      </c>
      <c r="AX440" s="82"/>
      <c r="AY440" s="81">
        <v>3215.1</v>
      </c>
      <c r="AZ440" s="81">
        <v>19948.599999999999</v>
      </c>
      <c r="BA440" s="81">
        <v>0</v>
      </c>
      <c r="BB440" s="81">
        <v>0</v>
      </c>
      <c r="BC440" s="81">
        <v>0</v>
      </c>
      <c r="BD440" s="81">
        <v>1600</v>
      </c>
      <c r="BE440" s="81" t="s">
        <v>564</v>
      </c>
      <c r="BF440" s="82"/>
      <c r="BG440" s="81">
        <v>0</v>
      </c>
      <c r="BH440" s="81">
        <v>0</v>
      </c>
      <c r="BI440" s="81">
        <v>44.658000000000001</v>
      </c>
      <c r="BJ440" s="81">
        <v>0</v>
      </c>
      <c r="BK440" s="81">
        <v>8.6790000000000003</v>
      </c>
      <c r="BL440" s="81">
        <v>0</v>
      </c>
      <c r="BM440" s="82"/>
      <c r="BN440" s="81">
        <v>0</v>
      </c>
      <c r="BO440" s="81">
        <v>0</v>
      </c>
      <c r="BP440" s="81">
        <v>5</v>
      </c>
      <c r="BQ440" s="81">
        <v>0</v>
      </c>
      <c r="BR440" s="81">
        <v>2</v>
      </c>
      <c r="BS440" s="81">
        <v>0</v>
      </c>
      <c r="BT440"/>
      <c r="BU440" s="80">
        <v>50.012999999999998</v>
      </c>
      <c r="BV440" s="80">
        <v>3.3239999999999998</v>
      </c>
      <c r="BW440" s="80">
        <v>0</v>
      </c>
      <c r="BX440" s="80">
        <v>0</v>
      </c>
      <c r="BY440" s="80">
        <v>0</v>
      </c>
      <c r="BZ440" s="80">
        <v>0</v>
      </c>
      <c r="CA440" s="80">
        <v>0</v>
      </c>
      <c r="CB440" s="80">
        <v>0</v>
      </c>
      <c r="CC440" s="80">
        <v>0</v>
      </c>
    </row>
    <row r="441" spans="1:81">
      <c r="A441" s="80" t="s">
        <v>2156</v>
      </c>
      <c r="B441" s="80">
        <v>236</v>
      </c>
      <c r="C441" s="80">
        <v>15</v>
      </c>
      <c r="D441" s="80">
        <v>14</v>
      </c>
      <c r="E441" s="80">
        <v>2018</v>
      </c>
      <c r="F441" s="80" t="s">
        <v>93</v>
      </c>
      <c r="G441" s="80" t="s">
        <v>2141</v>
      </c>
      <c r="H441" s="80" t="s">
        <v>2142</v>
      </c>
      <c r="I441" s="177"/>
      <c r="J441" s="81">
        <v>225.35532053559393</v>
      </c>
      <c r="K441" s="81">
        <v>2.7418316898918369</v>
      </c>
      <c r="L441" s="81">
        <v>6.5836426341757113</v>
      </c>
      <c r="M441" s="81">
        <v>31.332529187910275</v>
      </c>
      <c r="N441" s="81">
        <v>38.211775278368862</v>
      </c>
      <c r="O441" s="81">
        <v>32.794570584300004</v>
      </c>
      <c r="P441" s="81">
        <v>29.955540350377099</v>
      </c>
      <c r="Q441" s="81">
        <v>1.8534086068444406</v>
      </c>
      <c r="R441" s="81">
        <v>0</v>
      </c>
      <c r="S441" s="81">
        <v>2.0843113991594451</v>
      </c>
      <c r="T441" s="82"/>
      <c r="U441" s="81">
        <v>19883912</v>
      </c>
      <c r="V441" s="81">
        <v>1202</v>
      </c>
      <c r="W441" s="81">
        <v>119</v>
      </c>
      <c r="X441" s="81">
        <v>7277</v>
      </c>
      <c r="Y441" s="81">
        <v>11410</v>
      </c>
      <c r="Z441" s="81">
        <v>19983</v>
      </c>
      <c r="AA441" s="81">
        <v>6267</v>
      </c>
      <c r="AB441" s="81">
        <v>29243</v>
      </c>
      <c r="AC441" s="81">
        <v>0</v>
      </c>
      <c r="AD441" s="81">
        <v>2.0843113991594451</v>
      </c>
      <c r="AE441" s="82"/>
      <c r="AF441" s="81">
        <v>127927592.3690383</v>
      </c>
      <c r="AG441" s="81">
        <v>1879382.25404135</v>
      </c>
      <c r="AH441" s="81">
        <v>1082866.1252260939</v>
      </c>
      <c r="AI441" s="81">
        <v>41085978.165871799</v>
      </c>
      <c r="AJ441" s="81">
        <v>50104740.565484516</v>
      </c>
      <c r="AK441" s="81">
        <v>0</v>
      </c>
      <c r="AL441" s="81">
        <v>0</v>
      </c>
      <c r="AM441" s="81">
        <v>4025331.4305407479</v>
      </c>
      <c r="AN441" s="81">
        <v>0</v>
      </c>
      <c r="AO441" s="81">
        <v>0</v>
      </c>
      <c r="AP441" s="82"/>
      <c r="AQ441" s="81">
        <v>773</v>
      </c>
      <c r="AR441" s="81">
        <v>201</v>
      </c>
      <c r="AS441" s="81">
        <v>0</v>
      </c>
      <c r="AT441" s="81">
        <v>0</v>
      </c>
      <c r="AU441" s="81">
        <v>0</v>
      </c>
      <c r="AV441" s="81">
        <v>1</v>
      </c>
      <c r="AW441" s="81" t="s">
        <v>564</v>
      </c>
      <c r="AX441" s="82"/>
      <c r="AY441" s="81">
        <v>3517</v>
      </c>
      <c r="AZ441" s="81">
        <v>21613</v>
      </c>
      <c r="BA441" s="81">
        <v>0</v>
      </c>
      <c r="BB441" s="81">
        <v>0</v>
      </c>
      <c r="BC441" s="81">
        <v>0</v>
      </c>
      <c r="BD441" s="81">
        <v>1600</v>
      </c>
      <c r="BE441" s="81" t="s">
        <v>564</v>
      </c>
      <c r="BF441" s="82"/>
      <c r="BG441" s="81">
        <v>0</v>
      </c>
      <c r="BH441" s="81">
        <v>0</v>
      </c>
      <c r="BI441" s="81">
        <v>42.76</v>
      </c>
      <c r="BJ441" s="81">
        <v>0</v>
      </c>
      <c r="BK441" s="81">
        <v>7.5389999999999997</v>
      </c>
      <c r="BL441" s="81">
        <v>0</v>
      </c>
      <c r="BM441" s="82"/>
      <c r="BN441" s="81">
        <v>0</v>
      </c>
      <c r="BO441" s="81">
        <v>0</v>
      </c>
      <c r="BP441" s="81">
        <v>5</v>
      </c>
      <c r="BQ441" s="81">
        <v>0</v>
      </c>
      <c r="BR441" s="81">
        <v>2</v>
      </c>
      <c r="BS441" s="81">
        <v>0</v>
      </c>
      <c r="BT441"/>
      <c r="BU441" s="80">
        <v>46.978000000000002</v>
      </c>
      <c r="BV441" s="80">
        <v>3.3210000000000002</v>
      </c>
      <c r="BW441" s="80">
        <v>0</v>
      </c>
      <c r="BX441" s="80">
        <v>0</v>
      </c>
      <c r="BY441" s="80">
        <v>0</v>
      </c>
      <c r="BZ441" s="80">
        <v>0</v>
      </c>
      <c r="CA441" s="80">
        <v>0</v>
      </c>
      <c r="CB441" s="80">
        <v>0</v>
      </c>
      <c r="CC441" s="80">
        <v>0</v>
      </c>
    </row>
    <row r="442" spans="1:81">
      <c r="A442" s="80" t="s">
        <v>2157</v>
      </c>
      <c r="B442" s="80">
        <v>237</v>
      </c>
      <c r="C442" s="80">
        <v>16</v>
      </c>
      <c r="D442" s="80">
        <v>14</v>
      </c>
      <c r="E442" s="80">
        <v>2019</v>
      </c>
      <c r="F442" s="80" t="s">
        <v>73</v>
      </c>
      <c r="G442" s="80" t="s">
        <v>2141</v>
      </c>
      <c r="H442" s="80" t="s">
        <v>2142</v>
      </c>
      <c r="I442" s="177"/>
      <c r="J442" s="81">
        <v>218.49385505434972</v>
      </c>
      <c r="K442" s="81">
        <v>2.5531586802107205</v>
      </c>
      <c r="L442" s="81">
        <v>6.6552016918029091</v>
      </c>
      <c r="M442" s="81">
        <v>29.958452148971009</v>
      </c>
      <c r="N442" s="81">
        <v>33.37276038933409</v>
      </c>
      <c r="O442" s="81">
        <v>31.715378264098369</v>
      </c>
      <c r="P442" s="81">
        <v>29.276036926200018</v>
      </c>
      <c r="Q442" s="81">
        <v>1.7727701168445025</v>
      </c>
      <c r="R442" s="81">
        <v>0</v>
      </c>
      <c r="S442" s="81">
        <v>2.2774735135062061</v>
      </c>
      <c r="T442" s="82"/>
      <c r="U442" s="81">
        <v>19832286</v>
      </c>
      <c r="V442" s="81">
        <v>1202</v>
      </c>
      <c r="W442" s="81">
        <v>119</v>
      </c>
      <c r="X442" s="81">
        <v>7277</v>
      </c>
      <c r="Y442" s="81">
        <v>11413</v>
      </c>
      <c r="Z442" s="81">
        <v>19856</v>
      </c>
      <c r="AA442" s="81">
        <v>6079</v>
      </c>
      <c r="AB442" s="81">
        <v>28728</v>
      </c>
      <c r="AC442" s="81">
        <v>0</v>
      </c>
      <c r="AD442" s="81">
        <v>2.2774735135062061</v>
      </c>
      <c r="AE442" s="82"/>
      <c r="AF442" s="81">
        <v>129121951.7221441</v>
      </c>
      <c r="AG442" s="81">
        <v>1833135.4995518159</v>
      </c>
      <c r="AH442" s="81">
        <v>1174869.578571796</v>
      </c>
      <c r="AI442" s="81">
        <v>41021383.030683629</v>
      </c>
      <c r="AJ442" s="81">
        <v>43518438.812080793</v>
      </c>
      <c r="AK442" s="81">
        <v>0</v>
      </c>
      <c r="AL442" s="81">
        <v>0</v>
      </c>
      <c r="AM442" s="81">
        <v>3912537.3357317871</v>
      </c>
      <c r="AN442" s="81">
        <v>0</v>
      </c>
      <c r="AO442" s="81">
        <v>0</v>
      </c>
      <c r="AP442" s="82"/>
      <c r="AQ442" s="81">
        <v>826</v>
      </c>
      <c r="AR442" s="81">
        <v>225</v>
      </c>
      <c r="AS442" s="81">
        <v>0</v>
      </c>
      <c r="AT442" s="81">
        <v>0</v>
      </c>
      <c r="AU442" s="81">
        <v>0</v>
      </c>
      <c r="AV442" s="81">
        <v>1</v>
      </c>
      <c r="AW442" s="81" t="s">
        <v>564</v>
      </c>
      <c r="AX442" s="82"/>
      <c r="AY442" s="81">
        <v>3788.5000000000018</v>
      </c>
      <c r="AZ442" s="81">
        <v>22614.799999999999</v>
      </c>
      <c r="BA442" s="81">
        <v>0</v>
      </c>
      <c r="BB442" s="81">
        <v>0</v>
      </c>
      <c r="BC442" s="81">
        <v>0</v>
      </c>
      <c r="BD442" s="81">
        <v>1600</v>
      </c>
      <c r="BE442" s="81" t="s">
        <v>564</v>
      </c>
      <c r="BF442" s="82"/>
      <c r="BG442" s="81">
        <v>0</v>
      </c>
      <c r="BH442" s="81">
        <v>0</v>
      </c>
      <c r="BI442" s="81">
        <v>45.034999999999997</v>
      </c>
      <c r="BJ442" s="81">
        <v>0</v>
      </c>
      <c r="BK442" s="81">
        <v>6.2780000000000005</v>
      </c>
      <c r="BL442" s="81">
        <v>0</v>
      </c>
      <c r="BM442" s="82"/>
      <c r="BN442" s="81">
        <v>0</v>
      </c>
      <c r="BO442" s="81">
        <v>0</v>
      </c>
      <c r="BP442" s="81">
        <v>5</v>
      </c>
      <c r="BQ442" s="81">
        <v>0</v>
      </c>
      <c r="BR442" s="81">
        <v>2</v>
      </c>
      <c r="BS442" s="81">
        <v>0</v>
      </c>
      <c r="BT442"/>
      <c r="BU442" s="80">
        <v>47.582000000000001</v>
      </c>
      <c r="BV442" s="80">
        <v>3.7309999999999999</v>
      </c>
      <c r="BW442" s="80">
        <v>0</v>
      </c>
      <c r="BX442" s="80">
        <v>0</v>
      </c>
      <c r="BY442" s="80">
        <v>0</v>
      </c>
      <c r="BZ442" s="80">
        <v>0</v>
      </c>
      <c r="CA442" s="80">
        <v>0</v>
      </c>
      <c r="CB442" s="80">
        <v>0</v>
      </c>
      <c r="CC442" s="80">
        <v>0</v>
      </c>
    </row>
    <row r="443" spans="1:81">
      <c r="A443" s="80" t="s">
        <v>2158</v>
      </c>
      <c r="B443" s="80">
        <v>238</v>
      </c>
      <c r="C443" s="80">
        <v>17</v>
      </c>
      <c r="D443" s="80">
        <v>14</v>
      </c>
      <c r="E443" s="80">
        <v>2020</v>
      </c>
      <c r="F443" s="80" t="s">
        <v>218</v>
      </c>
      <c r="G443" s="80" t="s">
        <v>2141</v>
      </c>
      <c r="H443" s="80" t="s">
        <v>2142</v>
      </c>
      <c r="I443" s="177"/>
      <c r="J443" s="81">
        <v>175.80633837490231</v>
      </c>
      <c r="K443" s="81">
        <v>1.9819943934972264</v>
      </c>
      <c r="L443" s="81">
        <v>8.4174973827940356</v>
      </c>
      <c r="M443" s="81">
        <v>24.25546690275182</v>
      </c>
      <c r="N443" s="81">
        <v>34.379937942217069</v>
      </c>
      <c r="O443" s="81">
        <v>27.714388571638388</v>
      </c>
      <c r="P443" s="81">
        <v>27.220510793388701</v>
      </c>
      <c r="Q443" s="81">
        <v>1.6634689817246113</v>
      </c>
      <c r="R443" s="81">
        <v>0</v>
      </c>
      <c r="S443" s="81">
        <v>3.254855861309585</v>
      </c>
      <c r="T443" s="82"/>
      <c r="U443" s="81">
        <v>17151591</v>
      </c>
      <c r="V443" s="81">
        <v>896</v>
      </c>
      <c r="W443" s="81">
        <v>207</v>
      </c>
      <c r="X443" s="81">
        <v>6915</v>
      </c>
      <c r="Y443" s="81">
        <v>11426</v>
      </c>
      <c r="Z443" s="81">
        <v>19804</v>
      </c>
      <c r="AA443" s="81">
        <v>6141</v>
      </c>
      <c r="AB443" s="81">
        <v>28212</v>
      </c>
      <c r="AC443" s="81">
        <v>0</v>
      </c>
      <c r="AD443" s="81">
        <v>3.254855861309585</v>
      </c>
      <c r="AE443" s="82"/>
      <c r="AF443" s="81">
        <v>107807115.3461718</v>
      </c>
      <c r="AG443" s="81">
        <v>1385363.0654157433</v>
      </c>
      <c r="AH443" s="81">
        <v>1602309.1892350297</v>
      </c>
      <c r="AI443" s="81">
        <v>35071609.967809811</v>
      </c>
      <c r="AJ443" s="81">
        <v>44924951.272313237</v>
      </c>
      <c r="AK443" s="81"/>
      <c r="AL443" s="81"/>
      <c r="AM443" s="81">
        <v>3681979.4418574711</v>
      </c>
      <c r="AN443" s="81"/>
      <c r="AO443" s="81"/>
      <c r="AP443" s="82"/>
      <c r="AQ443" s="81">
        <v>859</v>
      </c>
      <c r="AR443" s="81">
        <v>257</v>
      </c>
      <c r="AS443" s="81">
        <v>0</v>
      </c>
      <c r="AT443" s="81">
        <v>0</v>
      </c>
      <c r="AU443" s="81">
        <v>0</v>
      </c>
      <c r="AV443" s="81">
        <v>2</v>
      </c>
      <c r="AW443" s="81">
        <v>0</v>
      </c>
      <c r="AX443" s="82"/>
      <c r="AY443" s="81">
        <v>3971.6000000000008</v>
      </c>
      <c r="AZ443" s="81">
        <v>41651.099999999969</v>
      </c>
      <c r="BA443" s="81">
        <v>0</v>
      </c>
      <c r="BB443" s="81">
        <v>0</v>
      </c>
      <c r="BC443" s="81">
        <v>0</v>
      </c>
      <c r="BD443" s="81">
        <v>42700</v>
      </c>
      <c r="BE443" s="81">
        <v>0</v>
      </c>
      <c r="BF443" s="82"/>
      <c r="BG443" s="81">
        <v>0</v>
      </c>
      <c r="BH443" s="81">
        <v>0</v>
      </c>
      <c r="BI443" s="81">
        <v>43.393999999999998</v>
      </c>
      <c r="BJ443" s="81">
        <v>0</v>
      </c>
      <c r="BK443" s="81">
        <v>7.8309999999999995</v>
      </c>
      <c r="BL443" s="81">
        <v>0</v>
      </c>
      <c r="BM443" s="82"/>
      <c r="BN443" s="81">
        <v>0</v>
      </c>
      <c r="BO443" s="81">
        <v>0</v>
      </c>
      <c r="BP443" s="81">
        <v>5</v>
      </c>
      <c r="BQ443" s="81">
        <v>0</v>
      </c>
      <c r="BR443" s="81">
        <v>2</v>
      </c>
      <c r="BS443" s="81">
        <v>0</v>
      </c>
      <c r="BT443"/>
      <c r="BU443" s="80">
        <v>46.222000000000001</v>
      </c>
      <c r="BV443" s="80">
        <v>5.0030000000000001</v>
      </c>
      <c r="BW443" s="80">
        <v>0</v>
      </c>
      <c r="BX443" s="80">
        <v>0</v>
      </c>
      <c r="BY443" s="80">
        <v>0</v>
      </c>
      <c r="BZ443" s="80">
        <v>0</v>
      </c>
      <c r="CA443" s="80">
        <v>0</v>
      </c>
      <c r="CB443" s="80">
        <v>0</v>
      </c>
      <c r="CC443" s="80">
        <v>0</v>
      </c>
    </row>
    <row r="444" spans="1:81">
      <c r="A444" s="80" t="s">
        <v>2159</v>
      </c>
      <c r="B444" s="80">
        <v>238</v>
      </c>
      <c r="C444" s="80">
        <v>18</v>
      </c>
      <c r="D444" s="80">
        <v>14</v>
      </c>
      <c r="E444" s="80">
        <v>2021</v>
      </c>
      <c r="F444" s="80" t="s">
        <v>75</v>
      </c>
      <c r="G444" s="174" t="s">
        <v>2141</v>
      </c>
      <c r="H444" s="80" t="s">
        <v>2142</v>
      </c>
      <c r="I444" s="177"/>
      <c r="J444" s="81">
        <v>295.48221733003771</v>
      </c>
      <c r="K444" s="81">
        <v>2.1205253147831238</v>
      </c>
      <c r="L444" s="81">
        <v>8.3948801630951628</v>
      </c>
      <c r="M444" s="81">
        <v>27.361483491101353</v>
      </c>
      <c r="N444" s="81">
        <v>31.294035414858872</v>
      </c>
      <c r="O444" s="81">
        <v>26.707456411859361</v>
      </c>
      <c r="P444" s="81">
        <v>27.948999965539002</v>
      </c>
      <c r="Q444" s="81">
        <v>1.6570574750107874</v>
      </c>
      <c r="R444" s="81">
        <v>0</v>
      </c>
      <c r="S444" s="81">
        <v>2.451512298407847</v>
      </c>
      <c r="T444" s="82"/>
      <c r="U444" s="81">
        <v>30386553</v>
      </c>
      <c r="V444" s="81">
        <v>896</v>
      </c>
      <c r="W444" s="81">
        <v>207</v>
      </c>
      <c r="X444" s="81">
        <v>6915</v>
      </c>
      <c r="Y444" s="81">
        <v>11460</v>
      </c>
      <c r="Z444" s="81">
        <v>19651</v>
      </c>
      <c r="AA444" s="81">
        <v>6149</v>
      </c>
      <c r="AB444" s="81">
        <v>27770</v>
      </c>
      <c r="AC444" s="81">
        <v>0</v>
      </c>
      <c r="AD444" s="81">
        <v>2.451512298407847</v>
      </c>
      <c r="AE444" s="82"/>
      <c r="AF444" s="81">
        <v>189955066.01090467</v>
      </c>
      <c r="AG444" s="81">
        <v>1473518.3113444394</v>
      </c>
      <c r="AH444" s="81">
        <v>1343010.3992344332</v>
      </c>
      <c r="AI444" s="81">
        <v>40248249.038813651</v>
      </c>
      <c r="AJ444" s="81">
        <v>40617332.440885127</v>
      </c>
      <c r="AK444" s="81">
        <v>0</v>
      </c>
      <c r="AL444" s="81">
        <v>0</v>
      </c>
      <c r="AM444" s="81">
        <v>3645198.1644226871</v>
      </c>
      <c r="AN444" s="81">
        <v>0</v>
      </c>
      <c r="AO444" s="81">
        <v>0</v>
      </c>
      <c r="AP444" s="82"/>
      <c r="AQ444" s="81">
        <v>913</v>
      </c>
      <c r="AR444" s="81">
        <v>278</v>
      </c>
      <c r="AS444" s="81">
        <v>0</v>
      </c>
      <c r="AT444" s="81">
        <v>0</v>
      </c>
      <c r="AU444" s="81">
        <v>0</v>
      </c>
      <c r="AV444" s="81">
        <v>2</v>
      </c>
      <c r="AW444" s="81"/>
      <c r="AX444" s="82"/>
      <c r="AY444" s="81">
        <v>4259.0000000000018</v>
      </c>
      <c r="AZ444" s="81">
        <v>42861.799999999967</v>
      </c>
      <c r="BA444" s="81">
        <v>0</v>
      </c>
      <c r="BB444" s="81">
        <v>0</v>
      </c>
      <c r="BC444" s="81">
        <v>0</v>
      </c>
      <c r="BD444" s="81">
        <v>42700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2160</v>
      </c>
      <c r="B445" s="80">
        <v>238</v>
      </c>
      <c r="C445" s="80">
        <v>19</v>
      </c>
      <c r="D445" s="80">
        <v>14</v>
      </c>
      <c r="E445" s="80">
        <v>2022</v>
      </c>
      <c r="F445" s="80" t="s">
        <v>568</v>
      </c>
      <c r="G445" s="174" t="s">
        <v>2141</v>
      </c>
      <c r="H445" s="80" t="s">
        <v>2142</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968</v>
      </c>
      <c r="AR445" s="81">
        <v>294</v>
      </c>
      <c r="AS445" s="81">
        <v>0</v>
      </c>
      <c r="AT445" s="81">
        <v>0</v>
      </c>
      <c r="AU445" s="81">
        <v>0</v>
      </c>
      <c r="AV445" s="81">
        <v>2</v>
      </c>
      <c r="AW445" s="81"/>
      <c r="AX445" s="82"/>
      <c r="AY445" s="81">
        <v>4639.7000000000044</v>
      </c>
      <c r="AZ445" s="81">
        <v>43650.099999999984</v>
      </c>
      <c r="BA445" s="81">
        <v>0</v>
      </c>
      <c r="BB445" s="81">
        <v>0</v>
      </c>
      <c r="BC445" s="81">
        <v>0</v>
      </c>
      <c r="BD445" s="81">
        <v>42700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2161</v>
      </c>
      <c r="B446" s="80">
        <v>103</v>
      </c>
      <c r="C446" s="80">
        <v>1</v>
      </c>
      <c r="D446" s="80">
        <v>7</v>
      </c>
      <c r="E446" s="80">
        <v>1990</v>
      </c>
      <c r="F446" s="80" t="s">
        <v>562</v>
      </c>
      <c r="G446" s="80" t="s">
        <v>2162</v>
      </c>
      <c r="H446" s="80" t="s">
        <v>2163</v>
      </c>
      <c r="I446" s="177"/>
      <c r="J446" s="81">
        <v>323.97420900878757</v>
      </c>
      <c r="K446" s="81">
        <v>10.786618760067817</v>
      </c>
      <c r="L446" s="81">
        <v>34.288466767827572</v>
      </c>
      <c r="M446" s="81">
        <v>31.725118819812245</v>
      </c>
      <c r="N446" s="81">
        <v>47.438187369245192</v>
      </c>
      <c r="O446" s="81">
        <v>27.852356678164249</v>
      </c>
      <c r="P446" s="81">
        <v>54.589762821458372</v>
      </c>
      <c r="Q446" s="81">
        <v>2.6030075060138773</v>
      </c>
      <c r="R446" s="81">
        <v>0</v>
      </c>
      <c r="S446" s="81">
        <v>2.5964275358395157</v>
      </c>
      <c r="T446" s="82"/>
      <c r="U446" s="81">
        <v>5843542</v>
      </c>
      <c r="V446" s="81">
        <v>2406</v>
      </c>
      <c r="W446" s="81">
        <v>373</v>
      </c>
      <c r="X446" s="81">
        <v>9733</v>
      </c>
      <c r="Y446" s="81">
        <v>12741</v>
      </c>
      <c r="Z446" s="81">
        <v>11456</v>
      </c>
      <c r="AA446" s="81">
        <v>13255</v>
      </c>
      <c r="AB446" s="81">
        <v>42264</v>
      </c>
      <c r="AC446" s="81">
        <v>0</v>
      </c>
      <c r="AD446" s="81">
        <v>2.5964275358395157</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2164</v>
      </c>
      <c r="B447" s="80">
        <v>104</v>
      </c>
      <c r="C447" s="80">
        <v>2</v>
      </c>
      <c r="D447" s="80">
        <v>7</v>
      </c>
      <c r="E447" s="80">
        <v>2005</v>
      </c>
      <c r="F447" s="80" t="s">
        <v>565</v>
      </c>
      <c r="G447" s="80" t="s">
        <v>2162</v>
      </c>
      <c r="H447" s="80" t="s">
        <v>2163</v>
      </c>
      <c r="I447" s="177"/>
      <c r="J447" s="81">
        <v>341.37805631849534</v>
      </c>
      <c r="K447" s="81">
        <v>7.100361156800294</v>
      </c>
      <c r="L447" s="81">
        <v>17.991911542994373</v>
      </c>
      <c r="M447" s="81">
        <v>49.830641623061844</v>
      </c>
      <c r="N447" s="81">
        <v>68.645307592389244</v>
      </c>
      <c r="O447" s="81">
        <v>39.214981450535582</v>
      </c>
      <c r="P447" s="81">
        <v>52.896511441011967</v>
      </c>
      <c r="Q447" s="81">
        <v>2.1464430138212709</v>
      </c>
      <c r="R447" s="81">
        <v>0</v>
      </c>
      <c r="S447" s="81">
        <v>4.7486187388399994</v>
      </c>
      <c r="T447" s="82"/>
      <c r="U447" s="81">
        <v>6962392</v>
      </c>
      <c r="V447" s="81">
        <v>1986</v>
      </c>
      <c r="W447" s="81">
        <v>221</v>
      </c>
      <c r="X447" s="81">
        <v>7285</v>
      </c>
      <c r="Y447" s="81">
        <v>12686</v>
      </c>
      <c r="Z447" s="81">
        <v>18665</v>
      </c>
      <c r="AA447" s="81">
        <v>10519</v>
      </c>
      <c r="AB447" s="81">
        <v>36433</v>
      </c>
      <c r="AC447" s="81">
        <v>0</v>
      </c>
      <c r="AD447" s="81">
        <v>4.7486187388399994</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2165</v>
      </c>
      <c r="B448" s="80">
        <v>105</v>
      </c>
      <c r="C448" s="80">
        <v>3</v>
      </c>
      <c r="D448" s="80">
        <v>7</v>
      </c>
      <c r="E448" s="80">
        <v>2006</v>
      </c>
      <c r="F448" s="80" t="s">
        <v>566</v>
      </c>
      <c r="G448" s="80" t="s">
        <v>2162</v>
      </c>
      <c r="H448" s="80" t="s">
        <v>2163</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2166</v>
      </c>
      <c r="B449" s="80">
        <v>106</v>
      </c>
      <c r="C449" s="80">
        <v>4</v>
      </c>
      <c r="D449" s="80">
        <v>7</v>
      </c>
      <c r="E449" s="80">
        <v>2007</v>
      </c>
      <c r="F449" s="80" t="s">
        <v>567</v>
      </c>
      <c r="G449" s="80" t="s">
        <v>2162</v>
      </c>
      <c r="H449" s="80" t="s">
        <v>2163</v>
      </c>
      <c r="I449" s="177"/>
      <c r="J449" s="81">
        <v>400.00237442705583</v>
      </c>
      <c r="K449" s="81">
        <v>5.9378974483183082</v>
      </c>
      <c r="L449" s="81">
        <v>10.803746786061904</v>
      </c>
      <c r="M449" s="81">
        <v>58.856588405837975</v>
      </c>
      <c r="N449" s="81">
        <v>62.407978891852395</v>
      </c>
      <c r="O449" s="81">
        <v>37.385460800427452</v>
      </c>
      <c r="P449" s="81">
        <v>51.800350306973684</v>
      </c>
      <c r="Q449" s="81">
        <v>2.2037190570264467</v>
      </c>
      <c r="R449" s="81">
        <v>0</v>
      </c>
      <c r="S449" s="81">
        <v>4.2629466880000013</v>
      </c>
      <c r="T449" s="82"/>
      <c r="U449" s="81">
        <v>8856660</v>
      </c>
      <c r="V449" s="81">
        <v>1727</v>
      </c>
      <c r="W449" s="81">
        <v>209</v>
      </c>
      <c r="X449" s="81">
        <v>9624</v>
      </c>
      <c r="Y449" s="81">
        <v>12896</v>
      </c>
      <c r="Z449" s="81">
        <v>18498</v>
      </c>
      <c r="AA449" s="81">
        <v>10144</v>
      </c>
      <c r="AB449" s="81">
        <v>35427</v>
      </c>
      <c r="AC449" s="81">
        <v>0</v>
      </c>
      <c r="AD449" s="81">
        <v>4.2629466880000013</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2167</v>
      </c>
      <c r="B450" s="80">
        <v>107</v>
      </c>
      <c r="C450" s="80">
        <v>5</v>
      </c>
      <c r="D450" s="80">
        <v>7</v>
      </c>
      <c r="E450" s="80">
        <v>2008</v>
      </c>
      <c r="F450" s="80" t="s">
        <v>84</v>
      </c>
      <c r="G450" s="80" t="s">
        <v>2162</v>
      </c>
      <c r="H450" s="80" t="s">
        <v>2163</v>
      </c>
      <c r="I450" s="177"/>
      <c r="J450" s="81">
        <v>395.18317576094563</v>
      </c>
      <c r="K450" s="81">
        <v>4.5063050908374214</v>
      </c>
      <c r="L450" s="81">
        <v>9.7361337912738275</v>
      </c>
      <c r="M450" s="81">
        <v>59.985570890504157</v>
      </c>
      <c r="N450" s="81">
        <v>63.211594641785645</v>
      </c>
      <c r="O450" s="81">
        <v>36.10216948619226</v>
      </c>
      <c r="P450" s="81">
        <v>50.195809556026262</v>
      </c>
      <c r="Q450" s="81">
        <v>2.1386559424104221</v>
      </c>
      <c r="R450" s="81">
        <v>0</v>
      </c>
      <c r="S450" s="81">
        <v>3.2183610597599994</v>
      </c>
      <c r="T450" s="82"/>
      <c r="U450" s="81">
        <v>10041685</v>
      </c>
      <c r="V450" s="81">
        <v>1727</v>
      </c>
      <c r="W450" s="81">
        <v>209</v>
      </c>
      <c r="X450" s="81">
        <v>9624</v>
      </c>
      <c r="Y450" s="81">
        <v>12937</v>
      </c>
      <c r="Z450" s="81">
        <v>18490</v>
      </c>
      <c r="AA450" s="81">
        <v>9841</v>
      </c>
      <c r="AB450" s="81">
        <v>34946</v>
      </c>
      <c r="AC450" s="81">
        <v>0</v>
      </c>
      <c r="AD450" s="81">
        <v>3.2183610597599994</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2168</v>
      </c>
      <c r="B451" s="80">
        <v>108</v>
      </c>
      <c r="C451" s="80">
        <v>6</v>
      </c>
      <c r="D451" s="80">
        <v>7</v>
      </c>
      <c r="E451" s="80">
        <v>2009</v>
      </c>
      <c r="F451" s="80" t="s">
        <v>85</v>
      </c>
      <c r="G451" s="80" t="s">
        <v>2162</v>
      </c>
      <c r="H451" s="80" t="s">
        <v>2163</v>
      </c>
      <c r="I451" s="177"/>
      <c r="J451" s="81">
        <v>350.73137897879843</v>
      </c>
      <c r="K451" s="81">
        <v>3.8433297032365621</v>
      </c>
      <c r="L451" s="81">
        <v>8.488826532649199</v>
      </c>
      <c r="M451" s="81">
        <v>54.683249608964843</v>
      </c>
      <c r="N451" s="81">
        <v>58.198664960407221</v>
      </c>
      <c r="O451" s="81">
        <v>36.676764002950428</v>
      </c>
      <c r="P451" s="81">
        <v>47.751839058100309</v>
      </c>
      <c r="Q451" s="81">
        <v>2.0073242303914522</v>
      </c>
      <c r="R451" s="81">
        <v>0</v>
      </c>
      <c r="S451" s="81">
        <v>3.42554733342</v>
      </c>
      <c r="T451" s="82"/>
      <c r="U451" s="81">
        <v>7570210</v>
      </c>
      <c r="V451" s="81">
        <v>1510</v>
      </c>
      <c r="W451" s="81">
        <v>265</v>
      </c>
      <c r="X451" s="81">
        <v>9932</v>
      </c>
      <c r="Y451" s="81">
        <v>12936</v>
      </c>
      <c r="Z451" s="81">
        <v>18541</v>
      </c>
      <c r="AA451" s="81">
        <v>9611</v>
      </c>
      <c r="AB451" s="81">
        <v>34432</v>
      </c>
      <c r="AC451" s="81">
        <v>0</v>
      </c>
      <c r="AD451" s="81">
        <v>3.42554733342</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11.243</v>
      </c>
      <c r="BI451" s="81">
        <v>506.09400000000005</v>
      </c>
      <c r="BJ451" s="81">
        <v>0</v>
      </c>
      <c r="BK451" s="81">
        <v>0</v>
      </c>
      <c r="BL451" s="81">
        <v>0</v>
      </c>
      <c r="BM451" s="82"/>
      <c r="BN451" s="81">
        <v>0</v>
      </c>
      <c r="BO451" s="81">
        <v>2</v>
      </c>
      <c r="BP451" s="81">
        <v>9</v>
      </c>
      <c r="BQ451" s="81">
        <v>0</v>
      </c>
      <c r="BR451" s="81">
        <v>0</v>
      </c>
      <c r="BS451" s="81">
        <v>0</v>
      </c>
      <c r="BT451"/>
      <c r="BU451" s="80"/>
      <c r="BV451" s="80"/>
      <c r="BW451" s="80"/>
      <c r="BX451" s="80"/>
      <c r="BY451" s="80"/>
      <c r="BZ451" s="80"/>
      <c r="CA451" s="80"/>
      <c r="CB451" s="80"/>
      <c r="CC451" s="80"/>
    </row>
    <row r="452" spans="1:81">
      <c r="A452" s="80" t="s">
        <v>2169</v>
      </c>
      <c r="B452" s="80">
        <v>109</v>
      </c>
      <c r="C452" s="80">
        <v>7</v>
      </c>
      <c r="D452" s="80">
        <v>7</v>
      </c>
      <c r="E452" s="80">
        <v>2010</v>
      </c>
      <c r="F452" s="80" t="s">
        <v>86</v>
      </c>
      <c r="G452" s="80" t="s">
        <v>2162</v>
      </c>
      <c r="H452" s="80" t="s">
        <v>2163</v>
      </c>
      <c r="I452" s="177"/>
      <c r="J452" s="81">
        <v>359.06474073264775</v>
      </c>
      <c r="K452" s="81">
        <v>4.1984666118336156</v>
      </c>
      <c r="L452" s="81">
        <v>8.0423925488064523</v>
      </c>
      <c r="M452" s="81">
        <v>61.810326067463237</v>
      </c>
      <c r="N452" s="81">
        <v>62.705933076515642</v>
      </c>
      <c r="O452" s="81">
        <v>36.794595885257003</v>
      </c>
      <c r="P452" s="81">
        <v>47.96597188487808</v>
      </c>
      <c r="Q452" s="81">
        <v>2.0597204757943479</v>
      </c>
      <c r="R452" s="81">
        <v>0</v>
      </c>
      <c r="S452" s="81">
        <v>4.0427554858599999</v>
      </c>
      <c r="T452" s="82"/>
      <c r="U452" s="81">
        <v>8076345</v>
      </c>
      <c r="V452" s="81">
        <v>1510</v>
      </c>
      <c r="W452" s="81">
        <v>265</v>
      </c>
      <c r="X452" s="81">
        <v>9932</v>
      </c>
      <c r="Y452" s="81">
        <v>12951</v>
      </c>
      <c r="Z452" s="81">
        <v>18687</v>
      </c>
      <c r="AA452" s="81">
        <v>9413</v>
      </c>
      <c r="AB452" s="81">
        <v>33854</v>
      </c>
      <c r="AC452" s="81">
        <v>0</v>
      </c>
      <c r="AD452" s="81">
        <v>4.0427554858599999</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11.882</v>
      </c>
      <c r="BI452" s="81">
        <v>598.279</v>
      </c>
      <c r="BJ452" s="81">
        <v>0</v>
      </c>
      <c r="BK452" s="81">
        <v>0</v>
      </c>
      <c r="BL452" s="81">
        <v>0</v>
      </c>
      <c r="BM452" s="82"/>
      <c r="BN452" s="81">
        <v>0</v>
      </c>
      <c r="BO452" s="81">
        <v>2</v>
      </c>
      <c r="BP452" s="81">
        <v>9</v>
      </c>
      <c r="BQ452" s="81">
        <v>0</v>
      </c>
      <c r="BR452" s="81">
        <v>0</v>
      </c>
      <c r="BS452" s="81">
        <v>0</v>
      </c>
      <c r="BT452"/>
      <c r="BU452" s="80">
        <v>251.66800000000001</v>
      </c>
      <c r="BV452" s="80">
        <v>324.666</v>
      </c>
      <c r="BW452" s="80">
        <v>33.826999999999998</v>
      </c>
      <c r="BX452" s="80">
        <v>0</v>
      </c>
      <c r="BY452" s="80">
        <v>0</v>
      </c>
      <c r="BZ452" s="80">
        <v>0</v>
      </c>
      <c r="CA452" s="80">
        <v>0</v>
      </c>
      <c r="CB452" s="80">
        <v>0</v>
      </c>
      <c r="CC452" s="80">
        <v>0</v>
      </c>
    </row>
    <row r="453" spans="1:81">
      <c r="A453" s="80" t="s">
        <v>2170</v>
      </c>
      <c r="B453" s="80">
        <v>110</v>
      </c>
      <c r="C453" s="80">
        <v>8</v>
      </c>
      <c r="D453" s="80">
        <v>7</v>
      </c>
      <c r="E453" s="80">
        <v>2011</v>
      </c>
      <c r="F453" s="80" t="s">
        <v>87</v>
      </c>
      <c r="G453" s="80" t="s">
        <v>2162</v>
      </c>
      <c r="H453" s="80" t="s">
        <v>2163</v>
      </c>
      <c r="I453" s="177"/>
      <c r="J453" s="81">
        <v>432.56396103689599</v>
      </c>
      <c r="K453" s="81">
        <v>4.9905350158587005</v>
      </c>
      <c r="L453" s="81">
        <v>10.790363122147587</v>
      </c>
      <c r="M453" s="81">
        <v>58.772968552543837</v>
      </c>
      <c r="N453" s="81">
        <v>55.074043391776605</v>
      </c>
      <c r="O453" s="81">
        <v>36.145201840735297</v>
      </c>
      <c r="P453" s="81">
        <v>45.916736989182816</v>
      </c>
      <c r="Q453" s="81">
        <v>2.3394643345451565</v>
      </c>
      <c r="R453" s="81">
        <v>0</v>
      </c>
      <c r="S453" s="81">
        <v>4.9167204704799996</v>
      </c>
      <c r="T453" s="82"/>
      <c r="U453" s="81">
        <v>9767577</v>
      </c>
      <c r="V453" s="81">
        <v>1510</v>
      </c>
      <c r="W453" s="81">
        <v>265</v>
      </c>
      <c r="X453" s="81">
        <v>9932</v>
      </c>
      <c r="Y453" s="81">
        <v>12948</v>
      </c>
      <c r="Z453" s="81">
        <v>18756</v>
      </c>
      <c r="AA453" s="81">
        <v>9279</v>
      </c>
      <c r="AB453" s="81">
        <v>33336</v>
      </c>
      <c r="AC453" s="81">
        <v>0</v>
      </c>
      <c r="AD453" s="81">
        <v>4.9167204704799996</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13.638</v>
      </c>
      <c r="BI453" s="81">
        <v>545.01900000000001</v>
      </c>
      <c r="BJ453" s="81">
        <v>0</v>
      </c>
      <c r="BK453" s="81">
        <v>0</v>
      </c>
      <c r="BL453" s="81">
        <v>0</v>
      </c>
      <c r="BM453" s="82"/>
      <c r="BN453" s="81">
        <v>0</v>
      </c>
      <c r="BO453" s="81">
        <v>2</v>
      </c>
      <c r="BP453" s="81">
        <v>9</v>
      </c>
      <c r="BQ453" s="81">
        <v>0</v>
      </c>
      <c r="BR453" s="81">
        <v>0</v>
      </c>
      <c r="BS453" s="81">
        <v>0</v>
      </c>
      <c r="BT453"/>
      <c r="BU453" s="80">
        <v>229.387</v>
      </c>
      <c r="BV453" s="80">
        <v>291.06599999999997</v>
      </c>
      <c r="BW453" s="80">
        <v>38.204000000000001</v>
      </c>
      <c r="BX453" s="80">
        <v>0</v>
      </c>
      <c r="BY453" s="80">
        <v>0</v>
      </c>
      <c r="BZ453" s="80">
        <v>0</v>
      </c>
      <c r="CA453" s="80">
        <v>0</v>
      </c>
      <c r="CB453" s="80">
        <v>0</v>
      </c>
      <c r="CC453" s="80">
        <v>0</v>
      </c>
    </row>
    <row r="454" spans="1:81">
      <c r="A454" s="80" t="s">
        <v>2171</v>
      </c>
      <c r="B454" s="80">
        <v>111</v>
      </c>
      <c r="C454" s="80">
        <v>9</v>
      </c>
      <c r="D454" s="80">
        <v>7</v>
      </c>
      <c r="E454" s="80">
        <v>2012</v>
      </c>
      <c r="F454" s="80" t="s">
        <v>88</v>
      </c>
      <c r="G454" s="80" t="s">
        <v>2162</v>
      </c>
      <c r="H454" s="80" t="s">
        <v>2163</v>
      </c>
      <c r="I454" s="177"/>
      <c r="J454" s="81">
        <v>351.19913086603361</v>
      </c>
      <c r="K454" s="81">
        <v>4.5139371262686989</v>
      </c>
      <c r="L454" s="81">
        <v>10.707477417286903</v>
      </c>
      <c r="M454" s="81">
        <v>56.777064823950774</v>
      </c>
      <c r="N454" s="81">
        <v>61.458671957722288</v>
      </c>
      <c r="O454" s="81">
        <v>35.960190352275269</v>
      </c>
      <c r="P454" s="81">
        <v>45.426517531612127</v>
      </c>
      <c r="Q454" s="81">
        <v>2.5105870331942022</v>
      </c>
      <c r="R454" s="81">
        <v>0</v>
      </c>
      <c r="S454" s="81">
        <v>4.6977195860000007</v>
      </c>
      <c r="T454" s="82"/>
      <c r="U454" s="81">
        <v>7876308</v>
      </c>
      <c r="V454" s="81">
        <v>1510</v>
      </c>
      <c r="W454" s="81">
        <v>265</v>
      </c>
      <c r="X454" s="81">
        <v>9932</v>
      </c>
      <c r="Y454" s="81">
        <v>13053</v>
      </c>
      <c r="Z454" s="81">
        <v>18808</v>
      </c>
      <c r="AA454" s="81">
        <v>9128</v>
      </c>
      <c r="AB454" s="81">
        <v>32927</v>
      </c>
      <c r="AC454" s="81">
        <v>0</v>
      </c>
      <c r="AD454" s="81">
        <v>4.6977195860000007</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12.798</v>
      </c>
      <c r="BI454" s="81">
        <v>532.44899999999996</v>
      </c>
      <c r="BJ454" s="81">
        <v>0</v>
      </c>
      <c r="BK454" s="81">
        <v>0</v>
      </c>
      <c r="BL454" s="81">
        <v>0</v>
      </c>
      <c r="BM454" s="82"/>
      <c r="BN454" s="81">
        <v>0</v>
      </c>
      <c r="BO454" s="81">
        <v>2</v>
      </c>
      <c r="BP454" s="81">
        <v>9</v>
      </c>
      <c r="BQ454" s="81">
        <v>0</v>
      </c>
      <c r="BR454" s="81">
        <v>0</v>
      </c>
      <c r="BS454" s="81">
        <v>0</v>
      </c>
      <c r="BT454"/>
      <c r="BU454" s="80">
        <v>217.76900000000001</v>
      </c>
      <c r="BV454" s="80">
        <v>289.89999999999998</v>
      </c>
      <c r="BW454" s="80">
        <v>37.578000000000003</v>
      </c>
      <c r="BX454" s="80">
        <v>0</v>
      </c>
      <c r="BY454" s="80">
        <v>0</v>
      </c>
      <c r="BZ454" s="80">
        <v>0</v>
      </c>
      <c r="CA454" s="80">
        <v>0</v>
      </c>
      <c r="CB454" s="80">
        <v>0</v>
      </c>
      <c r="CC454" s="80">
        <v>0</v>
      </c>
    </row>
    <row r="455" spans="1:81">
      <c r="A455" s="80" t="s">
        <v>2172</v>
      </c>
      <c r="B455" s="80">
        <v>112</v>
      </c>
      <c r="C455" s="80">
        <v>10</v>
      </c>
      <c r="D455" s="80">
        <v>7</v>
      </c>
      <c r="E455" s="80">
        <v>2013</v>
      </c>
      <c r="F455" s="80" t="s">
        <v>89</v>
      </c>
      <c r="G455" s="80" t="s">
        <v>2162</v>
      </c>
      <c r="H455" s="80" t="s">
        <v>2163</v>
      </c>
      <c r="I455" s="177"/>
      <c r="J455" s="81">
        <v>363.67949538419145</v>
      </c>
      <c r="K455" s="81">
        <v>3.7842936326258019</v>
      </c>
      <c r="L455" s="81">
        <v>9.9445449854705537</v>
      </c>
      <c r="M455" s="81">
        <v>56.113313594444072</v>
      </c>
      <c r="N455" s="81">
        <v>61.526126019425874</v>
      </c>
      <c r="O455" s="81">
        <v>34.339064021654742</v>
      </c>
      <c r="P455" s="81">
        <v>45.14809703159915</v>
      </c>
      <c r="Q455" s="81">
        <v>2.5163203382553387</v>
      </c>
      <c r="R455" s="81">
        <v>0</v>
      </c>
      <c r="S455" s="81">
        <v>4.8563768208000004</v>
      </c>
      <c r="T455" s="82"/>
      <c r="U455" s="81">
        <v>7802782</v>
      </c>
      <c r="V455" s="81">
        <v>1510</v>
      </c>
      <c r="W455" s="81">
        <v>265</v>
      </c>
      <c r="X455" s="81">
        <v>9932</v>
      </c>
      <c r="Y455" s="81">
        <v>13016</v>
      </c>
      <c r="Z455" s="81">
        <v>18762</v>
      </c>
      <c r="AA455" s="81">
        <v>9038</v>
      </c>
      <c r="AB455" s="81">
        <v>32529</v>
      </c>
      <c r="AC455" s="81">
        <v>0</v>
      </c>
      <c r="AD455" s="81">
        <v>4.8563768208000004</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13.715</v>
      </c>
      <c r="BI455" s="81">
        <v>580.03</v>
      </c>
      <c r="BJ455" s="81">
        <v>0</v>
      </c>
      <c r="BK455" s="81">
        <v>0</v>
      </c>
      <c r="BL455" s="81">
        <v>0</v>
      </c>
      <c r="BM455" s="82"/>
      <c r="BN455" s="81">
        <v>0</v>
      </c>
      <c r="BO455" s="81">
        <v>2</v>
      </c>
      <c r="BP455" s="81">
        <v>9</v>
      </c>
      <c r="BQ455" s="81">
        <v>0</v>
      </c>
      <c r="BR455" s="81">
        <v>0</v>
      </c>
      <c r="BS455" s="81">
        <v>0</v>
      </c>
      <c r="BT455"/>
      <c r="BU455" s="80">
        <v>246.745</v>
      </c>
      <c r="BV455" s="80">
        <v>307.13200000000001</v>
      </c>
      <c r="BW455" s="80">
        <v>39.868000000000002</v>
      </c>
      <c r="BX455" s="80">
        <v>0</v>
      </c>
      <c r="BY455" s="80">
        <v>0</v>
      </c>
      <c r="BZ455" s="80">
        <v>0</v>
      </c>
      <c r="CA455" s="80">
        <v>0</v>
      </c>
      <c r="CB455" s="80">
        <v>0</v>
      </c>
      <c r="CC455" s="80">
        <v>0</v>
      </c>
    </row>
    <row r="456" spans="1:81">
      <c r="A456" s="80" t="s">
        <v>2173</v>
      </c>
      <c r="B456" s="80">
        <v>113</v>
      </c>
      <c r="C456" s="80">
        <v>11</v>
      </c>
      <c r="D456" s="80">
        <v>7</v>
      </c>
      <c r="E456" s="80">
        <v>2014</v>
      </c>
      <c r="F456" s="80" t="s">
        <v>90</v>
      </c>
      <c r="G456" s="80" t="s">
        <v>2162</v>
      </c>
      <c r="H456" s="80" t="s">
        <v>2163</v>
      </c>
      <c r="I456" s="177"/>
      <c r="J456" s="81">
        <v>380.25400299418732</v>
      </c>
      <c r="K456" s="81">
        <v>3.4164068953414621</v>
      </c>
      <c r="L456" s="81">
        <v>12.460298437736363</v>
      </c>
      <c r="M456" s="81">
        <v>52.296935961207922</v>
      </c>
      <c r="N456" s="81">
        <v>56.427089357742126</v>
      </c>
      <c r="O456" s="81">
        <v>32.459921594806069</v>
      </c>
      <c r="P456" s="81">
        <v>44.222985420777633</v>
      </c>
      <c r="Q456" s="81">
        <v>2.3743654880301266</v>
      </c>
      <c r="R456" s="81">
        <v>0</v>
      </c>
      <c r="S456" s="81">
        <v>4.1568452100000002</v>
      </c>
      <c r="T456" s="82"/>
      <c r="U456" s="81">
        <v>8710897</v>
      </c>
      <c r="V456" s="81">
        <v>1185</v>
      </c>
      <c r="W456" s="81">
        <v>338</v>
      </c>
      <c r="X456" s="81">
        <v>9134</v>
      </c>
      <c r="Y456" s="81">
        <v>12989</v>
      </c>
      <c r="Z456" s="81">
        <v>18679</v>
      </c>
      <c r="AA456" s="81">
        <v>8807</v>
      </c>
      <c r="AB456" s="81">
        <v>31991</v>
      </c>
      <c r="AC456" s="81">
        <v>0</v>
      </c>
      <c r="AD456" s="81">
        <v>4.1568452100000002</v>
      </c>
      <c r="AE456" s="82"/>
      <c r="AF456" s="81">
        <v>109212718.16167355</v>
      </c>
      <c r="AG456" s="81">
        <v>2595432.1661992148</v>
      </c>
      <c r="AH456" s="81">
        <v>3058742.2870845702</v>
      </c>
      <c r="AI456" s="81">
        <v>55325376.746344835</v>
      </c>
      <c r="AJ456" s="81">
        <v>68297124.033561394</v>
      </c>
      <c r="AK456" s="81">
        <v>0</v>
      </c>
      <c r="AL456" s="81">
        <v>0</v>
      </c>
      <c r="AM456" s="81">
        <v>4391886.2516099736</v>
      </c>
      <c r="AN456" s="81">
        <v>0</v>
      </c>
      <c r="AO456" s="81">
        <v>0</v>
      </c>
      <c r="AP456" s="82"/>
      <c r="AQ456" s="81">
        <v>690</v>
      </c>
      <c r="AR456" s="81">
        <v>163</v>
      </c>
      <c r="AS456" s="81">
        <v>0</v>
      </c>
      <c r="AT456" s="81">
        <v>2</v>
      </c>
      <c r="AU456" s="81">
        <v>0</v>
      </c>
      <c r="AV456" s="81">
        <v>0</v>
      </c>
      <c r="AW456" s="81" t="s">
        <v>564</v>
      </c>
      <c r="AX456" s="82"/>
      <c r="AY456" s="81">
        <v>3040.2560000000003</v>
      </c>
      <c r="AZ456" s="81">
        <v>9461.7000000000007</v>
      </c>
      <c r="BA456" s="81">
        <v>0</v>
      </c>
      <c r="BB456" s="81">
        <v>3460</v>
      </c>
      <c r="BC456" s="81">
        <v>0</v>
      </c>
      <c r="BD456" s="81">
        <v>0</v>
      </c>
      <c r="BE456" s="81" t="s">
        <v>564</v>
      </c>
      <c r="BF456" s="82"/>
      <c r="BG456" s="81">
        <v>0</v>
      </c>
      <c r="BH456" s="81">
        <v>14.109</v>
      </c>
      <c r="BI456" s="81">
        <v>608.37900000000002</v>
      </c>
      <c r="BJ456" s="81">
        <v>0</v>
      </c>
      <c r="BK456" s="81">
        <v>6.008</v>
      </c>
      <c r="BL456" s="81">
        <v>0</v>
      </c>
      <c r="BM456" s="82"/>
      <c r="BN456" s="81">
        <v>0</v>
      </c>
      <c r="BO456" s="81">
        <v>2</v>
      </c>
      <c r="BP456" s="81">
        <v>9</v>
      </c>
      <c r="BQ456" s="81">
        <v>0</v>
      </c>
      <c r="BR456" s="81">
        <v>1</v>
      </c>
      <c r="BS456" s="81">
        <v>0</v>
      </c>
      <c r="BT456"/>
      <c r="BU456" s="80">
        <v>253.18799999999999</v>
      </c>
      <c r="BV456" s="80">
        <v>333.53199999999998</v>
      </c>
      <c r="BW456" s="80">
        <v>41.776000000000003</v>
      </c>
      <c r="BX456" s="80">
        <v>0</v>
      </c>
      <c r="BY456" s="80">
        <v>0</v>
      </c>
      <c r="BZ456" s="80">
        <v>0</v>
      </c>
      <c r="CA456" s="80">
        <v>0</v>
      </c>
      <c r="CB456" s="80">
        <v>0</v>
      </c>
      <c r="CC456" s="80">
        <v>0</v>
      </c>
    </row>
    <row r="457" spans="1:81">
      <c r="A457" s="80" t="s">
        <v>2174</v>
      </c>
      <c r="B457" s="80">
        <v>114</v>
      </c>
      <c r="C457" s="80">
        <v>12</v>
      </c>
      <c r="D457" s="80">
        <v>7</v>
      </c>
      <c r="E457" s="80">
        <v>2015</v>
      </c>
      <c r="F457" s="80" t="s">
        <v>91</v>
      </c>
      <c r="G457" s="80" t="s">
        <v>2162</v>
      </c>
      <c r="H457" s="80" t="s">
        <v>2163</v>
      </c>
      <c r="I457" s="177"/>
      <c r="J457" s="81">
        <v>359.62031983249187</v>
      </c>
      <c r="K457" s="81">
        <v>3.0906304921561949</v>
      </c>
      <c r="L457" s="81">
        <v>18.973703424734094</v>
      </c>
      <c r="M457" s="81">
        <v>47.577827266134413</v>
      </c>
      <c r="N457" s="81">
        <v>59.535336801975582</v>
      </c>
      <c r="O457" s="81">
        <v>32.019351810614154</v>
      </c>
      <c r="P457" s="81">
        <v>43.468809354823648</v>
      </c>
      <c r="Q457" s="81">
        <v>2.2765046514876532</v>
      </c>
      <c r="R457" s="81">
        <v>0</v>
      </c>
      <c r="S457" s="81">
        <v>3.7445865993200003</v>
      </c>
      <c r="T457" s="82"/>
      <c r="U457" s="81">
        <v>8062457</v>
      </c>
      <c r="V457" s="81">
        <v>1185</v>
      </c>
      <c r="W457" s="81">
        <v>338</v>
      </c>
      <c r="X457" s="81">
        <v>9134</v>
      </c>
      <c r="Y457" s="81">
        <v>12922</v>
      </c>
      <c r="Z457" s="81">
        <v>18603</v>
      </c>
      <c r="AA457" s="81">
        <v>8650</v>
      </c>
      <c r="AB457" s="81">
        <v>31332</v>
      </c>
      <c r="AC457" s="81">
        <v>0</v>
      </c>
      <c r="AD457" s="81">
        <v>3.7445865993200003</v>
      </c>
      <c r="AE457" s="82"/>
      <c r="AF457" s="81">
        <v>102120003.71547213</v>
      </c>
      <c r="AG457" s="81">
        <v>2215860.4788475288</v>
      </c>
      <c r="AH457" s="81">
        <v>3813070.8373448486</v>
      </c>
      <c r="AI457" s="81">
        <v>55069780.905639157</v>
      </c>
      <c r="AJ457" s="81">
        <v>71341697.457661584</v>
      </c>
      <c r="AK457" s="81">
        <v>0</v>
      </c>
      <c r="AL457" s="81">
        <v>0</v>
      </c>
      <c r="AM457" s="81">
        <v>4293919.167203282</v>
      </c>
      <c r="AN457" s="81">
        <v>0</v>
      </c>
      <c r="AO457" s="81">
        <v>0</v>
      </c>
      <c r="AP457" s="82"/>
      <c r="AQ457" s="81">
        <v>718</v>
      </c>
      <c r="AR457" s="81">
        <v>256</v>
      </c>
      <c r="AS457" s="81">
        <v>0</v>
      </c>
      <c r="AT457" s="81">
        <v>3</v>
      </c>
      <c r="AU457" s="81">
        <v>0</v>
      </c>
      <c r="AV457" s="81">
        <v>0</v>
      </c>
      <c r="AW457" s="81" t="s">
        <v>564</v>
      </c>
      <c r="AX457" s="82"/>
      <c r="AY457" s="81">
        <v>3204.4120000000003</v>
      </c>
      <c r="AZ457" s="81">
        <v>16116.4</v>
      </c>
      <c r="BA457" s="81">
        <v>0</v>
      </c>
      <c r="BB457" s="81">
        <v>3476.9</v>
      </c>
      <c r="BC457" s="81">
        <v>0</v>
      </c>
      <c r="BD457" s="81">
        <v>0</v>
      </c>
      <c r="BE457" s="81" t="s">
        <v>564</v>
      </c>
      <c r="BF457" s="82"/>
      <c r="BG457" s="81">
        <v>0</v>
      </c>
      <c r="BH457" s="81">
        <v>13.313000000000001</v>
      </c>
      <c r="BI457" s="81">
        <v>481.58699999999999</v>
      </c>
      <c r="BJ457" s="81">
        <v>0</v>
      </c>
      <c r="BK457" s="81">
        <v>5.9119999999999999</v>
      </c>
      <c r="BL457" s="81">
        <v>0</v>
      </c>
      <c r="BM457" s="82"/>
      <c r="BN457" s="81">
        <v>0</v>
      </c>
      <c r="BO457" s="81">
        <v>2</v>
      </c>
      <c r="BP457" s="81">
        <v>9</v>
      </c>
      <c r="BQ457" s="81">
        <v>0</v>
      </c>
      <c r="BR457" s="81">
        <v>1</v>
      </c>
      <c r="BS457" s="81">
        <v>0</v>
      </c>
      <c r="BT457"/>
      <c r="BU457" s="80">
        <v>244.67099999999999</v>
      </c>
      <c r="BV457" s="80">
        <v>223.017</v>
      </c>
      <c r="BW457" s="80">
        <v>33.124000000000002</v>
      </c>
      <c r="BX457" s="80">
        <v>0</v>
      </c>
      <c r="BY457" s="80">
        <v>0</v>
      </c>
      <c r="BZ457" s="80">
        <v>0</v>
      </c>
      <c r="CA457" s="80">
        <v>0</v>
      </c>
      <c r="CB457" s="80">
        <v>0</v>
      </c>
      <c r="CC457" s="80">
        <v>0</v>
      </c>
    </row>
    <row r="458" spans="1:81">
      <c r="A458" s="80" t="s">
        <v>2175</v>
      </c>
      <c r="B458" s="80">
        <v>115</v>
      </c>
      <c r="C458" s="80">
        <v>13</v>
      </c>
      <c r="D458" s="80">
        <v>7</v>
      </c>
      <c r="E458" s="80">
        <v>2016</v>
      </c>
      <c r="F458" s="80" t="s">
        <v>92</v>
      </c>
      <c r="G458" s="80" t="s">
        <v>2162</v>
      </c>
      <c r="H458" s="80" t="s">
        <v>2163</v>
      </c>
      <c r="I458" s="177"/>
      <c r="J458" s="81">
        <v>402.52164362715513</v>
      </c>
      <c r="K458" s="81">
        <v>3.0658784248616375</v>
      </c>
      <c r="L458" s="81">
        <v>14.82611799310982</v>
      </c>
      <c r="M458" s="81">
        <v>47.533425172037482</v>
      </c>
      <c r="N458" s="81">
        <v>51.437729216187186</v>
      </c>
      <c r="O458" s="81">
        <v>31.516606971924855</v>
      </c>
      <c r="P458" s="81">
        <v>42.377772708877586</v>
      </c>
      <c r="Q458" s="81">
        <v>2.1764553062101455</v>
      </c>
      <c r="R458" s="81">
        <v>0</v>
      </c>
      <c r="S458" s="81">
        <v>4.2030341411800007</v>
      </c>
      <c r="T458" s="82"/>
      <c r="U458" s="81">
        <v>8672821</v>
      </c>
      <c r="V458" s="81">
        <v>1185</v>
      </c>
      <c r="W458" s="81">
        <v>338</v>
      </c>
      <c r="X458" s="81">
        <v>9134</v>
      </c>
      <c r="Y458" s="81">
        <v>12889</v>
      </c>
      <c r="Z458" s="81">
        <v>18536</v>
      </c>
      <c r="AA458" s="81">
        <v>8722</v>
      </c>
      <c r="AB458" s="81">
        <v>30814</v>
      </c>
      <c r="AC458" s="81">
        <v>0</v>
      </c>
      <c r="AD458" s="81">
        <v>4.2030341411800007</v>
      </c>
      <c r="AE458" s="82"/>
      <c r="AF458" s="81">
        <v>117943408.6487914</v>
      </c>
      <c r="AG458" s="81">
        <v>2179891.5767139508</v>
      </c>
      <c r="AH458" s="81">
        <v>2362872.2453180789</v>
      </c>
      <c r="AI458" s="81">
        <v>56775605.998927779</v>
      </c>
      <c r="AJ458" s="81">
        <v>62550273.263345629</v>
      </c>
      <c r="AK458" s="81">
        <v>0</v>
      </c>
      <c r="AL458" s="81">
        <v>0</v>
      </c>
      <c r="AM458" s="81">
        <v>4226210.2419564174</v>
      </c>
      <c r="AN458" s="81">
        <v>0</v>
      </c>
      <c r="AO458" s="81">
        <v>0</v>
      </c>
      <c r="AP458" s="82"/>
      <c r="AQ458" s="81">
        <v>771</v>
      </c>
      <c r="AR458" s="81">
        <v>330</v>
      </c>
      <c r="AS458" s="81">
        <v>0</v>
      </c>
      <c r="AT458" s="81">
        <v>4</v>
      </c>
      <c r="AU458" s="81">
        <v>0</v>
      </c>
      <c r="AV458" s="81">
        <v>0</v>
      </c>
      <c r="AW458" s="81" t="s">
        <v>564</v>
      </c>
      <c r="AX458" s="82"/>
      <c r="AY458" s="81">
        <v>3519.8519999999999</v>
      </c>
      <c r="AZ458" s="81">
        <v>20429.099999999999</v>
      </c>
      <c r="BA458" s="81">
        <v>0</v>
      </c>
      <c r="BB458" s="81">
        <v>3484.4</v>
      </c>
      <c r="BC458" s="81">
        <v>0</v>
      </c>
      <c r="BD458" s="81">
        <v>0</v>
      </c>
      <c r="BE458" s="81" t="s">
        <v>564</v>
      </c>
      <c r="BF458" s="82"/>
      <c r="BG458" s="81">
        <v>0</v>
      </c>
      <c r="BH458" s="81">
        <v>13.66</v>
      </c>
      <c r="BI458" s="81">
        <v>623.23599999999999</v>
      </c>
      <c r="BJ458" s="81">
        <v>0</v>
      </c>
      <c r="BK458" s="81">
        <v>0</v>
      </c>
      <c r="BL458" s="81">
        <v>0</v>
      </c>
      <c r="BM458" s="82"/>
      <c r="BN458" s="81">
        <v>0</v>
      </c>
      <c r="BO458" s="81">
        <v>2</v>
      </c>
      <c r="BP458" s="81">
        <v>8</v>
      </c>
      <c r="BQ458" s="81">
        <v>0</v>
      </c>
      <c r="BR458" s="81">
        <v>0</v>
      </c>
      <c r="BS458" s="81">
        <v>0</v>
      </c>
      <c r="BT458"/>
      <c r="BU458" s="80">
        <v>248.66300000000001</v>
      </c>
      <c r="BV458" s="80">
        <v>340.67599999999999</v>
      </c>
      <c r="BW458" s="80">
        <v>47.557000000000002</v>
      </c>
      <c r="BX458" s="80">
        <v>0</v>
      </c>
      <c r="BY458" s="80">
        <v>0</v>
      </c>
      <c r="BZ458" s="80">
        <v>0</v>
      </c>
      <c r="CA458" s="80">
        <v>0</v>
      </c>
      <c r="CB458" s="80">
        <v>0</v>
      </c>
      <c r="CC458" s="80">
        <v>0</v>
      </c>
    </row>
    <row r="459" spans="1:81">
      <c r="A459" s="80" t="s">
        <v>2176</v>
      </c>
      <c r="B459" s="80">
        <v>116</v>
      </c>
      <c r="C459" s="80">
        <v>14</v>
      </c>
      <c r="D459" s="80">
        <v>7</v>
      </c>
      <c r="E459" s="80">
        <v>2017</v>
      </c>
      <c r="F459" s="80" t="s">
        <v>71</v>
      </c>
      <c r="G459" s="80" t="s">
        <v>2162</v>
      </c>
      <c r="H459" s="80" t="s">
        <v>2163</v>
      </c>
      <c r="I459" s="177"/>
      <c r="J459" s="81">
        <v>378.73274321288909</v>
      </c>
      <c r="K459" s="81">
        <v>3.1891880146443068</v>
      </c>
      <c r="L459" s="81">
        <v>14.0409803192314</v>
      </c>
      <c r="M459" s="81">
        <v>44.966220473563013</v>
      </c>
      <c r="N459" s="81">
        <v>51.255719897238308</v>
      </c>
      <c r="O459" s="81">
        <v>30.838421436935917</v>
      </c>
      <c r="P459" s="81">
        <v>41.853443637046055</v>
      </c>
      <c r="Q459" s="81">
        <v>2.0651387214557366</v>
      </c>
      <c r="R459" s="81">
        <v>0</v>
      </c>
      <c r="S459" s="81">
        <v>3.9862973296000002</v>
      </c>
      <c r="T459" s="82"/>
      <c r="U459" s="81">
        <v>8970228</v>
      </c>
      <c r="V459" s="81">
        <v>1185</v>
      </c>
      <c r="W459" s="81">
        <v>338</v>
      </c>
      <c r="X459" s="81">
        <v>9134</v>
      </c>
      <c r="Y459" s="81">
        <v>12820</v>
      </c>
      <c r="Z459" s="81">
        <v>18438</v>
      </c>
      <c r="AA459" s="81">
        <v>8669</v>
      </c>
      <c r="AB459" s="81">
        <v>30236</v>
      </c>
      <c r="AC459" s="81">
        <v>0</v>
      </c>
      <c r="AD459" s="81">
        <v>3.9862973296000002</v>
      </c>
      <c r="AE459" s="82"/>
      <c r="AF459" s="81">
        <v>118370376.0635778</v>
      </c>
      <c r="AG459" s="81">
        <v>2236750.5900605819</v>
      </c>
      <c r="AH459" s="81">
        <v>2982681.853883991</v>
      </c>
      <c r="AI459" s="81">
        <v>55862656.825762033</v>
      </c>
      <c r="AJ459" s="81">
        <v>64034938.471354969</v>
      </c>
      <c r="AK459" s="81">
        <v>0</v>
      </c>
      <c r="AL459" s="81">
        <v>0</v>
      </c>
      <c r="AM459" s="81">
        <v>4153425.0494562741</v>
      </c>
      <c r="AN459" s="81">
        <v>0</v>
      </c>
      <c r="AO459" s="81">
        <v>0</v>
      </c>
      <c r="AP459" s="82"/>
      <c r="AQ459" s="81">
        <v>801</v>
      </c>
      <c r="AR459" s="81">
        <v>379</v>
      </c>
      <c r="AS459" s="81">
        <v>0</v>
      </c>
      <c r="AT459" s="81">
        <v>4</v>
      </c>
      <c r="AU459" s="81">
        <v>0</v>
      </c>
      <c r="AV459" s="81">
        <v>0</v>
      </c>
      <c r="AW459" s="81" t="s">
        <v>564</v>
      </c>
      <c r="AX459" s="82"/>
      <c r="AY459" s="81">
        <v>3691.4520000000002</v>
      </c>
      <c r="AZ459" s="81">
        <v>24274.7</v>
      </c>
      <c r="BA459" s="81">
        <v>0</v>
      </c>
      <c r="BB459" s="81">
        <v>3484.4</v>
      </c>
      <c r="BC459" s="81">
        <v>0</v>
      </c>
      <c r="BD459" s="81">
        <v>0</v>
      </c>
      <c r="BE459" s="81" t="s">
        <v>564</v>
      </c>
      <c r="BF459" s="82"/>
      <c r="BG459" s="81">
        <v>0</v>
      </c>
      <c r="BH459" s="81">
        <v>13.43</v>
      </c>
      <c r="BI459" s="81">
        <v>597.92100000000005</v>
      </c>
      <c r="BJ459" s="81">
        <v>0</v>
      </c>
      <c r="BK459" s="81">
        <v>4.6189999999999998</v>
      </c>
      <c r="BL459" s="81">
        <v>0</v>
      </c>
      <c r="BM459" s="82"/>
      <c r="BN459" s="81">
        <v>0</v>
      </c>
      <c r="BO459" s="81">
        <v>2</v>
      </c>
      <c r="BP459" s="81">
        <v>8</v>
      </c>
      <c r="BQ459" s="81">
        <v>0</v>
      </c>
      <c r="BR459" s="81">
        <v>1</v>
      </c>
      <c r="BS459" s="81">
        <v>0</v>
      </c>
      <c r="BT459"/>
      <c r="BU459" s="80">
        <v>244.279</v>
      </c>
      <c r="BV459" s="80">
        <v>327.387</v>
      </c>
      <c r="BW459" s="80">
        <v>44.304000000000002</v>
      </c>
      <c r="BX459" s="80">
        <v>0</v>
      </c>
      <c r="BY459" s="80">
        <v>0</v>
      </c>
      <c r="BZ459" s="80">
        <v>0</v>
      </c>
      <c r="CA459" s="80">
        <v>0</v>
      </c>
      <c r="CB459" s="80">
        <v>0</v>
      </c>
      <c r="CC459" s="80">
        <v>0</v>
      </c>
    </row>
    <row r="460" spans="1:81">
      <c r="A460" s="80" t="s">
        <v>2177</v>
      </c>
      <c r="B460" s="80">
        <v>117</v>
      </c>
      <c r="C460" s="80">
        <v>15</v>
      </c>
      <c r="D460" s="80">
        <v>7</v>
      </c>
      <c r="E460" s="80">
        <v>2018</v>
      </c>
      <c r="F460" s="80" t="s">
        <v>93</v>
      </c>
      <c r="G460" s="80" t="s">
        <v>2162</v>
      </c>
      <c r="H460" s="80" t="s">
        <v>2163</v>
      </c>
      <c r="I460" s="177"/>
      <c r="J460" s="81">
        <v>344.40875313567415</v>
      </c>
      <c r="K460" s="81">
        <v>2.9593336249460438</v>
      </c>
      <c r="L460" s="81">
        <v>12.791602891122995</v>
      </c>
      <c r="M460" s="81">
        <v>41.812091819055624</v>
      </c>
      <c r="N460" s="81">
        <v>40.802520056723466</v>
      </c>
      <c r="O460" s="81">
        <v>29.994813920294803</v>
      </c>
      <c r="P460" s="81">
        <v>40.925376811860339</v>
      </c>
      <c r="Q460" s="81">
        <v>1.8775562209472256</v>
      </c>
      <c r="R460" s="81">
        <v>0</v>
      </c>
      <c r="S460" s="81">
        <v>3.6491970816000001</v>
      </c>
      <c r="T460" s="82"/>
      <c r="U460" s="81">
        <v>9372707</v>
      </c>
      <c r="V460" s="81">
        <v>1185</v>
      </c>
      <c r="W460" s="81">
        <v>338</v>
      </c>
      <c r="X460" s="81">
        <v>9134</v>
      </c>
      <c r="Y460" s="81">
        <v>12733</v>
      </c>
      <c r="Z460" s="81">
        <v>18277</v>
      </c>
      <c r="AA460" s="81">
        <v>8562</v>
      </c>
      <c r="AB460" s="81">
        <v>29624</v>
      </c>
      <c r="AC460" s="81">
        <v>0</v>
      </c>
      <c r="AD460" s="81">
        <v>3.6491970816000001</v>
      </c>
      <c r="AE460" s="82"/>
      <c r="AF460" s="81">
        <v>114396202.4080095</v>
      </c>
      <c r="AG460" s="81">
        <v>2066713.6038074191</v>
      </c>
      <c r="AH460" s="81">
        <v>2794598.2399970852</v>
      </c>
      <c r="AI460" s="81">
        <v>53945263.066726409</v>
      </c>
      <c r="AJ460" s="81">
        <v>54156697.674212739</v>
      </c>
      <c r="AK460" s="81">
        <v>0</v>
      </c>
      <c r="AL460" s="81">
        <v>0</v>
      </c>
      <c r="AM460" s="81">
        <v>4077776.5037218858</v>
      </c>
      <c r="AN460" s="81">
        <v>0</v>
      </c>
      <c r="AO460" s="81">
        <v>0</v>
      </c>
      <c r="AP460" s="82"/>
      <c r="AQ460" s="81">
        <v>825</v>
      </c>
      <c r="AR460" s="81">
        <v>407</v>
      </c>
      <c r="AS460" s="81">
        <v>0</v>
      </c>
      <c r="AT460" s="81">
        <v>4</v>
      </c>
      <c r="AU460" s="81">
        <v>0</v>
      </c>
      <c r="AV460" s="81">
        <v>0</v>
      </c>
      <c r="AW460" s="81" t="s">
        <v>564</v>
      </c>
      <c r="AX460" s="82"/>
      <c r="AY460" s="81">
        <v>3814.1779999999999</v>
      </c>
      <c r="AZ460" s="81">
        <v>23500</v>
      </c>
      <c r="BA460" s="81">
        <v>0</v>
      </c>
      <c r="BB460" s="81">
        <v>3484</v>
      </c>
      <c r="BC460" s="81">
        <v>0</v>
      </c>
      <c r="BD460" s="81">
        <v>0</v>
      </c>
      <c r="BE460" s="81" t="s">
        <v>564</v>
      </c>
      <c r="BF460" s="82"/>
      <c r="BG460" s="81">
        <v>0</v>
      </c>
      <c r="BH460" s="81">
        <v>4.9029999999999996</v>
      </c>
      <c r="BI460" s="81">
        <v>573.78</v>
      </c>
      <c r="BJ460" s="81">
        <v>0</v>
      </c>
      <c r="BK460" s="81">
        <v>4.9160000000000004</v>
      </c>
      <c r="BL460" s="81">
        <v>0</v>
      </c>
      <c r="BM460" s="82"/>
      <c r="BN460" s="81">
        <v>0</v>
      </c>
      <c r="BO460" s="81">
        <v>2</v>
      </c>
      <c r="BP460" s="81">
        <v>9</v>
      </c>
      <c r="BQ460" s="81">
        <v>0</v>
      </c>
      <c r="BR460" s="81">
        <v>1</v>
      </c>
      <c r="BS460" s="81">
        <v>0</v>
      </c>
      <c r="BT460"/>
      <c r="BU460" s="80">
        <v>232.37</v>
      </c>
      <c r="BV460" s="80">
        <v>308.56400000000002</v>
      </c>
      <c r="BW460" s="80">
        <v>42.664999999999999</v>
      </c>
      <c r="BX460" s="80">
        <v>0</v>
      </c>
      <c r="BY460" s="80">
        <v>0</v>
      </c>
      <c r="BZ460" s="80">
        <v>0</v>
      </c>
      <c r="CA460" s="80">
        <v>0</v>
      </c>
      <c r="CB460" s="80">
        <v>0</v>
      </c>
      <c r="CC460" s="80">
        <v>0</v>
      </c>
    </row>
    <row r="461" spans="1:81">
      <c r="A461" s="80" t="s">
        <v>2178</v>
      </c>
      <c r="B461" s="80">
        <v>118</v>
      </c>
      <c r="C461" s="80">
        <v>16</v>
      </c>
      <c r="D461" s="80">
        <v>7</v>
      </c>
      <c r="E461" s="80">
        <v>2019</v>
      </c>
      <c r="F461" s="80" t="s">
        <v>73</v>
      </c>
      <c r="G461" s="80" t="s">
        <v>2162</v>
      </c>
      <c r="H461" s="80" t="s">
        <v>2163</v>
      </c>
      <c r="I461" s="177"/>
      <c r="J461" s="81">
        <v>367.57207229374052</v>
      </c>
      <c r="K461" s="81">
        <v>2.6362236837479354</v>
      </c>
      <c r="L461" s="81">
        <v>12.759290169126576</v>
      </c>
      <c r="M461" s="81">
        <v>37.972074400604122</v>
      </c>
      <c r="N461" s="81">
        <v>35.573986713259274</v>
      </c>
      <c r="O461" s="81">
        <v>28.899392573143214</v>
      </c>
      <c r="P461" s="81">
        <v>39.9385053839409</v>
      </c>
      <c r="Q461" s="81">
        <v>1.7938128142074925</v>
      </c>
      <c r="R461" s="81">
        <v>0</v>
      </c>
      <c r="S461" s="81">
        <v>4.4498396010000008</v>
      </c>
      <c r="T461" s="82"/>
      <c r="U461" s="81">
        <v>9768301</v>
      </c>
      <c r="V461" s="81">
        <v>1185</v>
      </c>
      <c r="W461" s="81">
        <v>338</v>
      </c>
      <c r="X461" s="81">
        <v>9134</v>
      </c>
      <c r="Y461" s="81">
        <v>12749</v>
      </c>
      <c r="Z461" s="81">
        <v>18093</v>
      </c>
      <c r="AA461" s="81">
        <v>8293</v>
      </c>
      <c r="AB461" s="81">
        <v>29069</v>
      </c>
      <c r="AC461" s="81">
        <v>0</v>
      </c>
      <c r="AD461" s="81">
        <v>4.4498396010000008</v>
      </c>
      <c r="AE461" s="82"/>
      <c r="AF461" s="81">
        <v>125875544.348019</v>
      </c>
      <c r="AG461" s="81">
        <v>2037965.887031686</v>
      </c>
      <c r="AH461" s="81">
        <v>3003497.2429261892</v>
      </c>
      <c r="AI461" s="81">
        <v>53384277.280210979</v>
      </c>
      <c r="AJ461" s="81">
        <v>49996425.611427397</v>
      </c>
      <c r="AK461" s="81">
        <v>0</v>
      </c>
      <c r="AL461" s="81">
        <v>0</v>
      </c>
      <c r="AM461" s="81">
        <v>3958978.9686851613</v>
      </c>
      <c r="AN461" s="81">
        <v>0</v>
      </c>
      <c r="AO461" s="81">
        <v>0</v>
      </c>
      <c r="AP461" s="82"/>
      <c r="AQ461" s="81">
        <v>843</v>
      </c>
      <c r="AR461" s="81">
        <v>441</v>
      </c>
      <c r="AS461" s="81">
        <v>0</v>
      </c>
      <c r="AT461" s="81">
        <v>4</v>
      </c>
      <c r="AU461" s="81">
        <v>0</v>
      </c>
      <c r="AV461" s="81">
        <v>0</v>
      </c>
      <c r="AW461" s="81" t="s">
        <v>564</v>
      </c>
      <c r="AX461" s="82"/>
      <c r="AY461" s="81">
        <v>3903.6129999999998</v>
      </c>
      <c r="AZ461" s="81">
        <v>55220.9</v>
      </c>
      <c r="BA461" s="81">
        <v>0</v>
      </c>
      <c r="BB461" s="81">
        <v>3484.4</v>
      </c>
      <c r="BC461" s="81">
        <v>0</v>
      </c>
      <c r="BD461" s="81">
        <v>0</v>
      </c>
      <c r="BE461" s="81" t="s">
        <v>564</v>
      </c>
      <c r="BF461" s="82"/>
      <c r="BG461" s="81">
        <v>0</v>
      </c>
      <c r="BH461" s="81">
        <v>12.385999999999999</v>
      </c>
      <c r="BI461" s="81">
        <v>482.94099999999997</v>
      </c>
      <c r="BJ461" s="81">
        <v>0</v>
      </c>
      <c r="BK461" s="81">
        <v>6.1440000000000001</v>
      </c>
      <c r="BL461" s="81">
        <v>0</v>
      </c>
      <c r="BM461" s="82"/>
      <c r="BN461" s="81">
        <v>0</v>
      </c>
      <c r="BO461" s="81">
        <v>2</v>
      </c>
      <c r="BP461" s="81">
        <v>9</v>
      </c>
      <c r="BQ461" s="81">
        <v>0</v>
      </c>
      <c r="BR461" s="81">
        <v>1</v>
      </c>
      <c r="BS461" s="81">
        <v>0</v>
      </c>
      <c r="BT461"/>
      <c r="BU461" s="80">
        <v>213.24199999999999</v>
      </c>
      <c r="BV461" s="80">
        <v>263.18900000000002</v>
      </c>
      <c r="BW461" s="80">
        <v>25.04</v>
      </c>
      <c r="BX461" s="80">
        <v>0</v>
      </c>
      <c r="BY461" s="80">
        <v>0</v>
      </c>
      <c r="BZ461" s="80">
        <v>0</v>
      </c>
      <c r="CA461" s="80">
        <v>0</v>
      </c>
      <c r="CB461" s="80">
        <v>0</v>
      </c>
      <c r="CC461" s="80">
        <v>0</v>
      </c>
    </row>
    <row r="462" spans="1:81">
      <c r="A462" s="80" t="s">
        <v>2179</v>
      </c>
      <c r="B462" s="80">
        <v>119</v>
      </c>
      <c r="C462" s="80">
        <v>17</v>
      </c>
      <c r="D462" s="80">
        <v>7</v>
      </c>
      <c r="E462" s="80">
        <v>2020</v>
      </c>
      <c r="F462" s="80" t="s">
        <v>218</v>
      </c>
      <c r="G462" s="174" t="s">
        <v>2162</v>
      </c>
      <c r="H462" s="80" t="s">
        <v>2163</v>
      </c>
      <c r="I462" s="177"/>
      <c r="J462" s="81">
        <v>289.52479585582978</v>
      </c>
      <c r="K462" s="81">
        <v>2.4394933042496874</v>
      </c>
      <c r="L462" s="81">
        <v>12.262212814234791</v>
      </c>
      <c r="M462" s="81">
        <v>31.503699062611581</v>
      </c>
      <c r="N462" s="81">
        <v>39.309902713394663</v>
      </c>
      <c r="O462" s="81">
        <v>25.230393433552237</v>
      </c>
      <c r="P462" s="81">
        <v>37.628222785389461</v>
      </c>
      <c r="Q462" s="81">
        <v>1.6743182051982157</v>
      </c>
      <c r="R462" s="81">
        <v>0</v>
      </c>
      <c r="S462" s="81">
        <v>3.520924844800001</v>
      </c>
      <c r="T462" s="82"/>
      <c r="U462" s="81">
        <v>8045811</v>
      </c>
      <c r="V462" s="81">
        <v>1058</v>
      </c>
      <c r="W462" s="81">
        <v>384</v>
      </c>
      <c r="X462" s="81">
        <v>8471</v>
      </c>
      <c r="Y462" s="81">
        <v>12689</v>
      </c>
      <c r="Z462" s="81">
        <v>18029</v>
      </c>
      <c r="AA462" s="81">
        <v>8489</v>
      </c>
      <c r="AB462" s="81">
        <v>28396</v>
      </c>
      <c r="AC462" s="81">
        <v>0</v>
      </c>
      <c r="AD462" s="81">
        <v>3.520924844800001</v>
      </c>
      <c r="AE462" s="82"/>
      <c r="AF462" s="81">
        <v>106379403.3498017</v>
      </c>
      <c r="AG462" s="81">
        <v>1791684.0094647857</v>
      </c>
      <c r="AH462" s="81">
        <v>3126993.8010859718</v>
      </c>
      <c r="AI462" s="81">
        <v>45656334.091261186</v>
      </c>
      <c r="AJ462" s="81">
        <v>58725828.805953145</v>
      </c>
      <c r="AK462" s="81"/>
      <c r="AL462" s="81"/>
      <c r="AM462" s="81">
        <v>3705993.4861401091</v>
      </c>
      <c r="AN462" s="81"/>
      <c r="AO462" s="81"/>
      <c r="AP462" s="82"/>
      <c r="AQ462" s="81">
        <v>868</v>
      </c>
      <c r="AR462" s="81">
        <v>463</v>
      </c>
      <c r="AS462" s="81">
        <v>0</v>
      </c>
      <c r="AT462" s="81">
        <v>5</v>
      </c>
      <c r="AU462" s="81">
        <v>0</v>
      </c>
      <c r="AV462" s="81">
        <v>1</v>
      </c>
      <c r="AW462" s="81">
        <v>0</v>
      </c>
      <c r="AX462" s="82"/>
      <c r="AY462" s="81">
        <v>4069.9609999999989</v>
      </c>
      <c r="AZ462" s="81">
        <v>56113.599999999933</v>
      </c>
      <c r="BA462" s="81">
        <v>0</v>
      </c>
      <c r="BB462" s="81">
        <v>3984.4</v>
      </c>
      <c r="BC462" s="81">
        <v>0</v>
      </c>
      <c r="BD462" s="81">
        <v>1995</v>
      </c>
      <c r="BE462" s="81">
        <v>0</v>
      </c>
      <c r="BF462" s="82"/>
      <c r="BG462" s="81">
        <v>0</v>
      </c>
      <c r="BH462" s="81">
        <v>10.872</v>
      </c>
      <c r="BI462" s="81">
        <v>161.73599999999999</v>
      </c>
      <c r="BJ462" s="81">
        <v>0</v>
      </c>
      <c r="BK462" s="81">
        <v>4.4279999999999999</v>
      </c>
      <c r="BL462" s="81">
        <v>0</v>
      </c>
      <c r="BM462" s="82"/>
      <c r="BN462" s="81">
        <v>0</v>
      </c>
      <c r="BO462" s="81">
        <v>2</v>
      </c>
      <c r="BP462" s="81">
        <v>9</v>
      </c>
      <c r="BQ462" s="81">
        <v>0</v>
      </c>
      <c r="BR462" s="81">
        <v>1</v>
      </c>
      <c r="BS462" s="81">
        <v>0</v>
      </c>
      <c r="BT462"/>
      <c r="BU462" s="80">
        <v>172.608</v>
      </c>
      <c r="BV462" s="80">
        <v>4.4279999999999999</v>
      </c>
      <c r="BW462" s="80">
        <v>0</v>
      </c>
      <c r="BX462" s="80">
        <v>0</v>
      </c>
      <c r="BY462" s="80">
        <v>0</v>
      </c>
      <c r="BZ462" s="80">
        <v>0</v>
      </c>
      <c r="CA462" s="80">
        <v>0</v>
      </c>
      <c r="CB462" s="80">
        <v>0</v>
      </c>
      <c r="CC462" s="80">
        <v>0</v>
      </c>
    </row>
    <row r="463" spans="1:81">
      <c r="A463" s="80" t="s">
        <v>2180</v>
      </c>
      <c r="B463" s="80">
        <v>119</v>
      </c>
      <c r="C463" s="80">
        <v>18</v>
      </c>
      <c r="D463" s="80">
        <v>7</v>
      </c>
      <c r="E463" s="80">
        <v>2021</v>
      </c>
      <c r="F463" s="80" t="s">
        <v>75</v>
      </c>
      <c r="G463" s="174" t="s">
        <v>2162</v>
      </c>
      <c r="H463" s="80" t="s">
        <v>2163</v>
      </c>
      <c r="I463" s="177"/>
      <c r="J463" s="81">
        <v>276.9661449109945</v>
      </c>
      <c r="K463" s="81">
        <v>2.6903453074243089</v>
      </c>
      <c r="L463" s="81">
        <v>10.893956056543511</v>
      </c>
      <c r="M463" s="81">
        <v>35.548215591826292</v>
      </c>
      <c r="N463" s="81">
        <v>37.757968629002193</v>
      </c>
      <c r="O463" s="81">
        <v>24.29507357480016</v>
      </c>
      <c r="P463" s="81">
        <v>38.54407541189962</v>
      </c>
      <c r="Q463" s="81">
        <v>1.6608167339566169</v>
      </c>
      <c r="R463" s="81">
        <v>0</v>
      </c>
      <c r="S463" s="81">
        <v>3.8894653885400001</v>
      </c>
      <c r="T463" s="82"/>
      <c r="U463" s="81">
        <v>8434276</v>
      </c>
      <c r="V463" s="81">
        <v>1058</v>
      </c>
      <c r="W463" s="81">
        <v>384</v>
      </c>
      <c r="X463" s="81">
        <v>8471</v>
      </c>
      <c r="Y463" s="81">
        <v>12690</v>
      </c>
      <c r="Z463" s="81">
        <v>17876</v>
      </c>
      <c r="AA463" s="81">
        <v>8480</v>
      </c>
      <c r="AB463" s="81">
        <v>27833</v>
      </c>
      <c r="AC463" s="81">
        <v>0</v>
      </c>
      <c r="AD463" s="81">
        <v>3.8894653885400001</v>
      </c>
      <c r="AE463" s="82"/>
      <c r="AF463" s="81">
        <v>98131723.955773219</v>
      </c>
      <c r="AG463" s="81">
        <v>1915522.9744744389</v>
      </c>
      <c r="AH463" s="81">
        <v>2748737.7081812043</v>
      </c>
      <c r="AI463" s="81">
        <v>52297154.614176489</v>
      </c>
      <c r="AJ463" s="81">
        <v>55535954.815810762</v>
      </c>
      <c r="AK463" s="81">
        <v>0</v>
      </c>
      <c r="AL463" s="81">
        <v>0</v>
      </c>
      <c r="AM463" s="81">
        <v>3653467.7893545786</v>
      </c>
      <c r="AN463" s="81">
        <v>0</v>
      </c>
      <c r="AO463" s="81">
        <v>0</v>
      </c>
      <c r="AP463" s="82"/>
      <c r="AQ463" s="81">
        <v>902</v>
      </c>
      <c r="AR463" s="81">
        <v>499</v>
      </c>
      <c r="AS463" s="81">
        <v>0</v>
      </c>
      <c r="AT463" s="81">
        <v>5</v>
      </c>
      <c r="AU463" s="81">
        <v>0</v>
      </c>
      <c r="AV463" s="81">
        <v>1</v>
      </c>
      <c r="AW463" s="81"/>
      <c r="AX463" s="82"/>
      <c r="AY463" s="81">
        <v>4323.66</v>
      </c>
      <c r="AZ463" s="81">
        <v>57806.599999999933</v>
      </c>
      <c r="BA463" s="81">
        <v>0</v>
      </c>
      <c r="BB463" s="81">
        <v>3984.4</v>
      </c>
      <c r="BC463" s="81">
        <v>0</v>
      </c>
      <c r="BD463" s="81">
        <v>1995</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2181</v>
      </c>
      <c r="B464" s="80">
        <v>119</v>
      </c>
      <c r="C464" s="80">
        <v>19</v>
      </c>
      <c r="D464" s="80">
        <v>7</v>
      </c>
      <c r="E464" s="80">
        <v>2022</v>
      </c>
      <c r="F464" s="80" t="s">
        <v>568</v>
      </c>
      <c r="G464" s="80" t="s">
        <v>2162</v>
      </c>
      <c r="H464" s="80" t="s">
        <v>2163</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944</v>
      </c>
      <c r="AR464" s="81">
        <v>514</v>
      </c>
      <c r="AS464" s="81">
        <v>0</v>
      </c>
      <c r="AT464" s="81">
        <v>5</v>
      </c>
      <c r="AU464" s="81">
        <v>0</v>
      </c>
      <c r="AV464" s="81">
        <v>1</v>
      </c>
      <c r="AW464" s="81"/>
      <c r="AX464" s="82"/>
      <c r="AY464" s="81">
        <v>4630.0080000000034</v>
      </c>
      <c r="AZ464" s="81">
        <v>78881.499999999825</v>
      </c>
      <c r="BA464" s="81">
        <v>0</v>
      </c>
      <c r="BB464" s="81">
        <v>3984.4</v>
      </c>
      <c r="BC464" s="81">
        <v>0</v>
      </c>
      <c r="BD464" s="81">
        <v>1995</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2182</v>
      </c>
      <c r="B465" s="80">
        <v>290</v>
      </c>
      <c r="C465" s="80">
        <v>1</v>
      </c>
      <c r="D465" s="80">
        <v>18</v>
      </c>
      <c r="E465" s="80">
        <v>1990</v>
      </c>
      <c r="F465" s="80" t="s">
        <v>562</v>
      </c>
      <c r="G465" s="80" t="s">
        <v>2183</v>
      </c>
      <c r="H465" s="80" t="s">
        <v>2184</v>
      </c>
      <c r="I465" s="177"/>
      <c r="J465" s="81">
        <v>585.64691008632394</v>
      </c>
      <c r="K465" s="81">
        <v>5.5582930342837438</v>
      </c>
      <c r="L465" s="81">
        <v>14.977610919890175</v>
      </c>
      <c r="M465" s="81">
        <v>26.632941463991184</v>
      </c>
      <c r="N465" s="81">
        <v>37.311555228625458</v>
      </c>
      <c r="O465" s="81">
        <v>26.432508886609785</v>
      </c>
      <c r="P465" s="81">
        <v>46.130511758819708</v>
      </c>
      <c r="Q465" s="81">
        <v>2.2242952886544383</v>
      </c>
      <c r="R465" s="81">
        <v>0</v>
      </c>
      <c r="S465" s="81">
        <v>2.11799614400352</v>
      </c>
      <c r="T465" s="82"/>
      <c r="U465" s="81">
        <v>13928418</v>
      </c>
      <c r="V465" s="81">
        <v>1710</v>
      </c>
      <c r="W465" s="81">
        <v>163</v>
      </c>
      <c r="X465" s="81">
        <v>8324</v>
      </c>
      <c r="Y465" s="81">
        <v>11505</v>
      </c>
      <c r="Z465" s="81">
        <v>10872</v>
      </c>
      <c r="AA465" s="81">
        <v>11201</v>
      </c>
      <c r="AB465" s="81">
        <v>36115</v>
      </c>
      <c r="AC465" s="81">
        <v>0</v>
      </c>
      <c r="AD465" s="81">
        <v>2.11799614400352</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2185</v>
      </c>
      <c r="B466" s="80">
        <v>291</v>
      </c>
      <c r="C466" s="80">
        <v>2</v>
      </c>
      <c r="D466" s="80">
        <v>18</v>
      </c>
      <c r="E466" s="80">
        <v>2005</v>
      </c>
      <c r="F466" s="80" t="s">
        <v>565</v>
      </c>
      <c r="G466" s="80" t="s">
        <v>2183</v>
      </c>
      <c r="H466" s="80" t="s">
        <v>2184</v>
      </c>
      <c r="I466" s="177"/>
      <c r="J466" s="81">
        <v>419.73996523358812</v>
      </c>
      <c r="K466" s="81">
        <v>3.6920023640743436</v>
      </c>
      <c r="L466" s="81">
        <v>31.357550912316373</v>
      </c>
      <c r="M466" s="81">
        <v>50.581011429343732</v>
      </c>
      <c r="N466" s="81">
        <v>54.620494485054387</v>
      </c>
      <c r="O466" s="81">
        <v>38.883025004289415</v>
      </c>
      <c r="P466" s="81">
        <v>47.571156786003733</v>
      </c>
      <c r="Q466" s="81">
        <v>1.9826598617771589</v>
      </c>
      <c r="R466" s="81">
        <v>0</v>
      </c>
      <c r="S466" s="81">
        <v>2.0061915671742105</v>
      </c>
      <c r="T466" s="82"/>
      <c r="U466" s="81">
        <v>9752734</v>
      </c>
      <c r="V466" s="81">
        <v>1238</v>
      </c>
      <c r="W466" s="81">
        <v>290</v>
      </c>
      <c r="X466" s="81">
        <v>7064</v>
      </c>
      <c r="Y466" s="81">
        <v>13151</v>
      </c>
      <c r="Z466" s="81">
        <v>18507</v>
      </c>
      <c r="AA466" s="81">
        <v>9460</v>
      </c>
      <c r="AB466" s="81">
        <v>33653</v>
      </c>
      <c r="AC466" s="81">
        <v>0</v>
      </c>
      <c r="AD466" s="81">
        <v>2.0061915671742105</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2186</v>
      </c>
      <c r="B467" s="80">
        <v>292</v>
      </c>
      <c r="C467" s="80">
        <v>3</v>
      </c>
      <c r="D467" s="80">
        <v>18</v>
      </c>
      <c r="E467" s="80">
        <v>2006</v>
      </c>
      <c r="F467" s="80" t="s">
        <v>566</v>
      </c>
      <c r="G467" s="80" t="s">
        <v>2183</v>
      </c>
      <c r="H467" s="80" t="s">
        <v>2184</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2187</v>
      </c>
      <c r="B468" s="80">
        <v>293</v>
      </c>
      <c r="C468" s="80">
        <v>4</v>
      </c>
      <c r="D468" s="80">
        <v>18</v>
      </c>
      <c r="E468" s="80">
        <v>2007</v>
      </c>
      <c r="F468" s="80" t="s">
        <v>567</v>
      </c>
      <c r="G468" s="80" t="s">
        <v>2183</v>
      </c>
      <c r="H468" s="80" t="s">
        <v>2184</v>
      </c>
      <c r="I468" s="177"/>
      <c r="J468" s="81">
        <v>440.41992126560262</v>
      </c>
      <c r="K468" s="81">
        <v>2.9236501379044824</v>
      </c>
      <c r="L468" s="81">
        <v>24.933376768818672</v>
      </c>
      <c r="M468" s="81">
        <v>52.573155239546708</v>
      </c>
      <c r="N468" s="81">
        <v>52.17493635585916</v>
      </c>
      <c r="O468" s="81">
        <v>37.340997607779087</v>
      </c>
      <c r="P468" s="81">
        <v>47.694723173021906</v>
      </c>
      <c r="Q468" s="81">
        <v>2.0387527053953707</v>
      </c>
      <c r="R468" s="81">
        <v>0</v>
      </c>
      <c r="S468" s="81">
        <v>2.346916740190597</v>
      </c>
      <c r="T468" s="82"/>
      <c r="U468" s="81">
        <v>12435653</v>
      </c>
      <c r="V468" s="81">
        <v>987</v>
      </c>
      <c r="W468" s="81">
        <v>433</v>
      </c>
      <c r="X468" s="81">
        <v>8421</v>
      </c>
      <c r="Y468" s="81">
        <v>13225</v>
      </c>
      <c r="Z468" s="81">
        <v>18476</v>
      </c>
      <c r="AA468" s="81">
        <v>9340</v>
      </c>
      <c r="AB468" s="81">
        <v>32775</v>
      </c>
      <c r="AC468" s="81">
        <v>0</v>
      </c>
      <c r="AD468" s="81">
        <v>2.346916740190597</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2188</v>
      </c>
      <c r="B469" s="80">
        <v>294</v>
      </c>
      <c r="C469" s="80">
        <v>5</v>
      </c>
      <c r="D469" s="80">
        <v>18</v>
      </c>
      <c r="E469" s="80">
        <v>2008</v>
      </c>
      <c r="F469" s="80" t="s">
        <v>84</v>
      </c>
      <c r="G469" s="80" t="s">
        <v>2183</v>
      </c>
      <c r="H469" s="80" t="s">
        <v>2184</v>
      </c>
      <c r="I469" s="177"/>
      <c r="J469" s="81">
        <v>360.14794606697768</v>
      </c>
      <c r="K469" s="81">
        <v>2.2021047501592168</v>
      </c>
      <c r="L469" s="81">
        <v>22.072614494771283</v>
      </c>
      <c r="M469" s="81">
        <v>53.057158872951128</v>
      </c>
      <c r="N469" s="81">
        <v>56.579197892115921</v>
      </c>
      <c r="O469" s="81">
        <v>36.055308909249661</v>
      </c>
      <c r="P469" s="81">
        <v>46.360096845312739</v>
      </c>
      <c r="Q469" s="81">
        <v>1.9837003868051113</v>
      </c>
      <c r="R469" s="81">
        <v>0</v>
      </c>
      <c r="S469" s="81">
        <v>2.1220711798240788</v>
      </c>
      <c r="T469" s="82"/>
      <c r="U469" s="81">
        <v>11555516</v>
      </c>
      <c r="V469" s="81">
        <v>987</v>
      </c>
      <c r="W469" s="81">
        <v>433</v>
      </c>
      <c r="X469" s="81">
        <v>8421</v>
      </c>
      <c r="Y469" s="81">
        <v>13247</v>
      </c>
      <c r="Z469" s="81">
        <v>18466</v>
      </c>
      <c r="AA469" s="81">
        <v>9089</v>
      </c>
      <c r="AB469" s="81">
        <v>32414</v>
      </c>
      <c r="AC469" s="81">
        <v>0</v>
      </c>
      <c r="AD469" s="81">
        <v>2.1220711798240788</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2189</v>
      </c>
      <c r="B470" s="80">
        <v>295</v>
      </c>
      <c r="C470" s="80">
        <v>6</v>
      </c>
      <c r="D470" s="80">
        <v>18</v>
      </c>
      <c r="E470" s="80">
        <v>2009</v>
      </c>
      <c r="F470" s="80" t="s">
        <v>85</v>
      </c>
      <c r="G470" s="80" t="s">
        <v>2183</v>
      </c>
      <c r="H470" s="80" t="s">
        <v>2184</v>
      </c>
      <c r="I470" s="177"/>
      <c r="J470" s="81">
        <v>267.20753518450744</v>
      </c>
      <c r="K470" s="81">
        <v>2.6780173219284813</v>
      </c>
      <c r="L470" s="81">
        <v>22.357270198238123</v>
      </c>
      <c r="M470" s="81">
        <v>50.727109661598909</v>
      </c>
      <c r="N470" s="81">
        <v>51.640149078369163</v>
      </c>
      <c r="O470" s="81">
        <v>36.526425074940924</v>
      </c>
      <c r="P470" s="81">
        <v>44.467689061491804</v>
      </c>
      <c r="Q470" s="81">
        <v>1.8665340347479999</v>
      </c>
      <c r="R470" s="81">
        <v>0</v>
      </c>
      <c r="S470" s="81">
        <v>2.4518053041692545</v>
      </c>
      <c r="T470" s="82"/>
      <c r="U470" s="81">
        <v>7092972</v>
      </c>
      <c r="V470" s="81">
        <v>977</v>
      </c>
      <c r="W470" s="81">
        <v>598</v>
      </c>
      <c r="X470" s="81">
        <v>9257</v>
      </c>
      <c r="Y470" s="81">
        <v>13232</v>
      </c>
      <c r="Z470" s="81">
        <v>18465</v>
      </c>
      <c r="AA470" s="81">
        <v>8950</v>
      </c>
      <c r="AB470" s="81">
        <v>32017</v>
      </c>
      <c r="AC470" s="81">
        <v>0</v>
      </c>
      <c r="AD470" s="81">
        <v>2.4518053041692545</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25.637</v>
      </c>
      <c r="BJ470" s="81">
        <v>0</v>
      </c>
      <c r="BK470" s="81">
        <v>7.3970000000000002</v>
      </c>
      <c r="BL470" s="81">
        <v>0</v>
      </c>
      <c r="BM470" s="82"/>
      <c r="BN470" s="81">
        <v>0</v>
      </c>
      <c r="BO470" s="81">
        <v>0</v>
      </c>
      <c r="BP470" s="81">
        <v>4</v>
      </c>
      <c r="BQ470" s="81">
        <v>0</v>
      </c>
      <c r="BR470" s="81">
        <v>1</v>
      </c>
      <c r="BS470" s="81">
        <v>0</v>
      </c>
      <c r="BT470"/>
      <c r="BU470" s="80"/>
      <c r="BV470" s="80"/>
      <c r="BW470" s="80"/>
      <c r="BX470" s="80"/>
      <c r="BY470" s="80"/>
      <c r="BZ470" s="80"/>
      <c r="CA470" s="80"/>
      <c r="CB470" s="80"/>
      <c r="CC470" s="80"/>
    </row>
    <row r="471" spans="1:81">
      <c r="A471" s="80" t="s">
        <v>2190</v>
      </c>
      <c r="B471" s="80">
        <v>296</v>
      </c>
      <c r="C471" s="80">
        <v>7</v>
      </c>
      <c r="D471" s="80">
        <v>18</v>
      </c>
      <c r="E471" s="80">
        <v>2010</v>
      </c>
      <c r="F471" s="80" t="s">
        <v>86</v>
      </c>
      <c r="G471" s="80" t="s">
        <v>2183</v>
      </c>
      <c r="H471" s="80" t="s">
        <v>2184</v>
      </c>
      <c r="I471" s="177"/>
      <c r="J471" s="81">
        <v>306.26458881992733</v>
      </c>
      <c r="K471" s="81">
        <v>2.3306896521812175</v>
      </c>
      <c r="L471" s="81">
        <v>22.071619561202883</v>
      </c>
      <c r="M471" s="81">
        <v>57.904200764075796</v>
      </c>
      <c r="N471" s="81">
        <v>65.477015250522925</v>
      </c>
      <c r="O471" s="81">
        <v>36.302347318268495</v>
      </c>
      <c r="P471" s="81">
        <v>44.918733896228652</v>
      </c>
      <c r="Q471" s="81">
        <v>1.9216107847666057</v>
      </c>
      <c r="R471" s="81">
        <v>0</v>
      </c>
      <c r="S471" s="81">
        <v>2.7574477871288652</v>
      </c>
      <c r="T471" s="82"/>
      <c r="U471" s="81">
        <v>8184221</v>
      </c>
      <c r="V471" s="81">
        <v>977</v>
      </c>
      <c r="W471" s="81">
        <v>598</v>
      </c>
      <c r="X471" s="81">
        <v>9257</v>
      </c>
      <c r="Y471" s="81">
        <v>13225</v>
      </c>
      <c r="Z471" s="81">
        <v>18437</v>
      </c>
      <c r="AA471" s="81">
        <v>8815</v>
      </c>
      <c r="AB471" s="81">
        <v>31584</v>
      </c>
      <c r="AC471" s="81">
        <v>0</v>
      </c>
      <c r="AD471" s="81">
        <v>2.7574477871288652</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25.521999999999998</v>
      </c>
      <c r="BJ471" s="81">
        <v>0</v>
      </c>
      <c r="BK471" s="81">
        <v>7.5469999999999997</v>
      </c>
      <c r="BL471" s="81">
        <v>0</v>
      </c>
      <c r="BM471" s="82"/>
      <c r="BN471" s="81">
        <v>0</v>
      </c>
      <c r="BO471" s="81">
        <v>0</v>
      </c>
      <c r="BP471" s="81">
        <v>4</v>
      </c>
      <c r="BQ471" s="81">
        <v>0</v>
      </c>
      <c r="BR471" s="81">
        <v>1</v>
      </c>
      <c r="BS471" s="81">
        <v>0</v>
      </c>
      <c r="BT471"/>
      <c r="BU471" s="80">
        <v>33.069000000000003</v>
      </c>
      <c r="BV471" s="80">
        <v>0</v>
      </c>
      <c r="BW471" s="80">
        <v>0</v>
      </c>
      <c r="BX471" s="80">
        <v>0</v>
      </c>
      <c r="BY471" s="80">
        <v>0</v>
      </c>
      <c r="BZ471" s="80">
        <v>0</v>
      </c>
      <c r="CA471" s="80">
        <v>0</v>
      </c>
      <c r="CB471" s="80">
        <v>0</v>
      </c>
      <c r="CC471" s="80">
        <v>0</v>
      </c>
    </row>
    <row r="472" spans="1:81">
      <c r="A472" s="80" t="s">
        <v>2191</v>
      </c>
      <c r="B472" s="80">
        <v>297</v>
      </c>
      <c r="C472" s="80">
        <v>8</v>
      </c>
      <c r="D472" s="80">
        <v>18</v>
      </c>
      <c r="E472" s="80">
        <v>2011</v>
      </c>
      <c r="F472" s="80" t="s">
        <v>87</v>
      </c>
      <c r="G472" s="80" t="s">
        <v>2183</v>
      </c>
      <c r="H472" s="80" t="s">
        <v>2184</v>
      </c>
      <c r="I472" s="177"/>
      <c r="J472" s="81">
        <v>368.41739664699526</v>
      </c>
      <c r="K472" s="81">
        <v>2.6348216640505862</v>
      </c>
      <c r="L472" s="81">
        <v>24.045362410301941</v>
      </c>
      <c r="M472" s="81">
        <v>54.246021242966364</v>
      </c>
      <c r="N472" s="81">
        <v>59.861080405340076</v>
      </c>
      <c r="O472" s="81">
        <v>35.703889662150935</v>
      </c>
      <c r="P472" s="81">
        <v>43.224776118171349</v>
      </c>
      <c r="Q472" s="81">
        <v>2.1897038086896439</v>
      </c>
      <c r="R472" s="81">
        <v>0</v>
      </c>
      <c r="S472" s="81">
        <v>2.5753885361826443</v>
      </c>
      <c r="T472" s="82"/>
      <c r="U472" s="81">
        <v>10157411</v>
      </c>
      <c r="V472" s="81">
        <v>977</v>
      </c>
      <c r="W472" s="81">
        <v>598</v>
      </c>
      <c r="X472" s="81">
        <v>9257</v>
      </c>
      <c r="Y472" s="81">
        <v>13200</v>
      </c>
      <c r="Z472" s="81">
        <v>18527</v>
      </c>
      <c r="AA472" s="81">
        <v>8735</v>
      </c>
      <c r="AB472" s="81">
        <v>31202</v>
      </c>
      <c r="AC472" s="81">
        <v>0</v>
      </c>
      <c r="AD472" s="81">
        <v>2.5753885361826443</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27.738</v>
      </c>
      <c r="BJ472" s="81">
        <v>0</v>
      </c>
      <c r="BK472" s="81">
        <v>0</v>
      </c>
      <c r="BL472" s="81">
        <v>0</v>
      </c>
      <c r="BM472" s="82"/>
      <c r="BN472" s="81">
        <v>0</v>
      </c>
      <c r="BO472" s="81">
        <v>0</v>
      </c>
      <c r="BP472" s="81">
        <v>4</v>
      </c>
      <c r="BQ472" s="81">
        <v>0</v>
      </c>
      <c r="BR472" s="81">
        <v>0</v>
      </c>
      <c r="BS472" s="81">
        <v>0</v>
      </c>
      <c r="BT472"/>
      <c r="BU472" s="80">
        <v>27.738</v>
      </c>
      <c r="BV472" s="80">
        <v>0</v>
      </c>
      <c r="BW472" s="80">
        <v>0</v>
      </c>
      <c r="BX472" s="80">
        <v>0</v>
      </c>
      <c r="BY472" s="80">
        <v>0</v>
      </c>
      <c r="BZ472" s="80">
        <v>0</v>
      </c>
      <c r="CA472" s="80">
        <v>0</v>
      </c>
      <c r="CB472" s="80">
        <v>0</v>
      </c>
      <c r="CC472" s="80">
        <v>0</v>
      </c>
    </row>
    <row r="473" spans="1:81">
      <c r="A473" s="80" t="s">
        <v>2192</v>
      </c>
      <c r="B473" s="80">
        <v>298</v>
      </c>
      <c r="C473" s="80">
        <v>9</v>
      </c>
      <c r="D473" s="80">
        <v>18</v>
      </c>
      <c r="E473" s="80">
        <v>2012</v>
      </c>
      <c r="F473" s="80" t="s">
        <v>88</v>
      </c>
      <c r="G473" s="80" t="s">
        <v>2183</v>
      </c>
      <c r="H473" s="80" t="s">
        <v>2184</v>
      </c>
      <c r="I473" s="177"/>
      <c r="J473" s="81">
        <v>382.9043529416511</v>
      </c>
      <c r="K473" s="81">
        <v>2.4415007168213165</v>
      </c>
      <c r="L473" s="81">
        <v>24.871570853304316</v>
      </c>
      <c r="M473" s="81">
        <v>59.480232499637729</v>
      </c>
      <c r="N473" s="81">
        <v>59.455675405930087</v>
      </c>
      <c r="O473" s="81">
        <v>35.681043829974541</v>
      </c>
      <c r="P473" s="81">
        <v>42.694357351413281</v>
      </c>
      <c r="Q473" s="81">
        <v>2.3907266506454947</v>
      </c>
      <c r="R473" s="81">
        <v>0</v>
      </c>
      <c r="S473" s="81">
        <v>2.2641197050312796</v>
      </c>
      <c r="T473" s="82"/>
      <c r="U473" s="81">
        <v>9968590</v>
      </c>
      <c r="V473" s="81">
        <v>977</v>
      </c>
      <c r="W473" s="81">
        <v>598</v>
      </c>
      <c r="X473" s="81">
        <v>9257</v>
      </c>
      <c r="Y473" s="81">
        <v>13635</v>
      </c>
      <c r="Z473" s="81">
        <v>18662</v>
      </c>
      <c r="AA473" s="81">
        <v>8579</v>
      </c>
      <c r="AB473" s="81">
        <v>31355</v>
      </c>
      <c r="AC473" s="81">
        <v>0</v>
      </c>
      <c r="AD473" s="81">
        <v>2.2641197050312796</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30.26</v>
      </c>
      <c r="BJ473" s="81">
        <v>0</v>
      </c>
      <c r="BK473" s="81">
        <v>0</v>
      </c>
      <c r="BL473" s="81">
        <v>0</v>
      </c>
      <c r="BM473" s="82"/>
      <c r="BN473" s="81">
        <v>0</v>
      </c>
      <c r="BO473" s="81">
        <v>0</v>
      </c>
      <c r="BP473" s="81">
        <v>5</v>
      </c>
      <c r="BQ473" s="81">
        <v>0</v>
      </c>
      <c r="BR473" s="81">
        <v>0</v>
      </c>
      <c r="BS473" s="81">
        <v>0</v>
      </c>
      <c r="BT473"/>
      <c r="BU473" s="80">
        <v>30.26</v>
      </c>
      <c r="BV473" s="80">
        <v>0</v>
      </c>
      <c r="BW473" s="80">
        <v>0</v>
      </c>
      <c r="BX473" s="80">
        <v>0</v>
      </c>
      <c r="BY473" s="80">
        <v>0</v>
      </c>
      <c r="BZ473" s="80">
        <v>0</v>
      </c>
      <c r="CA473" s="80">
        <v>0</v>
      </c>
      <c r="CB473" s="80">
        <v>0</v>
      </c>
      <c r="CC473" s="80">
        <v>0</v>
      </c>
    </row>
    <row r="474" spans="1:81">
      <c r="A474" s="80" t="s">
        <v>2193</v>
      </c>
      <c r="B474" s="80">
        <v>299</v>
      </c>
      <c r="C474" s="80">
        <v>10</v>
      </c>
      <c r="D474" s="80">
        <v>18</v>
      </c>
      <c r="E474" s="80">
        <v>2013</v>
      </c>
      <c r="F474" s="80" t="s">
        <v>89</v>
      </c>
      <c r="G474" s="80" t="s">
        <v>2183</v>
      </c>
      <c r="H474" s="80" t="s">
        <v>2184</v>
      </c>
      <c r="I474" s="177"/>
      <c r="J474" s="81">
        <v>331.88369853197105</v>
      </c>
      <c r="K474" s="81">
        <v>1.9807539287139855</v>
      </c>
      <c r="L474" s="81">
        <v>22.437583806923943</v>
      </c>
      <c r="M474" s="81">
        <v>58.12186601513406</v>
      </c>
      <c r="N474" s="81">
        <v>56.940442408225351</v>
      </c>
      <c r="O474" s="81">
        <v>34.306119604620854</v>
      </c>
      <c r="P474" s="81">
        <v>42.275762909761404</v>
      </c>
      <c r="Q474" s="81">
        <v>2.3973464786151188</v>
      </c>
      <c r="R474" s="81">
        <v>0</v>
      </c>
      <c r="S474" s="81">
        <v>1.9859311347215238</v>
      </c>
      <c r="T474" s="82"/>
      <c r="U474" s="81">
        <v>8645319</v>
      </c>
      <c r="V474" s="81">
        <v>977</v>
      </c>
      <c r="W474" s="81">
        <v>598</v>
      </c>
      <c r="X474" s="81">
        <v>9257</v>
      </c>
      <c r="Y474" s="81">
        <v>13532</v>
      </c>
      <c r="Z474" s="81">
        <v>18744</v>
      </c>
      <c r="AA474" s="81">
        <v>8463</v>
      </c>
      <c r="AB474" s="81">
        <v>30991</v>
      </c>
      <c r="AC474" s="81">
        <v>0</v>
      </c>
      <c r="AD474" s="81">
        <v>1.9859311347215238</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34.231000000000002</v>
      </c>
      <c r="BJ474" s="81">
        <v>0</v>
      </c>
      <c r="BK474" s="81">
        <v>0</v>
      </c>
      <c r="BL474" s="81">
        <v>0</v>
      </c>
      <c r="BM474" s="82"/>
      <c r="BN474" s="81">
        <v>0</v>
      </c>
      <c r="BO474" s="81">
        <v>0</v>
      </c>
      <c r="BP474" s="81">
        <v>5</v>
      </c>
      <c r="BQ474" s="81">
        <v>0</v>
      </c>
      <c r="BR474" s="81">
        <v>0</v>
      </c>
      <c r="BS474" s="81">
        <v>0</v>
      </c>
      <c r="BT474"/>
      <c r="BU474" s="80">
        <v>34.231000000000002</v>
      </c>
      <c r="BV474" s="80">
        <v>0</v>
      </c>
      <c r="BW474" s="80">
        <v>0</v>
      </c>
      <c r="BX474" s="80">
        <v>0</v>
      </c>
      <c r="BY474" s="80">
        <v>0</v>
      </c>
      <c r="BZ474" s="80">
        <v>0</v>
      </c>
      <c r="CA474" s="80">
        <v>0</v>
      </c>
      <c r="CB474" s="80">
        <v>0</v>
      </c>
      <c r="CC474" s="80">
        <v>0</v>
      </c>
    </row>
    <row r="475" spans="1:81">
      <c r="A475" s="80" t="s">
        <v>2194</v>
      </c>
      <c r="B475" s="80">
        <v>300</v>
      </c>
      <c r="C475" s="80">
        <v>11</v>
      </c>
      <c r="D475" s="80">
        <v>18</v>
      </c>
      <c r="E475" s="80">
        <v>2014</v>
      </c>
      <c r="F475" s="80" t="s">
        <v>90</v>
      </c>
      <c r="G475" s="80" t="s">
        <v>2183</v>
      </c>
      <c r="H475" s="80" t="s">
        <v>2184</v>
      </c>
      <c r="I475" s="177"/>
      <c r="J475" s="81">
        <v>327.37067691386898</v>
      </c>
      <c r="K475" s="81">
        <v>1.8898153491617316</v>
      </c>
      <c r="L475" s="81">
        <v>12.582745530964123</v>
      </c>
      <c r="M475" s="81">
        <v>52.56370055781629</v>
      </c>
      <c r="N475" s="81">
        <v>54.163800319972822</v>
      </c>
      <c r="O475" s="81">
        <v>32.452970490015709</v>
      </c>
      <c r="P475" s="81">
        <v>41.933252100478484</v>
      </c>
      <c r="Q475" s="81">
        <v>2.2671178830723715</v>
      </c>
      <c r="R475" s="81">
        <v>0</v>
      </c>
      <c r="S475" s="81">
        <v>1.514932804183464</v>
      </c>
      <c r="T475" s="82"/>
      <c r="U475" s="81">
        <v>9575960</v>
      </c>
      <c r="V475" s="81">
        <v>771</v>
      </c>
      <c r="W475" s="81">
        <v>483</v>
      </c>
      <c r="X475" s="81">
        <v>8712</v>
      </c>
      <c r="Y475" s="81">
        <v>13514</v>
      </c>
      <c r="Z475" s="81">
        <v>18675</v>
      </c>
      <c r="AA475" s="81">
        <v>8351</v>
      </c>
      <c r="AB475" s="81">
        <v>30546</v>
      </c>
      <c r="AC475" s="81">
        <v>0</v>
      </c>
      <c r="AD475" s="81">
        <v>1.514932804183464</v>
      </c>
      <c r="AE475" s="82"/>
      <c r="AF475" s="81">
        <v>91772761.184955224</v>
      </c>
      <c r="AG475" s="81">
        <v>1446787.7640828502</v>
      </c>
      <c r="AH475" s="81">
        <v>3414864.4974186481</v>
      </c>
      <c r="AI475" s="81">
        <v>52602017.056065597</v>
      </c>
      <c r="AJ475" s="81">
        <v>61152352.524596818</v>
      </c>
      <c r="AK475" s="81">
        <v>0</v>
      </c>
      <c r="AL475" s="81">
        <v>0</v>
      </c>
      <c r="AM475" s="81">
        <v>4193509.344555601</v>
      </c>
      <c r="AN475" s="81">
        <v>0</v>
      </c>
      <c r="AO475" s="81">
        <v>0</v>
      </c>
      <c r="AP475" s="82"/>
      <c r="AQ475" s="81">
        <v>1115</v>
      </c>
      <c r="AR475" s="81">
        <v>252</v>
      </c>
      <c r="AS475" s="81">
        <v>0</v>
      </c>
      <c r="AT475" s="81">
        <v>0</v>
      </c>
      <c r="AU475" s="81">
        <v>0</v>
      </c>
      <c r="AV475" s="81">
        <v>0</v>
      </c>
      <c r="AW475" s="81" t="s">
        <v>564</v>
      </c>
      <c r="AX475" s="82"/>
      <c r="AY475" s="81">
        <v>5058.7309999999998</v>
      </c>
      <c r="AZ475" s="81">
        <v>12521.68</v>
      </c>
      <c r="BA475" s="81">
        <v>0</v>
      </c>
      <c r="BB475" s="81">
        <v>0</v>
      </c>
      <c r="BC475" s="81">
        <v>0</v>
      </c>
      <c r="BD475" s="81">
        <v>0</v>
      </c>
      <c r="BE475" s="81" t="s">
        <v>564</v>
      </c>
      <c r="BF475" s="82"/>
      <c r="BG475" s="81">
        <v>0</v>
      </c>
      <c r="BH475" s="81">
        <v>0</v>
      </c>
      <c r="BI475" s="81">
        <v>31.788</v>
      </c>
      <c r="BJ475" s="81">
        <v>0</v>
      </c>
      <c r="BK475" s="81">
        <v>10.585000000000001</v>
      </c>
      <c r="BL475" s="81">
        <v>0</v>
      </c>
      <c r="BM475" s="82"/>
      <c r="BN475" s="81">
        <v>0</v>
      </c>
      <c r="BO475" s="81">
        <v>0</v>
      </c>
      <c r="BP475" s="81">
        <v>5</v>
      </c>
      <c r="BQ475" s="81">
        <v>0</v>
      </c>
      <c r="BR475" s="81">
        <v>1</v>
      </c>
      <c r="BS475" s="81">
        <v>0</v>
      </c>
      <c r="BT475"/>
      <c r="BU475" s="80">
        <v>42.372999999999998</v>
      </c>
      <c r="BV475" s="80">
        <v>0</v>
      </c>
      <c r="BW475" s="80">
        <v>0</v>
      </c>
      <c r="BX475" s="80">
        <v>0</v>
      </c>
      <c r="BY475" s="80">
        <v>0</v>
      </c>
      <c r="BZ475" s="80">
        <v>0</v>
      </c>
      <c r="CA475" s="80">
        <v>0</v>
      </c>
      <c r="CB475" s="80">
        <v>0</v>
      </c>
      <c r="CC475" s="80">
        <v>0</v>
      </c>
    </row>
    <row r="476" spans="1:81">
      <c r="A476" s="80" t="s">
        <v>2195</v>
      </c>
      <c r="B476" s="80">
        <v>301</v>
      </c>
      <c r="C476" s="80">
        <v>12</v>
      </c>
      <c r="D476" s="80">
        <v>18</v>
      </c>
      <c r="E476" s="80">
        <v>2015</v>
      </c>
      <c r="F476" s="80" t="s">
        <v>91</v>
      </c>
      <c r="G476" s="80" t="s">
        <v>2183</v>
      </c>
      <c r="H476" s="80" t="s">
        <v>2184</v>
      </c>
      <c r="I476" s="177"/>
      <c r="J476" s="81">
        <v>320.28487178547761</v>
      </c>
      <c r="K476" s="81">
        <v>1.818890257889048</v>
      </c>
      <c r="L476" s="81">
        <v>13.449331503135099</v>
      </c>
      <c r="M476" s="81">
        <v>50.843066246231224</v>
      </c>
      <c r="N476" s="81">
        <v>49.952943203502898</v>
      </c>
      <c r="O476" s="81">
        <v>32.246549275485464</v>
      </c>
      <c r="P476" s="81">
        <v>41.277780351505378</v>
      </c>
      <c r="Q476" s="81">
        <v>2.1906234917130329</v>
      </c>
      <c r="R476" s="81">
        <v>0</v>
      </c>
      <c r="S476" s="81">
        <v>2.6087578611540567</v>
      </c>
      <c r="T476" s="82"/>
      <c r="U476" s="81">
        <v>10244339</v>
      </c>
      <c r="V476" s="81">
        <v>771</v>
      </c>
      <c r="W476" s="81">
        <v>483</v>
      </c>
      <c r="X476" s="81">
        <v>8712</v>
      </c>
      <c r="Y476" s="81">
        <v>13586</v>
      </c>
      <c r="Z476" s="81">
        <v>18735</v>
      </c>
      <c r="AA476" s="81">
        <v>8214</v>
      </c>
      <c r="AB476" s="81">
        <v>30150</v>
      </c>
      <c r="AC476" s="81">
        <v>0</v>
      </c>
      <c r="AD476" s="81">
        <v>2.6087578611540567</v>
      </c>
      <c r="AE476" s="82"/>
      <c r="AF476" s="81">
        <v>90324587.207057029</v>
      </c>
      <c r="AG476" s="81">
        <v>1275768.4538950627</v>
      </c>
      <c r="AH476" s="81">
        <v>2944705.5130376592</v>
      </c>
      <c r="AI476" s="81">
        <v>55961227.522819363</v>
      </c>
      <c r="AJ476" s="81">
        <v>59300356.421559647</v>
      </c>
      <c r="AK476" s="81">
        <v>0</v>
      </c>
      <c r="AL476" s="81">
        <v>0</v>
      </c>
      <c r="AM476" s="81">
        <v>4131931.0255067963</v>
      </c>
      <c r="AN476" s="81">
        <v>0</v>
      </c>
      <c r="AO476" s="81">
        <v>0</v>
      </c>
      <c r="AP476" s="82"/>
      <c r="AQ476" s="81">
        <v>1174</v>
      </c>
      <c r="AR476" s="81">
        <v>407</v>
      </c>
      <c r="AS476" s="81">
        <v>0</v>
      </c>
      <c r="AT476" s="81">
        <v>0</v>
      </c>
      <c r="AU476" s="81">
        <v>0</v>
      </c>
      <c r="AV476" s="81">
        <v>0</v>
      </c>
      <c r="AW476" s="81" t="s">
        <v>564</v>
      </c>
      <c r="AX476" s="82"/>
      <c r="AY476" s="81">
        <v>5432.2080000000005</v>
      </c>
      <c r="AZ476" s="81">
        <v>28923.780000000002</v>
      </c>
      <c r="BA476" s="81">
        <v>0</v>
      </c>
      <c r="BB476" s="81">
        <v>0</v>
      </c>
      <c r="BC476" s="81">
        <v>0</v>
      </c>
      <c r="BD476" s="81">
        <v>0</v>
      </c>
      <c r="BE476" s="81" t="s">
        <v>564</v>
      </c>
      <c r="BF476" s="82"/>
      <c r="BG476" s="81">
        <v>0</v>
      </c>
      <c r="BH476" s="81">
        <v>0</v>
      </c>
      <c r="BI476" s="81">
        <v>31.143000000000001</v>
      </c>
      <c r="BJ476" s="81">
        <v>0</v>
      </c>
      <c r="BK476" s="81">
        <v>10.768000000000001</v>
      </c>
      <c r="BL476" s="81">
        <v>0</v>
      </c>
      <c r="BM476" s="82"/>
      <c r="BN476" s="81">
        <v>0</v>
      </c>
      <c r="BO476" s="81">
        <v>0</v>
      </c>
      <c r="BP476" s="81">
        <v>5</v>
      </c>
      <c r="BQ476" s="81">
        <v>0</v>
      </c>
      <c r="BR476" s="81">
        <v>1</v>
      </c>
      <c r="BS476" s="81">
        <v>0</v>
      </c>
      <c r="BT476"/>
      <c r="BU476" s="80">
        <v>41.911000000000001</v>
      </c>
      <c r="BV476" s="80">
        <v>0</v>
      </c>
      <c r="BW476" s="80">
        <v>0</v>
      </c>
      <c r="BX476" s="80">
        <v>0</v>
      </c>
      <c r="BY476" s="80">
        <v>0</v>
      </c>
      <c r="BZ476" s="80">
        <v>0</v>
      </c>
      <c r="CA476" s="80">
        <v>0</v>
      </c>
      <c r="CB476" s="80">
        <v>0</v>
      </c>
      <c r="CC476" s="80">
        <v>0</v>
      </c>
    </row>
    <row r="477" spans="1:81">
      <c r="A477" s="80" t="s">
        <v>2196</v>
      </c>
      <c r="B477" s="80">
        <v>302</v>
      </c>
      <c r="C477" s="80">
        <v>13</v>
      </c>
      <c r="D477" s="80">
        <v>18</v>
      </c>
      <c r="E477" s="80">
        <v>2016</v>
      </c>
      <c r="F477" s="80" t="s">
        <v>92</v>
      </c>
      <c r="G477" s="80" t="s">
        <v>2183</v>
      </c>
      <c r="H477" s="80" t="s">
        <v>2184</v>
      </c>
      <c r="I477" s="177"/>
      <c r="J477" s="81">
        <v>339.35317927555076</v>
      </c>
      <c r="K477" s="81">
        <v>1.7803252006508576</v>
      </c>
      <c r="L477" s="81">
        <v>13.887682957208238</v>
      </c>
      <c r="M477" s="81">
        <v>44.685398590889832</v>
      </c>
      <c r="N477" s="81">
        <v>48.198981654869343</v>
      </c>
      <c r="O477" s="81">
        <v>31.729143434564623</v>
      </c>
      <c r="P477" s="81">
        <v>40.186489116616201</v>
      </c>
      <c r="Q477" s="81">
        <v>2.102927365216936</v>
      </c>
      <c r="R477" s="81">
        <v>0</v>
      </c>
      <c r="S477" s="81">
        <v>2.4461752229026579</v>
      </c>
      <c r="T477" s="82"/>
      <c r="U477" s="81">
        <v>10238346</v>
      </c>
      <c r="V477" s="81">
        <v>771</v>
      </c>
      <c r="W477" s="81">
        <v>483</v>
      </c>
      <c r="X477" s="81">
        <v>8712</v>
      </c>
      <c r="Y477" s="81">
        <v>13591</v>
      </c>
      <c r="Z477" s="81">
        <v>18661</v>
      </c>
      <c r="AA477" s="81">
        <v>8271</v>
      </c>
      <c r="AB477" s="81">
        <v>29773</v>
      </c>
      <c r="AC477" s="81">
        <v>0</v>
      </c>
      <c r="AD477" s="81">
        <v>2.4461752229026579</v>
      </c>
      <c r="AE477" s="82"/>
      <c r="AF477" s="81">
        <v>94116383.338538647</v>
      </c>
      <c r="AG477" s="81">
        <v>1189226.65533158</v>
      </c>
      <c r="AH477" s="81">
        <v>2773445.6060571149</v>
      </c>
      <c r="AI477" s="81">
        <v>52237990.08668986</v>
      </c>
      <c r="AJ477" s="81">
        <v>58352569.533909097</v>
      </c>
      <c r="AK477" s="81">
        <v>0</v>
      </c>
      <c r="AL477" s="81">
        <v>0</v>
      </c>
      <c r="AM477" s="81">
        <v>4083434.7223264868</v>
      </c>
      <c r="AN477" s="81">
        <v>0</v>
      </c>
      <c r="AO477" s="81">
        <v>0</v>
      </c>
      <c r="AP477" s="82"/>
      <c r="AQ477" s="81">
        <v>1226</v>
      </c>
      <c r="AR477" s="81">
        <v>518</v>
      </c>
      <c r="AS477" s="81">
        <v>0</v>
      </c>
      <c r="AT477" s="81">
        <v>0</v>
      </c>
      <c r="AU477" s="81">
        <v>0</v>
      </c>
      <c r="AV477" s="81">
        <v>0</v>
      </c>
      <c r="AW477" s="81" t="s">
        <v>564</v>
      </c>
      <c r="AX477" s="82"/>
      <c r="AY477" s="81">
        <v>5711.5680000000002</v>
      </c>
      <c r="AZ477" s="81">
        <v>35690.879999999997</v>
      </c>
      <c r="BA477" s="81">
        <v>0</v>
      </c>
      <c r="BB477" s="81">
        <v>0</v>
      </c>
      <c r="BC477" s="81">
        <v>0</v>
      </c>
      <c r="BD477" s="81">
        <v>0</v>
      </c>
      <c r="BE477" s="81" t="s">
        <v>564</v>
      </c>
      <c r="BF477" s="82"/>
      <c r="BG477" s="81">
        <v>0</v>
      </c>
      <c r="BH477" s="81">
        <v>0</v>
      </c>
      <c r="BI477" s="81">
        <v>34.427999999999997</v>
      </c>
      <c r="BJ477" s="81">
        <v>0</v>
      </c>
      <c r="BK477" s="81">
        <v>10.823</v>
      </c>
      <c r="BL477" s="81">
        <v>0</v>
      </c>
      <c r="BM477" s="82"/>
      <c r="BN477" s="81">
        <v>0</v>
      </c>
      <c r="BO477" s="81">
        <v>0</v>
      </c>
      <c r="BP477" s="81">
        <v>6</v>
      </c>
      <c r="BQ477" s="81">
        <v>0</v>
      </c>
      <c r="BR477" s="81">
        <v>1</v>
      </c>
      <c r="BS477" s="81">
        <v>0</v>
      </c>
      <c r="BT477"/>
      <c r="BU477" s="80">
        <v>45.250999999999998</v>
      </c>
      <c r="BV477" s="80">
        <v>0</v>
      </c>
      <c r="BW477" s="80">
        <v>0</v>
      </c>
      <c r="BX477" s="80">
        <v>0</v>
      </c>
      <c r="BY477" s="80">
        <v>0</v>
      </c>
      <c r="BZ477" s="80">
        <v>0</v>
      </c>
      <c r="CA477" s="80">
        <v>0</v>
      </c>
      <c r="CB477" s="80">
        <v>0</v>
      </c>
      <c r="CC477" s="80">
        <v>0</v>
      </c>
    </row>
    <row r="478" spans="1:81">
      <c r="A478" s="80" t="s">
        <v>2197</v>
      </c>
      <c r="B478" s="80">
        <v>303</v>
      </c>
      <c r="C478" s="80">
        <v>14</v>
      </c>
      <c r="D478" s="80">
        <v>18</v>
      </c>
      <c r="E478" s="80">
        <v>2017</v>
      </c>
      <c r="F478" s="80" t="s">
        <v>71</v>
      </c>
      <c r="G478" s="80" t="s">
        <v>2183</v>
      </c>
      <c r="H478" s="80" t="s">
        <v>2184</v>
      </c>
      <c r="I478" s="177"/>
      <c r="J478" s="81">
        <v>367.21785773570929</v>
      </c>
      <c r="K478" s="81">
        <v>1.8018564655875837</v>
      </c>
      <c r="L478" s="81">
        <v>13.187422088393227</v>
      </c>
      <c r="M478" s="81">
        <v>44.315973630988438</v>
      </c>
      <c r="N478" s="81">
        <v>47.723183790756991</v>
      </c>
      <c r="O478" s="81">
        <v>31.141152442472599</v>
      </c>
      <c r="P478" s="81">
        <v>39.487751240904338</v>
      </c>
      <c r="Q478" s="81">
        <v>1.9997066902626361</v>
      </c>
      <c r="R478" s="81">
        <v>0</v>
      </c>
      <c r="S478" s="81">
        <v>2.1794662175256305</v>
      </c>
      <c r="T478" s="82"/>
      <c r="U478" s="81">
        <v>11595817</v>
      </c>
      <c r="V478" s="81">
        <v>771</v>
      </c>
      <c r="W478" s="81">
        <v>483</v>
      </c>
      <c r="X478" s="81">
        <v>8712</v>
      </c>
      <c r="Y478" s="81">
        <v>13550</v>
      </c>
      <c r="Z478" s="81">
        <v>18619</v>
      </c>
      <c r="AA478" s="81">
        <v>8179</v>
      </c>
      <c r="AB478" s="81">
        <v>29278</v>
      </c>
      <c r="AC478" s="81">
        <v>0</v>
      </c>
      <c r="AD478" s="81">
        <v>2.179466217525631</v>
      </c>
      <c r="AE478" s="82"/>
      <c r="AF478" s="81">
        <v>103563873.28650489</v>
      </c>
      <c r="AG478" s="81">
        <v>1223364.761049621</v>
      </c>
      <c r="AH478" s="81">
        <v>3275602.486919581</v>
      </c>
      <c r="AI478" s="81">
        <v>53405961.897777013</v>
      </c>
      <c r="AJ478" s="81">
        <v>58505036.983028337</v>
      </c>
      <c r="AK478" s="81">
        <v>0</v>
      </c>
      <c r="AL478" s="81">
        <v>0</v>
      </c>
      <c r="AM478" s="81">
        <v>4021827.5763322129</v>
      </c>
      <c r="AN478" s="81">
        <v>0</v>
      </c>
      <c r="AO478" s="81">
        <v>0</v>
      </c>
      <c r="AP478" s="82"/>
      <c r="AQ478" s="81">
        <v>1271</v>
      </c>
      <c r="AR478" s="81">
        <v>564</v>
      </c>
      <c r="AS478" s="81">
        <v>0</v>
      </c>
      <c r="AT478" s="81">
        <v>0</v>
      </c>
      <c r="AU478" s="81">
        <v>0</v>
      </c>
      <c r="AV478" s="81">
        <v>0</v>
      </c>
      <c r="AW478" s="81" t="s">
        <v>564</v>
      </c>
      <c r="AX478" s="82"/>
      <c r="AY478" s="81">
        <v>5950.848</v>
      </c>
      <c r="AZ478" s="81">
        <v>39925.480000000003</v>
      </c>
      <c r="BA478" s="81">
        <v>0</v>
      </c>
      <c r="BB478" s="81">
        <v>0</v>
      </c>
      <c r="BC478" s="81">
        <v>0</v>
      </c>
      <c r="BD478" s="81">
        <v>0</v>
      </c>
      <c r="BE478" s="81" t="s">
        <v>564</v>
      </c>
      <c r="BF478" s="82"/>
      <c r="BG478" s="81">
        <v>0</v>
      </c>
      <c r="BH478" s="81">
        <v>0</v>
      </c>
      <c r="BI478" s="81">
        <v>31.713999999999999</v>
      </c>
      <c r="BJ478" s="81">
        <v>0</v>
      </c>
      <c r="BK478" s="81">
        <v>11.909000000000001</v>
      </c>
      <c r="BL478" s="81">
        <v>0</v>
      </c>
      <c r="BM478" s="82"/>
      <c r="BN478" s="81">
        <v>0</v>
      </c>
      <c r="BO478" s="81">
        <v>0</v>
      </c>
      <c r="BP478" s="81">
        <v>5</v>
      </c>
      <c r="BQ478" s="81">
        <v>0</v>
      </c>
      <c r="BR478" s="81">
        <v>1</v>
      </c>
      <c r="BS478" s="81">
        <v>0</v>
      </c>
      <c r="BT478"/>
      <c r="BU478" s="80">
        <v>43.622999999999998</v>
      </c>
      <c r="BV478" s="80">
        <v>0</v>
      </c>
      <c r="BW478" s="80">
        <v>0</v>
      </c>
      <c r="BX478" s="80">
        <v>0</v>
      </c>
      <c r="BY478" s="80">
        <v>0</v>
      </c>
      <c r="BZ478" s="80">
        <v>0</v>
      </c>
      <c r="CA478" s="80">
        <v>0</v>
      </c>
      <c r="CB478" s="80">
        <v>0</v>
      </c>
      <c r="CC478" s="80">
        <v>0</v>
      </c>
    </row>
    <row r="479" spans="1:81">
      <c r="A479" s="80" t="s">
        <v>2198</v>
      </c>
      <c r="B479" s="80">
        <v>304</v>
      </c>
      <c r="C479" s="80">
        <v>15</v>
      </c>
      <c r="D479" s="80">
        <v>18</v>
      </c>
      <c r="E479" s="80">
        <v>2018</v>
      </c>
      <c r="F479" s="80" t="s">
        <v>93</v>
      </c>
      <c r="G479" s="80" t="s">
        <v>2183</v>
      </c>
      <c r="H479" s="80" t="s">
        <v>2184</v>
      </c>
      <c r="I479" s="177"/>
      <c r="J479" s="81">
        <v>401.02452841782758</v>
      </c>
      <c r="K479" s="81">
        <v>1.6344751439215959</v>
      </c>
      <c r="L479" s="81">
        <v>11.741591273179516</v>
      </c>
      <c r="M479" s="81">
        <v>43.148447035063072</v>
      </c>
      <c r="N479" s="81">
        <v>46.555146554430387</v>
      </c>
      <c r="O479" s="81">
        <v>30.373913445139586</v>
      </c>
      <c r="P479" s="81">
        <v>38.745749175068894</v>
      </c>
      <c r="Q479" s="81">
        <v>1.8258384962546472</v>
      </c>
      <c r="R479" s="81">
        <v>0</v>
      </c>
      <c r="S479" s="81">
        <v>2.8809947143413521</v>
      </c>
      <c r="T479" s="82"/>
      <c r="U479" s="81">
        <v>12896550</v>
      </c>
      <c r="V479" s="81">
        <v>771</v>
      </c>
      <c r="W479" s="81">
        <v>483</v>
      </c>
      <c r="X479" s="81">
        <v>8712</v>
      </c>
      <c r="Y479" s="81">
        <v>13528</v>
      </c>
      <c r="Z479" s="81">
        <v>18508</v>
      </c>
      <c r="AA479" s="81">
        <v>8106</v>
      </c>
      <c r="AB479" s="81">
        <v>28808</v>
      </c>
      <c r="AC479" s="81">
        <v>0</v>
      </c>
      <c r="AD479" s="81">
        <v>2.8809947143413521</v>
      </c>
      <c r="AE479" s="82"/>
      <c r="AF479" s="81">
        <v>122430950.8182109</v>
      </c>
      <c r="AG479" s="81">
        <v>1084766.1274669829</v>
      </c>
      <c r="AH479" s="81">
        <v>2869611.7062217919</v>
      </c>
      <c r="AI479" s="81">
        <v>51262293.769198082</v>
      </c>
      <c r="AJ479" s="81">
        <v>61158416.06982965</v>
      </c>
      <c r="AK479" s="81">
        <v>0</v>
      </c>
      <c r="AL479" s="81">
        <v>0</v>
      </c>
      <c r="AM479" s="81">
        <v>3965453.1973811798</v>
      </c>
      <c r="AN479" s="81">
        <v>0</v>
      </c>
      <c r="AO479" s="81">
        <v>0</v>
      </c>
      <c r="AP479" s="82"/>
      <c r="AQ479" s="81">
        <v>1310</v>
      </c>
      <c r="AR479" s="81">
        <v>623</v>
      </c>
      <c r="AS479" s="81">
        <v>0</v>
      </c>
      <c r="AT479" s="81">
        <v>0</v>
      </c>
      <c r="AU479" s="81">
        <v>0</v>
      </c>
      <c r="AV479" s="81">
        <v>0</v>
      </c>
      <c r="AW479" s="81" t="s">
        <v>564</v>
      </c>
      <c r="AX479" s="82"/>
      <c r="AY479" s="81">
        <v>6162.436999999999</v>
      </c>
      <c r="AZ479" s="81">
        <v>42589.58</v>
      </c>
      <c r="BA479" s="81">
        <v>0</v>
      </c>
      <c r="BB479" s="81">
        <v>0</v>
      </c>
      <c r="BC479" s="81">
        <v>0</v>
      </c>
      <c r="BD479" s="81">
        <v>0</v>
      </c>
      <c r="BE479" s="81" t="s">
        <v>564</v>
      </c>
      <c r="BF479" s="82"/>
      <c r="BG479" s="81">
        <v>0</v>
      </c>
      <c r="BH479" s="81">
        <v>0</v>
      </c>
      <c r="BI479" s="81">
        <v>34.863</v>
      </c>
      <c r="BJ479" s="81">
        <v>0</v>
      </c>
      <c r="BK479" s="81">
        <v>11.691000000000001</v>
      </c>
      <c r="BL479" s="81">
        <v>0</v>
      </c>
      <c r="BM479" s="82"/>
      <c r="BN479" s="81">
        <v>0</v>
      </c>
      <c r="BO479" s="81">
        <v>0</v>
      </c>
      <c r="BP479" s="81">
        <v>6</v>
      </c>
      <c r="BQ479" s="81">
        <v>0</v>
      </c>
      <c r="BR479" s="81">
        <v>1</v>
      </c>
      <c r="BS479" s="81">
        <v>0</v>
      </c>
      <c r="BT479"/>
      <c r="BU479" s="80">
        <v>46.554000000000002</v>
      </c>
      <c r="BV479" s="80">
        <v>0</v>
      </c>
      <c r="BW479" s="80">
        <v>0</v>
      </c>
      <c r="BX479" s="80">
        <v>0</v>
      </c>
      <c r="BY479" s="80">
        <v>0</v>
      </c>
      <c r="BZ479" s="80">
        <v>0</v>
      </c>
      <c r="CA479" s="80">
        <v>0</v>
      </c>
      <c r="CB479" s="80">
        <v>0</v>
      </c>
      <c r="CC479" s="80">
        <v>0</v>
      </c>
    </row>
    <row r="480" spans="1:81">
      <c r="A480" s="80" t="s">
        <v>2199</v>
      </c>
      <c r="B480" s="80">
        <v>305</v>
      </c>
      <c r="C480" s="80">
        <v>16</v>
      </c>
      <c r="D480" s="80">
        <v>18</v>
      </c>
      <c r="E480" s="80">
        <v>2019</v>
      </c>
      <c r="F480" s="80" t="s">
        <v>73</v>
      </c>
      <c r="G480" s="80" t="s">
        <v>2183</v>
      </c>
      <c r="H480" s="80" t="s">
        <v>2184</v>
      </c>
      <c r="I480" s="177"/>
      <c r="J480" s="81">
        <v>415.18314152444964</v>
      </c>
      <c r="K480" s="81">
        <v>1.4510081087706277</v>
      </c>
      <c r="L480" s="81">
        <v>11.709106138319324</v>
      </c>
      <c r="M480" s="81">
        <v>41.228976464272129</v>
      </c>
      <c r="N480" s="81">
        <v>37.972614170831264</v>
      </c>
      <c r="O480" s="81">
        <v>29.367392463925892</v>
      </c>
      <c r="P480" s="81">
        <v>38.069924642475918</v>
      </c>
      <c r="Q480" s="81">
        <v>1.7576514633139086</v>
      </c>
      <c r="R480" s="81">
        <v>0</v>
      </c>
      <c r="S480" s="81">
        <v>3.1509969397327122</v>
      </c>
      <c r="T480" s="82"/>
      <c r="U480" s="81">
        <v>13579302</v>
      </c>
      <c r="V480" s="81">
        <v>771</v>
      </c>
      <c r="W480" s="81">
        <v>483</v>
      </c>
      <c r="X480" s="81">
        <v>8712</v>
      </c>
      <c r="Y480" s="81">
        <v>13547</v>
      </c>
      <c r="Z480" s="81">
        <v>18386</v>
      </c>
      <c r="AA480" s="81">
        <v>7905</v>
      </c>
      <c r="AB480" s="81">
        <v>28483</v>
      </c>
      <c r="AC480" s="81">
        <v>0</v>
      </c>
      <c r="AD480" s="81">
        <v>3.1509969397327122</v>
      </c>
      <c r="AE480" s="82"/>
      <c r="AF480" s="81">
        <v>133858600.31797861</v>
      </c>
      <c r="AG480" s="81">
        <v>1047014.609768306</v>
      </c>
      <c r="AH480" s="81">
        <v>3341954.0411834968</v>
      </c>
      <c r="AI480" s="81">
        <v>54229950.909212321</v>
      </c>
      <c r="AJ480" s="81">
        <v>54636309.194001257</v>
      </c>
      <c r="AK480" s="81">
        <v>0</v>
      </c>
      <c r="AL480" s="81">
        <v>0</v>
      </c>
      <c r="AM480" s="81">
        <v>3879170.1800907999</v>
      </c>
      <c r="AN480" s="81">
        <v>0</v>
      </c>
      <c r="AO480" s="81">
        <v>0</v>
      </c>
      <c r="AP480" s="82"/>
      <c r="AQ480" s="81">
        <v>1354</v>
      </c>
      <c r="AR480" s="81">
        <v>689</v>
      </c>
      <c r="AS480" s="81">
        <v>0</v>
      </c>
      <c r="AT480" s="81">
        <v>0</v>
      </c>
      <c r="AU480" s="81">
        <v>0</v>
      </c>
      <c r="AV480" s="81">
        <v>0</v>
      </c>
      <c r="AW480" s="81" t="s">
        <v>564</v>
      </c>
      <c r="AX480" s="82"/>
      <c r="AY480" s="81">
        <v>6397.523000000001</v>
      </c>
      <c r="AZ480" s="81">
        <v>46711.38</v>
      </c>
      <c r="BA480" s="81">
        <v>0</v>
      </c>
      <c r="BB480" s="81">
        <v>0</v>
      </c>
      <c r="BC480" s="81">
        <v>0</v>
      </c>
      <c r="BD480" s="81">
        <v>0</v>
      </c>
      <c r="BE480" s="81" t="s">
        <v>564</v>
      </c>
      <c r="BF480" s="82"/>
      <c r="BG480" s="81">
        <v>0</v>
      </c>
      <c r="BH480" s="81">
        <v>0</v>
      </c>
      <c r="BI480" s="81">
        <v>32.594999999999999</v>
      </c>
      <c r="BJ480" s="81">
        <v>0</v>
      </c>
      <c r="BK480" s="81">
        <v>11.464</v>
      </c>
      <c r="BL480" s="81">
        <v>0</v>
      </c>
      <c r="BM480" s="82"/>
      <c r="BN480" s="81">
        <v>0</v>
      </c>
      <c r="BO480" s="81">
        <v>0</v>
      </c>
      <c r="BP480" s="81">
        <v>6</v>
      </c>
      <c r="BQ480" s="81">
        <v>0</v>
      </c>
      <c r="BR480" s="81">
        <v>1</v>
      </c>
      <c r="BS480" s="81">
        <v>0</v>
      </c>
      <c r="BT480"/>
      <c r="BU480" s="80">
        <v>44.058999999999997</v>
      </c>
      <c r="BV480" s="80">
        <v>0</v>
      </c>
      <c r="BW480" s="80">
        <v>0</v>
      </c>
      <c r="BX480" s="80">
        <v>0</v>
      </c>
      <c r="BY480" s="80">
        <v>0</v>
      </c>
      <c r="BZ480" s="80">
        <v>0</v>
      </c>
      <c r="CA480" s="80">
        <v>0</v>
      </c>
      <c r="CB480" s="80">
        <v>0</v>
      </c>
      <c r="CC480" s="80">
        <v>0</v>
      </c>
    </row>
    <row r="481" spans="1:81">
      <c r="A481" s="80" t="s">
        <v>2200</v>
      </c>
      <c r="B481" s="80">
        <v>306</v>
      </c>
      <c r="C481" s="80">
        <v>17</v>
      </c>
      <c r="D481" s="80">
        <v>18</v>
      </c>
      <c r="E481" s="80">
        <v>2020</v>
      </c>
      <c r="F481" s="80" t="s">
        <v>218</v>
      </c>
      <c r="G481" s="80" t="s">
        <v>2183</v>
      </c>
      <c r="H481" s="80" t="s">
        <v>2184</v>
      </c>
      <c r="I481" s="177"/>
      <c r="J481" s="81">
        <v>335.27465936229709</v>
      </c>
      <c r="K481" s="81">
        <v>1.4449796818930134</v>
      </c>
      <c r="L481" s="81">
        <v>23.59451888429232</v>
      </c>
      <c r="M481" s="81">
        <v>36.749569503482704</v>
      </c>
      <c r="N481" s="81">
        <v>39.534159731240294</v>
      </c>
      <c r="O481" s="81">
        <v>25.622234920123571</v>
      </c>
      <c r="P481" s="81">
        <v>35.677884933396129</v>
      </c>
      <c r="Q481" s="81">
        <v>1.6535631689878421</v>
      </c>
      <c r="R481" s="81">
        <v>0</v>
      </c>
      <c r="S481" s="81">
        <v>3.119132078022127</v>
      </c>
      <c r="T481" s="82"/>
      <c r="U481" s="81">
        <v>11555529</v>
      </c>
      <c r="V481" s="81">
        <v>754</v>
      </c>
      <c r="W481" s="81">
        <v>961</v>
      </c>
      <c r="X481" s="81">
        <v>8654</v>
      </c>
      <c r="Y481" s="81">
        <v>13543</v>
      </c>
      <c r="Z481" s="81">
        <v>18309</v>
      </c>
      <c r="AA481" s="81">
        <v>8049</v>
      </c>
      <c r="AB481" s="81">
        <v>28044</v>
      </c>
      <c r="AC481" s="81">
        <v>0</v>
      </c>
      <c r="AD481" s="81">
        <v>3.119132078022127</v>
      </c>
      <c r="AE481" s="82"/>
      <c r="AF481" s="81">
        <v>121065580.0356299</v>
      </c>
      <c r="AG481" s="81">
        <v>997484.2858076035</v>
      </c>
      <c r="AH481" s="81">
        <v>8275449.8816419244</v>
      </c>
      <c r="AI481" s="81">
        <v>50819836.353904836</v>
      </c>
      <c r="AJ481" s="81">
        <v>60330879.651572183</v>
      </c>
      <c r="AK481" s="81"/>
      <c r="AL481" s="81"/>
      <c r="AM481" s="81">
        <v>3660053.5753385411</v>
      </c>
      <c r="AN481" s="81"/>
      <c r="AO481" s="81"/>
      <c r="AP481" s="82"/>
      <c r="AQ481" s="81">
        <v>1378</v>
      </c>
      <c r="AR481" s="81">
        <v>749</v>
      </c>
      <c r="AS481" s="81">
        <v>0</v>
      </c>
      <c r="AT481" s="81">
        <v>0</v>
      </c>
      <c r="AU481" s="81">
        <v>0</v>
      </c>
      <c r="AV481" s="81">
        <v>0</v>
      </c>
      <c r="AW481" s="81">
        <v>0</v>
      </c>
      <c r="AX481" s="82"/>
      <c r="AY481" s="81">
        <v>6545.0120000000006</v>
      </c>
      <c r="AZ481" s="81">
        <v>52952.08</v>
      </c>
      <c r="BA481" s="81">
        <v>0</v>
      </c>
      <c r="BB481" s="81">
        <v>0</v>
      </c>
      <c r="BC481" s="81">
        <v>0</v>
      </c>
      <c r="BD481" s="81">
        <v>0</v>
      </c>
      <c r="BE481" s="81">
        <v>0</v>
      </c>
      <c r="BF481" s="82"/>
      <c r="BG481" s="81">
        <v>0</v>
      </c>
      <c r="BH481" s="81">
        <v>0</v>
      </c>
      <c r="BI481" s="81">
        <v>26.99</v>
      </c>
      <c r="BJ481" s="81">
        <v>0</v>
      </c>
      <c r="BK481" s="81">
        <v>8.9649999999999999</v>
      </c>
      <c r="BL481" s="81">
        <v>0</v>
      </c>
      <c r="BM481" s="82"/>
      <c r="BN481" s="81">
        <v>0</v>
      </c>
      <c r="BO481" s="81">
        <v>0</v>
      </c>
      <c r="BP481" s="81">
        <v>6</v>
      </c>
      <c r="BQ481" s="81">
        <v>0</v>
      </c>
      <c r="BR481" s="81">
        <v>1</v>
      </c>
      <c r="BS481" s="81">
        <v>0</v>
      </c>
      <c r="BT481"/>
      <c r="BU481" s="80">
        <v>35.954999999999998</v>
      </c>
      <c r="BV481" s="80">
        <v>0</v>
      </c>
      <c r="BW481" s="80">
        <v>0</v>
      </c>
      <c r="BX481" s="80">
        <v>0</v>
      </c>
      <c r="BY481" s="80">
        <v>0</v>
      </c>
      <c r="BZ481" s="80">
        <v>0</v>
      </c>
      <c r="CA481" s="80">
        <v>0</v>
      </c>
      <c r="CB481" s="80">
        <v>0</v>
      </c>
      <c r="CC481" s="80">
        <v>0</v>
      </c>
    </row>
    <row r="482" spans="1:81">
      <c r="A482" s="80" t="s">
        <v>2201</v>
      </c>
      <c r="B482" s="80">
        <v>306</v>
      </c>
      <c r="C482" s="80">
        <v>18</v>
      </c>
      <c r="D482" s="80">
        <v>18</v>
      </c>
      <c r="E482" s="80">
        <v>2021</v>
      </c>
      <c r="F482" s="80" t="s">
        <v>75</v>
      </c>
      <c r="G482" s="174" t="s">
        <v>2183</v>
      </c>
      <c r="H482" s="80" t="s">
        <v>2184</v>
      </c>
      <c r="I482" s="177"/>
      <c r="J482" s="81">
        <v>357.08338602458701</v>
      </c>
      <c r="K482" s="81">
        <v>1.5847655746140676</v>
      </c>
      <c r="L482" s="81">
        <v>23.415565231563775</v>
      </c>
      <c r="M482" s="81">
        <v>39.355488243690964</v>
      </c>
      <c r="N482" s="81">
        <v>36.771977030041647</v>
      </c>
      <c r="O482" s="81">
        <v>24.489423290687185</v>
      </c>
      <c r="P482" s="81">
        <v>36.316882375127115</v>
      </c>
      <c r="Q482" s="81">
        <v>1.6427961593274034</v>
      </c>
      <c r="R482" s="81">
        <v>0</v>
      </c>
      <c r="S482" s="81">
        <v>2.782028457368988</v>
      </c>
      <c r="T482" s="82"/>
      <c r="U482" s="81">
        <v>13073350</v>
      </c>
      <c r="V482" s="81">
        <v>754</v>
      </c>
      <c r="W482" s="81">
        <v>961</v>
      </c>
      <c r="X482" s="81">
        <v>8654</v>
      </c>
      <c r="Y482" s="81">
        <v>13408</v>
      </c>
      <c r="Z482" s="81">
        <v>18019</v>
      </c>
      <c r="AA482" s="81">
        <v>7990</v>
      </c>
      <c r="AB482" s="81">
        <v>27531</v>
      </c>
      <c r="AC482" s="81">
        <v>0</v>
      </c>
      <c r="AD482" s="81">
        <v>2.782028457368988</v>
      </c>
      <c r="AE482" s="82"/>
      <c r="AF482" s="81">
        <v>127579686.15796116</v>
      </c>
      <c r="AG482" s="81">
        <v>1128643.8136480462</v>
      </c>
      <c r="AH482" s="81">
        <v>8417778.7054077182</v>
      </c>
      <c r="AI482" s="81">
        <v>56109420.784628958</v>
      </c>
      <c r="AJ482" s="81">
        <v>54881561.47546991</v>
      </c>
      <c r="AK482" s="81">
        <v>0</v>
      </c>
      <c r="AL482" s="81">
        <v>0</v>
      </c>
      <c r="AM482" s="81">
        <v>3613826.0952366223</v>
      </c>
      <c r="AN482" s="81">
        <v>0</v>
      </c>
      <c r="AO482" s="81">
        <v>0</v>
      </c>
      <c r="AP482" s="82"/>
      <c r="AQ482" s="81">
        <v>1400</v>
      </c>
      <c r="AR482" s="81">
        <v>792</v>
      </c>
      <c r="AS482" s="81">
        <v>0</v>
      </c>
      <c r="AT482" s="81">
        <v>0</v>
      </c>
      <c r="AU482" s="81">
        <v>0</v>
      </c>
      <c r="AV482" s="81">
        <v>0</v>
      </c>
      <c r="AW482" s="81"/>
      <c r="AX482" s="82"/>
      <c r="AY482" s="81">
        <v>6685.947000000001</v>
      </c>
      <c r="AZ482" s="81">
        <v>69374.98000000001</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2202</v>
      </c>
      <c r="B483" s="80">
        <v>306</v>
      </c>
      <c r="C483" s="80">
        <v>19</v>
      </c>
      <c r="D483" s="80">
        <v>18</v>
      </c>
      <c r="E483" s="80">
        <v>2022</v>
      </c>
      <c r="F483" s="80" t="s">
        <v>568</v>
      </c>
      <c r="G483" s="174" t="s">
        <v>2183</v>
      </c>
      <c r="H483" s="80" t="s">
        <v>2184</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1438</v>
      </c>
      <c r="AR483" s="81">
        <v>832</v>
      </c>
      <c r="AS483" s="81">
        <v>0</v>
      </c>
      <c r="AT483" s="81">
        <v>0</v>
      </c>
      <c r="AU483" s="81">
        <v>0</v>
      </c>
      <c r="AV483" s="81">
        <v>0</v>
      </c>
      <c r="AW483" s="81"/>
      <c r="AX483" s="82"/>
      <c r="AY483" s="81">
        <v>6917.4050000000016</v>
      </c>
      <c r="AZ483" s="81">
        <v>74137.98</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2203</v>
      </c>
      <c r="B484" s="80">
        <v>273</v>
      </c>
      <c r="C484" s="80">
        <v>1</v>
      </c>
      <c r="D484" s="80">
        <v>17</v>
      </c>
      <c r="E484" s="80">
        <v>1990</v>
      </c>
      <c r="F484" s="80" t="s">
        <v>562</v>
      </c>
      <c r="G484" s="80" t="s">
        <v>2204</v>
      </c>
      <c r="H484" s="80" t="s">
        <v>2205</v>
      </c>
      <c r="I484" s="177"/>
      <c r="J484" s="81">
        <v>113.12585977715482</v>
      </c>
      <c r="K484" s="81">
        <v>4.9406641202464492</v>
      </c>
      <c r="L484" s="81">
        <v>12.146087330155156</v>
      </c>
      <c r="M484" s="81">
        <v>37.00357286641065</v>
      </c>
      <c r="N484" s="81">
        <v>39.203234175929879</v>
      </c>
      <c r="O484" s="81">
        <v>23.789744247192491</v>
      </c>
      <c r="P484" s="81">
        <v>37.794813535460086</v>
      </c>
      <c r="Q484" s="81">
        <v>2.3490134932654096</v>
      </c>
      <c r="R484" s="81">
        <v>12.864603608766078</v>
      </c>
      <c r="S484" s="81">
        <v>2.8255991442068278</v>
      </c>
      <c r="T484" s="82"/>
      <c r="U484" s="81">
        <v>2377934</v>
      </c>
      <c r="V484" s="81">
        <v>2005</v>
      </c>
      <c r="W484" s="81">
        <v>128</v>
      </c>
      <c r="X484" s="81">
        <v>14974</v>
      </c>
      <c r="Y484" s="81">
        <v>14656</v>
      </c>
      <c r="Z484" s="81">
        <v>9785</v>
      </c>
      <c r="AA484" s="81">
        <v>9177</v>
      </c>
      <c r="AB484" s="81">
        <v>38140</v>
      </c>
      <c r="AC484" s="81">
        <v>2228172.5</v>
      </c>
      <c r="AD484" s="81">
        <v>2.8255991442068278</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2206</v>
      </c>
      <c r="B485" s="80">
        <v>274</v>
      </c>
      <c r="C485" s="80">
        <v>2</v>
      </c>
      <c r="D485" s="80">
        <v>17</v>
      </c>
      <c r="E485" s="80">
        <v>2005</v>
      </c>
      <c r="F485" s="80" t="s">
        <v>565</v>
      </c>
      <c r="G485" s="80" t="s">
        <v>2204</v>
      </c>
      <c r="H485" s="80" t="s">
        <v>2205</v>
      </c>
      <c r="I485" s="177"/>
      <c r="J485" s="81">
        <v>54.075626824671993</v>
      </c>
      <c r="K485" s="81">
        <v>3.1485799533423933</v>
      </c>
      <c r="L485" s="81">
        <v>5.6492442337018485</v>
      </c>
      <c r="M485" s="81">
        <v>63.486268448929053</v>
      </c>
      <c r="N485" s="81">
        <v>56.605906810220802</v>
      </c>
      <c r="O485" s="81">
        <v>32.935121844017992</v>
      </c>
      <c r="P485" s="81">
        <v>35.17047257519134</v>
      </c>
      <c r="Q485" s="81">
        <v>2.0048707424680332</v>
      </c>
      <c r="R485" s="81">
        <v>4.0985064359908741</v>
      </c>
      <c r="S485" s="81">
        <v>4.4820254160000008</v>
      </c>
      <c r="T485" s="82"/>
      <c r="U485" s="81">
        <v>1468533</v>
      </c>
      <c r="V485" s="81">
        <v>1578</v>
      </c>
      <c r="W485" s="81">
        <v>55</v>
      </c>
      <c r="X485" s="81">
        <v>12553</v>
      </c>
      <c r="Y485" s="81">
        <v>15950</v>
      </c>
      <c r="Z485" s="81">
        <v>15676</v>
      </c>
      <c r="AA485" s="81">
        <v>6994</v>
      </c>
      <c r="AB485" s="81">
        <v>34030</v>
      </c>
      <c r="AC485" s="81">
        <v>724736</v>
      </c>
      <c r="AD485" s="81">
        <v>4.4820254160000008</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2207</v>
      </c>
      <c r="B486" s="80">
        <v>275</v>
      </c>
      <c r="C486" s="80">
        <v>3</v>
      </c>
      <c r="D486" s="80">
        <v>17</v>
      </c>
      <c r="E486" s="80">
        <v>2006</v>
      </c>
      <c r="F486" s="80" t="s">
        <v>566</v>
      </c>
      <c r="G486" s="80" t="s">
        <v>2204</v>
      </c>
      <c r="H486" s="80" t="s">
        <v>2205</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2208</v>
      </c>
      <c r="B487" s="80">
        <v>276</v>
      </c>
      <c r="C487" s="80">
        <v>4</v>
      </c>
      <c r="D487" s="80">
        <v>17</v>
      </c>
      <c r="E487" s="80">
        <v>2007</v>
      </c>
      <c r="F487" s="80" t="s">
        <v>567</v>
      </c>
      <c r="G487" s="80" t="s">
        <v>2204</v>
      </c>
      <c r="H487" s="80" t="s">
        <v>2205</v>
      </c>
      <c r="I487" s="177"/>
      <c r="J487" s="81">
        <v>42.659606568853626</v>
      </c>
      <c r="K487" s="81">
        <v>2.9011717075564394</v>
      </c>
      <c r="L487" s="81">
        <v>3.5410493352284367</v>
      </c>
      <c r="M487" s="81">
        <v>55.894773531689559</v>
      </c>
      <c r="N487" s="81">
        <v>61.286193444381567</v>
      </c>
      <c r="O487" s="81">
        <v>31.609287864562948</v>
      </c>
      <c r="P487" s="81">
        <v>33.32502820419068</v>
      </c>
      <c r="Q487" s="81">
        <v>2.0559833537369272</v>
      </c>
      <c r="R487" s="81">
        <v>1.204185870198679</v>
      </c>
      <c r="S487" s="81">
        <v>4.5711053345044013</v>
      </c>
      <c r="T487" s="82"/>
      <c r="U487" s="81">
        <v>1345994</v>
      </c>
      <c r="V487" s="81">
        <v>1413</v>
      </c>
      <c r="W487" s="81">
        <v>36</v>
      </c>
      <c r="X487" s="81">
        <v>14862</v>
      </c>
      <c r="Y487" s="81">
        <v>15892</v>
      </c>
      <c r="Z487" s="81">
        <v>15640</v>
      </c>
      <c r="AA487" s="81">
        <v>6526</v>
      </c>
      <c r="AB487" s="81">
        <v>33052</v>
      </c>
      <c r="AC487" s="81">
        <v>219045</v>
      </c>
      <c r="AD487" s="81">
        <v>4.5711053345044013</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2209</v>
      </c>
      <c r="B488" s="80">
        <v>277</v>
      </c>
      <c r="C488" s="80">
        <v>5</v>
      </c>
      <c r="D488" s="80">
        <v>17</v>
      </c>
      <c r="E488" s="80">
        <v>2008</v>
      </c>
      <c r="F488" s="80" t="s">
        <v>84</v>
      </c>
      <c r="G488" s="80" t="s">
        <v>2204</v>
      </c>
      <c r="H488" s="80" t="s">
        <v>2205</v>
      </c>
      <c r="I488" s="177"/>
      <c r="J488" s="81">
        <v>30.301440592390236</v>
      </c>
      <c r="K488" s="81">
        <v>2.1088767710713707</v>
      </c>
      <c r="L488" s="81">
        <v>3.1195978327788096</v>
      </c>
      <c r="M488" s="81">
        <v>61.259043385431958</v>
      </c>
      <c r="N488" s="81">
        <v>55.769258677365443</v>
      </c>
      <c r="O488" s="81">
        <v>30.478900253080642</v>
      </c>
      <c r="P488" s="81">
        <v>32.236308951741279</v>
      </c>
      <c r="Q488" s="81">
        <v>1.9950221789800648</v>
      </c>
      <c r="R488" s="81">
        <v>1.2144029064981414</v>
      </c>
      <c r="S488" s="81">
        <v>3.7218084681426009</v>
      </c>
      <c r="T488" s="82"/>
      <c r="U488" s="81">
        <v>1043934</v>
      </c>
      <c r="V488" s="81">
        <v>1413</v>
      </c>
      <c r="W488" s="81">
        <v>36</v>
      </c>
      <c r="X488" s="81">
        <v>14862</v>
      </c>
      <c r="Y488" s="81">
        <v>15826</v>
      </c>
      <c r="Z488" s="81">
        <v>15610</v>
      </c>
      <c r="AA488" s="81">
        <v>6320</v>
      </c>
      <c r="AB488" s="81">
        <v>32599</v>
      </c>
      <c r="AC488" s="81">
        <v>229384</v>
      </c>
      <c r="AD488" s="81">
        <v>3.7218084681426009</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2210</v>
      </c>
      <c r="B489" s="80">
        <v>278</v>
      </c>
      <c r="C489" s="80">
        <v>6</v>
      </c>
      <c r="D489" s="80">
        <v>17</v>
      </c>
      <c r="E489" s="80">
        <v>2009</v>
      </c>
      <c r="F489" s="80" t="s">
        <v>85</v>
      </c>
      <c r="G489" s="80" t="s">
        <v>2204</v>
      </c>
      <c r="H489" s="80" t="s">
        <v>2205</v>
      </c>
      <c r="I489" s="177"/>
      <c r="J489" s="81">
        <v>29.169242611762456</v>
      </c>
      <c r="K489" s="81">
        <v>1.7594690828943098</v>
      </c>
      <c r="L489" s="81">
        <v>4.7586805531008638</v>
      </c>
      <c r="M489" s="81">
        <v>54.238683062712845</v>
      </c>
      <c r="N489" s="81">
        <v>46.508653657204476</v>
      </c>
      <c r="O489" s="81">
        <v>31.019272764698005</v>
      </c>
      <c r="P489" s="81">
        <v>30.655378939598261</v>
      </c>
      <c r="Q489" s="81">
        <v>1.8876962877577612</v>
      </c>
      <c r="R489" s="81">
        <v>2.0913812795548727</v>
      </c>
      <c r="S489" s="81">
        <v>3.2727489010200008</v>
      </c>
      <c r="T489" s="82"/>
      <c r="U489" s="81">
        <v>761861</v>
      </c>
      <c r="V489" s="81">
        <v>1287</v>
      </c>
      <c r="W489" s="81">
        <v>61</v>
      </c>
      <c r="X489" s="81">
        <v>14968</v>
      </c>
      <c r="Y489" s="81">
        <v>15863</v>
      </c>
      <c r="Z489" s="81">
        <v>15681</v>
      </c>
      <c r="AA489" s="81">
        <v>6170</v>
      </c>
      <c r="AB489" s="81">
        <v>32380</v>
      </c>
      <c r="AC489" s="81">
        <v>385386.5</v>
      </c>
      <c r="AD489" s="81">
        <v>3.2727489010200008</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5.9480000000000004</v>
      </c>
      <c r="BL489" s="81">
        <v>0</v>
      </c>
      <c r="BM489" s="82"/>
      <c r="BN489" s="81">
        <v>0</v>
      </c>
      <c r="BO489" s="81">
        <v>0</v>
      </c>
      <c r="BP489" s="81">
        <v>0</v>
      </c>
      <c r="BQ489" s="81">
        <v>0</v>
      </c>
      <c r="BR489" s="81">
        <v>2</v>
      </c>
      <c r="BS489" s="81">
        <v>0</v>
      </c>
      <c r="BT489"/>
      <c r="BU489" s="80"/>
      <c r="BV489" s="80"/>
      <c r="BW489" s="80"/>
      <c r="BX489" s="80"/>
      <c r="BY489" s="80"/>
      <c r="BZ489" s="80"/>
      <c r="CA489" s="80"/>
      <c r="CB489" s="80"/>
      <c r="CC489" s="80"/>
    </row>
    <row r="490" spans="1:81">
      <c r="A490" s="80" t="s">
        <v>2211</v>
      </c>
      <c r="B490" s="80">
        <v>279</v>
      </c>
      <c r="C490" s="80">
        <v>7</v>
      </c>
      <c r="D490" s="80">
        <v>17</v>
      </c>
      <c r="E490" s="80">
        <v>2010</v>
      </c>
      <c r="F490" s="80" t="s">
        <v>86</v>
      </c>
      <c r="G490" s="80" t="s">
        <v>2204</v>
      </c>
      <c r="H490" s="80" t="s">
        <v>2205</v>
      </c>
      <c r="I490" s="177"/>
      <c r="J490" s="81">
        <v>32.258953839753943</v>
      </c>
      <c r="K490" s="81">
        <v>1.9536227566996622</v>
      </c>
      <c r="L490" s="81">
        <v>4.642795915520602</v>
      </c>
      <c r="M490" s="81">
        <v>59.252212945583416</v>
      </c>
      <c r="N490" s="81">
        <v>49.584467567762381</v>
      </c>
      <c r="O490" s="81">
        <v>30.950620897969433</v>
      </c>
      <c r="P490" s="81">
        <v>30.834175701200181</v>
      </c>
      <c r="Q490" s="81">
        <v>1.9544650725000776</v>
      </c>
      <c r="R490" s="81">
        <v>2.711609624578851</v>
      </c>
      <c r="S490" s="81">
        <v>4.2382704360780004</v>
      </c>
      <c r="T490" s="82"/>
      <c r="U490" s="81">
        <v>819529</v>
      </c>
      <c r="V490" s="81">
        <v>1287</v>
      </c>
      <c r="W490" s="81">
        <v>61</v>
      </c>
      <c r="X490" s="81">
        <v>14968</v>
      </c>
      <c r="Y490" s="81">
        <v>15819</v>
      </c>
      <c r="Z490" s="81">
        <v>15719</v>
      </c>
      <c r="AA490" s="81">
        <v>6051</v>
      </c>
      <c r="AB490" s="81">
        <v>32124</v>
      </c>
      <c r="AC490" s="81">
        <v>473524.5</v>
      </c>
      <c r="AD490" s="81">
        <v>4.2382704360780004</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5.3949999999999996</v>
      </c>
      <c r="BL490" s="81">
        <v>0</v>
      </c>
      <c r="BM490" s="82"/>
      <c r="BN490" s="81">
        <v>0</v>
      </c>
      <c r="BO490" s="81">
        <v>0</v>
      </c>
      <c r="BP490" s="81">
        <v>0</v>
      </c>
      <c r="BQ490" s="81">
        <v>0</v>
      </c>
      <c r="BR490" s="81">
        <v>2</v>
      </c>
      <c r="BS490" s="81">
        <v>0</v>
      </c>
      <c r="BT490"/>
      <c r="BU490" s="80">
        <v>5.3949999999999996</v>
      </c>
      <c r="BV490" s="80">
        <v>0</v>
      </c>
      <c r="BW490" s="80">
        <v>0</v>
      </c>
      <c r="BX490" s="80">
        <v>0</v>
      </c>
      <c r="BY490" s="80">
        <v>0</v>
      </c>
      <c r="BZ490" s="80">
        <v>0</v>
      </c>
      <c r="CA490" s="80">
        <v>0</v>
      </c>
      <c r="CB490" s="80">
        <v>0</v>
      </c>
      <c r="CC490" s="80">
        <v>0</v>
      </c>
    </row>
    <row r="491" spans="1:81">
      <c r="A491" s="80" t="s">
        <v>2212</v>
      </c>
      <c r="B491" s="80">
        <v>280</v>
      </c>
      <c r="C491" s="80">
        <v>8</v>
      </c>
      <c r="D491" s="80">
        <v>17</v>
      </c>
      <c r="E491" s="80">
        <v>2011</v>
      </c>
      <c r="F491" s="80" t="s">
        <v>87</v>
      </c>
      <c r="G491" s="80" t="s">
        <v>2204</v>
      </c>
      <c r="H491" s="80" t="s">
        <v>2205</v>
      </c>
      <c r="I491" s="177"/>
      <c r="J491" s="81">
        <v>34.145935608553224</v>
      </c>
      <c r="K491" s="81">
        <v>2.8141566542120708</v>
      </c>
      <c r="L491" s="81">
        <v>2.5314554292216842</v>
      </c>
      <c r="M491" s="81">
        <v>77.771580609574116</v>
      </c>
      <c r="N491" s="81">
        <v>63.240263341797665</v>
      </c>
      <c r="O491" s="81">
        <v>30.616273280217623</v>
      </c>
      <c r="P491" s="81">
        <v>29.834250167882658</v>
      </c>
      <c r="Q491" s="81">
        <v>2.2294949137318536</v>
      </c>
      <c r="R491" s="81">
        <v>1.4138571224647933</v>
      </c>
      <c r="S491" s="81">
        <v>5.4343978049172001</v>
      </c>
      <c r="T491" s="82"/>
      <c r="U491" s="81">
        <v>910820</v>
      </c>
      <c r="V491" s="81">
        <v>1287</v>
      </c>
      <c r="W491" s="81">
        <v>61</v>
      </c>
      <c r="X491" s="81">
        <v>14968</v>
      </c>
      <c r="Y491" s="81">
        <v>15770</v>
      </c>
      <c r="Z491" s="81">
        <v>15887</v>
      </c>
      <c r="AA491" s="81">
        <v>6029</v>
      </c>
      <c r="AB491" s="81">
        <v>31769</v>
      </c>
      <c r="AC491" s="81">
        <v>246491.5</v>
      </c>
      <c r="AD491" s="81">
        <v>5.4343978049172001</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1.881</v>
      </c>
      <c r="BL491" s="81">
        <v>3.0350000000000001</v>
      </c>
      <c r="BM491" s="82"/>
      <c r="BN491" s="81">
        <v>0</v>
      </c>
      <c r="BO491" s="81">
        <v>0</v>
      </c>
      <c r="BP491" s="81">
        <v>0</v>
      </c>
      <c r="BQ491" s="81">
        <v>0</v>
      </c>
      <c r="BR491" s="81">
        <v>1</v>
      </c>
      <c r="BS491" s="81">
        <v>1</v>
      </c>
      <c r="BT491"/>
      <c r="BU491" s="80">
        <v>4.9160000000000004</v>
      </c>
      <c r="BV491" s="80">
        <v>0</v>
      </c>
      <c r="BW491" s="80">
        <v>0</v>
      </c>
      <c r="BX491" s="80">
        <v>0</v>
      </c>
      <c r="BY491" s="80">
        <v>0</v>
      </c>
      <c r="BZ491" s="80">
        <v>0</v>
      </c>
      <c r="CA491" s="80">
        <v>0</v>
      </c>
      <c r="CB491" s="80">
        <v>0</v>
      </c>
      <c r="CC491" s="80">
        <v>0</v>
      </c>
    </row>
    <row r="492" spans="1:81">
      <c r="A492" s="80" t="s">
        <v>2213</v>
      </c>
      <c r="B492" s="80">
        <v>281</v>
      </c>
      <c r="C492" s="80">
        <v>9</v>
      </c>
      <c r="D492" s="80">
        <v>17</v>
      </c>
      <c r="E492" s="80">
        <v>2012</v>
      </c>
      <c r="F492" s="80" t="s">
        <v>88</v>
      </c>
      <c r="G492" s="80" t="s">
        <v>2204</v>
      </c>
      <c r="H492" s="80" t="s">
        <v>2205</v>
      </c>
      <c r="I492" s="177"/>
      <c r="J492" s="81">
        <v>28.915781229145669</v>
      </c>
      <c r="K492" s="81">
        <v>2.7255392805715069</v>
      </c>
      <c r="L492" s="81">
        <v>2.6069806216557154</v>
      </c>
      <c r="M492" s="81">
        <v>81.29989163406411</v>
      </c>
      <c r="N492" s="81">
        <v>68.29952614812774</v>
      </c>
      <c r="O492" s="81">
        <v>30.723325115414255</v>
      </c>
      <c r="P492" s="81">
        <v>29.919393448734894</v>
      </c>
      <c r="Q492" s="81">
        <v>2.4024686982997574</v>
      </c>
      <c r="R492" s="81">
        <v>1.6250480296193646</v>
      </c>
      <c r="S492" s="81">
        <v>4.9534264507055994</v>
      </c>
      <c r="T492" s="82"/>
      <c r="U492" s="81">
        <v>786321</v>
      </c>
      <c r="V492" s="81">
        <v>1287</v>
      </c>
      <c r="W492" s="81">
        <v>61</v>
      </c>
      <c r="X492" s="81">
        <v>14968</v>
      </c>
      <c r="Y492" s="81">
        <v>15712</v>
      </c>
      <c r="Z492" s="81">
        <v>16069</v>
      </c>
      <c r="AA492" s="81">
        <v>6012</v>
      </c>
      <c r="AB492" s="81">
        <v>31509</v>
      </c>
      <c r="AC492" s="81">
        <v>275972.5</v>
      </c>
      <c r="AD492" s="81">
        <v>4.9534264507055994</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2.39</v>
      </c>
      <c r="BL492" s="81">
        <v>3.8079999999999998</v>
      </c>
      <c r="BM492" s="82"/>
      <c r="BN492" s="81">
        <v>0</v>
      </c>
      <c r="BO492" s="81">
        <v>0</v>
      </c>
      <c r="BP492" s="81">
        <v>0</v>
      </c>
      <c r="BQ492" s="81">
        <v>0</v>
      </c>
      <c r="BR492" s="81">
        <v>1</v>
      </c>
      <c r="BS492" s="81">
        <v>1</v>
      </c>
      <c r="BT492"/>
      <c r="BU492" s="80">
        <v>6.1980000000000004</v>
      </c>
      <c r="BV492" s="80">
        <v>0</v>
      </c>
      <c r="BW492" s="80">
        <v>0</v>
      </c>
      <c r="BX492" s="80">
        <v>0</v>
      </c>
      <c r="BY492" s="80">
        <v>0</v>
      </c>
      <c r="BZ492" s="80">
        <v>0</v>
      </c>
      <c r="CA492" s="80">
        <v>0</v>
      </c>
      <c r="CB492" s="80">
        <v>0</v>
      </c>
      <c r="CC492" s="80">
        <v>0</v>
      </c>
    </row>
    <row r="493" spans="1:81">
      <c r="A493" s="80" t="s">
        <v>2214</v>
      </c>
      <c r="B493" s="80">
        <v>282</v>
      </c>
      <c r="C493" s="80">
        <v>10</v>
      </c>
      <c r="D493" s="80">
        <v>17</v>
      </c>
      <c r="E493" s="80">
        <v>2013</v>
      </c>
      <c r="F493" s="80" t="s">
        <v>89</v>
      </c>
      <c r="G493" s="80" t="s">
        <v>2204</v>
      </c>
      <c r="H493" s="80" t="s">
        <v>2205</v>
      </c>
      <c r="I493" s="177"/>
      <c r="J493" s="81">
        <v>43.891948607277214</v>
      </c>
      <c r="K493" s="81">
        <v>2.6042004913599635</v>
      </c>
      <c r="L493" s="81">
        <v>2.3295380544092552</v>
      </c>
      <c r="M493" s="81">
        <v>83.61343098117986</v>
      </c>
      <c r="N493" s="81">
        <v>64.383230777234573</v>
      </c>
      <c r="O493" s="81">
        <v>29.964777537710873</v>
      </c>
      <c r="P493" s="81">
        <v>29.637492773675341</v>
      </c>
      <c r="Q493" s="81">
        <v>2.4288304583768681</v>
      </c>
      <c r="R493" s="81">
        <v>2.1089864469392063</v>
      </c>
      <c r="S493" s="81">
        <v>3.5920255125599998</v>
      </c>
      <c r="T493" s="82"/>
      <c r="U493" s="81">
        <v>1128751</v>
      </c>
      <c r="V493" s="81">
        <v>1287</v>
      </c>
      <c r="W493" s="81">
        <v>61</v>
      </c>
      <c r="X493" s="81">
        <v>14968</v>
      </c>
      <c r="Y493" s="81">
        <v>15717</v>
      </c>
      <c r="Z493" s="81">
        <v>16372</v>
      </c>
      <c r="AA493" s="81">
        <v>5933</v>
      </c>
      <c r="AB493" s="81">
        <v>31398</v>
      </c>
      <c r="AC493" s="81">
        <v>349610.5</v>
      </c>
      <c r="AD493" s="81">
        <v>3.5920255125599998</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6.7210000000000001</v>
      </c>
      <c r="BL493" s="81">
        <v>0</v>
      </c>
      <c r="BM493" s="82"/>
      <c r="BN493" s="81">
        <v>0</v>
      </c>
      <c r="BO493" s="81">
        <v>0</v>
      </c>
      <c r="BP493" s="81">
        <v>0</v>
      </c>
      <c r="BQ493" s="81">
        <v>0</v>
      </c>
      <c r="BR493" s="81">
        <v>2</v>
      </c>
      <c r="BS493" s="81">
        <v>0</v>
      </c>
      <c r="BT493"/>
      <c r="BU493" s="80">
        <v>6.7210000000000001</v>
      </c>
      <c r="BV493" s="80">
        <v>0</v>
      </c>
      <c r="BW493" s="80">
        <v>0</v>
      </c>
      <c r="BX493" s="80">
        <v>0</v>
      </c>
      <c r="BY493" s="80">
        <v>0</v>
      </c>
      <c r="BZ493" s="80">
        <v>0</v>
      </c>
      <c r="CA493" s="80">
        <v>0</v>
      </c>
      <c r="CB493" s="80">
        <v>0</v>
      </c>
      <c r="CC493" s="80">
        <v>0</v>
      </c>
    </row>
    <row r="494" spans="1:81">
      <c r="A494" s="80" t="s">
        <v>2215</v>
      </c>
      <c r="B494" s="80">
        <v>283</v>
      </c>
      <c r="C494" s="80">
        <v>11</v>
      </c>
      <c r="D494" s="80">
        <v>17</v>
      </c>
      <c r="E494" s="80">
        <v>2014</v>
      </c>
      <c r="F494" s="80" t="s">
        <v>90</v>
      </c>
      <c r="G494" s="80" t="s">
        <v>2204</v>
      </c>
      <c r="H494" s="80" t="s">
        <v>2205</v>
      </c>
      <c r="I494" s="177"/>
      <c r="J494" s="81">
        <v>35.705617808196429</v>
      </c>
      <c r="K494" s="81">
        <v>2.9081400390496319</v>
      </c>
      <c r="L494" s="81">
        <v>2.6919044770223746</v>
      </c>
      <c r="M494" s="81">
        <v>80.561348706875975</v>
      </c>
      <c r="N494" s="81">
        <v>65.372670349141487</v>
      </c>
      <c r="O494" s="81">
        <v>28.544711821633094</v>
      </c>
      <c r="P494" s="81">
        <v>29.394953633840377</v>
      </c>
      <c r="Q494" s="81">
        <v>2.2955440648708634</v>
      </c>
      <c r="R494" s="81">
        <v>1.9037776018373727</v>
      </c>
      <c r="S494" s="81">
        <v>4.1406270033135009</v>
      </c>
      <c r="T494" s="82"/>
      <c r="U494" s="81">
        <v>939799</v>
      </c>
      <c r="V494" s="81">
        <v>1273</v>
      </c>
      <c r="W494" s="81">
        <v>55</v>
      </c>
      <c r="X494" s="81">
        <v>13963</v>
      </c>
      <c r="Y494" s="81">
        <v>15620</v>
      </c>
      <c r="Z494" s="81">
        <v>16426</v>
      </c>
      <c r="AA494" s="81">
        <v>5854</v>
      </c>
      <c r="AB494" s="81">
        <v>30929</v>
      </c>
      <c r="AC494" s="81">
        <v>316585</v>
      </c>
      <c r="AD494" s="81">
        <v>4.1406270033135009</v>
      </c>
      <c r="AE494" s="82"/>
      <c r="AF494" s="81">
        <v>7919432.5643350594</v>
      </c>
      <c r="AG494" s="81">
        <v>2463965.5032195305</v>
      </c>
      <c r="AH494" s="81">
        <v>593296.24340157129</v>
      </c>
      <c r="AI494" s="81">
        <v>101027453.65180495</v>
      </c>
      <c r="AJ494" s="81">
        <v>93665618.241328254</v>
      </c>
      <c r="AK494" s="81">
        <v>0</v>
      </c>
      <c r="AL494" s="81">
        <v>0</v>
      </c>
      <c r="AM494" s="81">
        <v>4246089.5213042703</v>
      </c>
      <c r="AN494" s="81">
        <v>0</v>
      </c>
      <c r="AO494" s="81">
        <v>0</v>
      </c>
      <c r="AP494" s="82"/>
      <c r="AQ494" s="81">
        <v>342</v>
      </c>
      <c r="AR494" s="81">
        <v>36</v>
      </c>
      <c r="AS494" s="81">
        <v>0</v>
      </c>
      <c r="AT494" s="81">
        <v>1</v>
      </c>
      <c r="AU494" s="81">
        <v>0</v>
      </c>
      <c r="AV494" s="81">
        <v>0</v>
      </c>
      <c r="AW494" s="81" t="s">
        <v>564</v>
      </c>
      <c r="AX494" s="82"/>
      <c r="AY494" s="81">
        <v>1374</v>
      </c>
      <c r="AZ494" s="81">
        <v>1894.9</v>
      </c>
      <c r="BA494" s="81">
        <v>0</v>
      </c>
      <c r="BB494" s="81">
        <v>282</v>
      </c>
      <c r="BC494" s="81">
        <v>0</v>
      </c>
      <c r="BD494" s="81">
        <v>0</v>
      </c>
      <c r="BE494" s="81" t="s">
        <v>564</v>
      </c>
      <c r="BF494" s="82"/>
      <c r="BG494" s="81">
        <v>0</v>
      </c>
      <c r="BH494" s="81">
        <v>0</v>
      </c>
      <c r="BI494" s="81">
        <v>0</v>
      </c>
      <c r="BJ494" s="81">
        <v>0</v>
      </c>
      <c r="BK494" s="81">
        <v>6.6429999999999998</v>
      </c>
      <c r="BL494" s="81">
        <v>0</v>
      </c>
      <c r="BM494" s="82"/>
      <c r="BN494" s="81">
        <v>0</v>
      </c>
      <c r="BO494" s="81">
        <v>0</v>
      </c>
      <c r="BP494" s="81">
        <v>0</v>
      </c>
      <c r="BQ494" s="81">
        <v>0</v>
      </c>
      <c r="BR494" s="81">
        <v>2</v>
      </c>
      <c r="BS494" s="81">
        <v>0</v>
      </c>
      <c r="BT494"/>
      <c r="BU494" s="80">
        <v>6.6429999999999998</v>
      </c>
      <c r="BV494" s="80">
        <v>0</v>
      </c>
      <c r="BW494" s="80">
        <v>0</v>
      </c>
      <c r="BX494" s="80">
        <v>0</v>
      </c>
      <c r="BY494" s="80">
        <v>0</v>
      </c>
      <c r="BZ494" s="80">
        <v>0</v>
      </c>
      <c r="CA494" s="80">
        <v>0</v>
      </c>
      <c r="CB494" s="80">
        <v>0</v>
      </c>
      <c r="CC494" s="80">
        <v>0</v>
      </c>
    </row>
    <row r="495" spans="1:81">
      <c r="A495" s="80" t="s">
        <v>2216</v>
      </c>
      <c r="B495" s="80">
        <v>284</v>
      </c>
      <c r="C495" s="80">
        <v>12</v>
      </c>
      <c r="D495" s="80">
        <v>17</v>
      </c>
      <c r="E495" s="80">
        <v>2015</v>
      </c>
      <c r="F495" s="80" t="s">
        <v>91</v>
      </c>
      <c r="G495" s="80" t="s">
        <v>2204</v>
      </c>
      <c r="H495" s="80" t="s">
        <v>2205</v>
      </c>
      <c r="I495" s="177"/>
      <c r="J495" s="81">
        <v>30.250753678912531</v>
      </c>
      <c r="K495" s="81">
        <v>2.6311094101135191</v>
      </c>
      <c r="L495" s="81">
        <v>3.0958051212363769</v>
      </c>
      <c r="M495" s="81">
        <v>67.006356879333467</v>
      </c>
      <c r="N495" s="81">
        <v>55.243151958475835</v>
      </c>
      <c r="O495" s="81">
        <v>28.36870163643189</v>
      </c>
      <c r="P495" s="81">
        <v>28.664287694787756</v>
      </c>
      <c r="Q495" s="81">
        <v>2.2110402479707894</v>
      </c>
      <c r="R495" s="81">
        <v>1.7275141394870757</v>
      </c>
      <c r="S495" s="81">
        <v>3.6916863384059004</v>
      </c>
      <c r="T495" s="82"/>
      <c r="U495" s="81">
        <v>779193</v>
      </c>
      <c r="V495" s="81">
        <v>1273</v>
      </c>
      <c r="W495" s="81">
        <v>55</v>
      </c>
      <c r="X495" s="81">
        <v>13963</v>
      </c>
      <c r="Y495" s="81">
        <v>15478</v>
      </c>
      <c r="Z495" s="81">
        <v>16482</v>
      </c>
      <c r="AA495" s="81">
        <v>5704</v>
      </c>
      <c r="AB495" s="81">
        <v>30431</v>
      </c>
      <c r="AC495" s="81">
        <v>295928</v>
      </c>
      <c r="AD495" s="81">
        <v>3.6916863384059004</v>
      </c>
      <c r="AE495" s="82"/>
      <c r="AF495" s="81">
        <v>7280280.1002996871</v>
      </c>
      <c r="AG495" s="81">
        <v>2016093.5634319177</v>
      </c>
      <c r="AH495" s="81">
        <v>560214.76677373331</v>
      </c>
      <c r="AI495" s="81">
        <v>87934062.931310594</v>
      </c>
      <c r="AJ495" s="81">
        <v>84703497.183166623</v>
      </c>
      <c r="AK495" s="81">
        <v>0</v>
      </c>
      <c r="AL495" s="81">
        <v>0</v>
      </c>
      <c r="AM495" s="81">
        <v>4170440.8967561293</v>
      </c>
      <c r="AN495" s="81">
        <v>0</v>
      </c>
      <c r="AO495" s="81">
        <v>0</v>
      </c>
      <c r="AP495" s="82"/>
      <c r="AQ495" s="81">
        <v>370</v>
      </c>
      <c r="AR495" s="81">
        <v>37</v>
      </c>
      <c r="AS495" s="81">
        <v>0</v>
      </c>
      <c r="AT495" s="81">
        <v>1</v>
      </c>
      <c r="AU495" s="81">
        <v>0</v>
      </c>
      <c r="AV495" s="81">
        <v>0</v>
      </c>
      <c r="AW495" s="81" t="s">
        <v>564</v>
      </c>
      <c r="AX495" s="82"/>
      <c r="AY495" s="81">
        <v>1532.9</v>
      </c>
      <c r="AZ495" s="81">
        <v>1904.9</v>
      </c>
      <c r="BA495" s="81">
        <v>0</v>
      </c>
      <c r="BB495" s="81">
        <v>282</v>
      </c>
      <c r="BC495" s="81">
        <v>0</v>
      </c>
      <c r="BD495" s="81">
        <v>0</v>
      </c>
      <c r="BE495" s="81" t="s">
        <v>564</v>
      </c>
      <c r="BF495" s="82"/>
      <c r="BG495" s="81">
        <v>0</v>
      </c>
      <c r="BH495" s="81">
        <v>0</v>
      </c>
      <c r="BI495" s="81">
        <v>0</v>
      </c>
      <c r="BJ495" s="81">
        <v>0</v>
      </c>
      <c r="BK495" s="81">
        <v>3.9350000000000001</v>
      </c>
      <c r="BL495" s="81">
        <v>0</v>
      </c>
      <c r="BM495" s="82"/>
      <c r="BN495" s="81">
        <v>0</v>
      </c>
      <c r="BO495" s="81">
        <v>0</v>
      </c>
      <c r="BP495" s="81">
        <v>0</v>
      </c>
      <c r="BQ495" s="81">
        <v>0</v>
      </c>
      <c r="BR495" s="81">
        <v>1</v>
      </c>
      <c r="BS495" s="81">
        <v>0</v>
      </c>
      <c r="BT495"/>
      <c r="BU495" s="80">
        <v>3.9350000000000001</v>
      </c>
      <c r="BV495" s="80">
        <v>0</v>
      </c>
      <c r="BW495" s="80">
        <v>0</v>
      </c>
      <c r="BX495" s="80">
        <v>0</v>
      </c>
      <c r="BY495" s="80">
        <v>0</v>
      </c>
      <c r="BZ495" s="80">
        <v>0</v>
      </c>
      <c r="CA495" s="80">
        <v>0</v>
      </c>
      <c r="CB495" s="80">
        <v>0</v>
      </c>
      <c r="CC495" s="80">
        <v>0</v>
      </c>
    </row>
    <row r="496" spans="1:81">
      <c r="A496" s="80" t="s">
        <v>2217</v>
      </c>
      <c r="B496" s="80">
        <v>285</v>
      </c>
      <c r="C496" s="80">
        <v>13</v>
      </c>
      <c r="D496" s="80">
        <v>17</v>
      </c>
      <c r="E496" s="80">
        <v>2016</v>
      </c>
      <c r="F496" s="80" t="s">
        <v>92</v>
      </c>
      <c r="G496" s="80" t="s">
        <v>2204</v>
      </c>
      <c r="H496" s="80" t="s">
        <v>2205</v>
      </c>
      <c r="I496" s="177"/>
      <c r="J496" s="81">
        <v>30.111565385362251</v>
      </c>
      <c r="K496" s="81">
        <v>2.6705654182016216</v>
      </c>
      <c r="L496" s="81">
        <v>4.3138464961723662</v>
      </c>
      <c r="M496" s="81">
        <v>68.827763828594613</v>
      </c>
      <c r="N496" s="81">
        <v>55.514898859074215</v>
      </c>
      <c r="O496" s="81">
        <v>27.755561729051649</v>
      </c>
      <c r="P496" s="81">
        <v>28.073695335002832</v>
      </c>
      <c r="Q496" s="81">
        <v>2.1090723516399996</v>
      </c>
      <c r="R496" s="81">
        <v>1.5936630507694265</v>
      </c>
      <c r="S496" s="81">
        <v>5.7203820605375997</v>
      </c>
      <c r="T496" s="82"/>
      <c r="U496" s="81">
        <v>717701</v>
      </c>
      <c r="V496" s="81">
        <v>1273</v>
      </c>
      <c r="W496" s="81">
        <v>55</v>
      </c>
      <c r="X496" s="81">
        <v>13963</v>
      </c>
      <c r="Y496" s="81">
        <v>15324</v>
      </c>
      <c r="Z496" s="81">
        <v>16324</v>
      </c>
      <c r="AA496" s="81">
        <v>5778</v>
      </c>
      <c r="AB496" s="81">
        <v>29860</v>
      </c>
      <c r="AC496" s="81">
        <v>272181.96188097552</v>
      </c>
      <c r="AD496" s="81">
        <v>5.7203820605375997</v>
      </c>
      <c r="AE496" s="82"/>
      <c r="AF496" s="81">
        <v>6755901.4561983291</v>
      </c>
      <c r="AG496" s="81">
        <v>1953391.1957061361</v>
      </c>
      <c r="AH496" s="81">
        <v>661971.57163490902</v>
      </c>
      <c r="AI496" s="81">
        <v>104287364.1139781</v>
      </c>
      <c r="AJ496" s="81">
        <v>80164812.51385963</v>
      </c>
      <c r="AK496" s="81">
        <v>0</v>
      </c>
      <c r="AL496" s="81">
        <v>0</v>
      </c>
      <c r="AM496" s="81">
        <v>4095366.9703647229</v>
      </c>
      <c r="AN496" s="81">
        <v>0</v>
      </c>
      <c r="AO496" s="81">
        <v>0</v>
      </c>
      <c r="AP496" s="82"/>
      <c r="AQ496" s="81">
        <v>403</v>
      </c>
      <c r="AR496" s="81">
        <v>41</v>
      </c>
      <c r="AS496" s="81">
        <v>0</v>
      </c>
      <c r="AT496" s="81">
        <v>1</v>
      </c>
      <c r="AU496" s="81">
        <v>0</v>
      </c>
      <c r="AV496" s="81">
        <v>0</v>
      </c>
      <c r="AW496" s="81" t="s">
        <v>564</v>
      </c>
      <c r="AX496" s="82"/>
      <c r="AY496" s="81">
        <v>1703</v>
      </c>
      <c r="AZ496" s="81">
        <v>6984.9</v>
      </c>
      <c r="BA496" s="81">
        <v>0</v>
      </c>
      <c r="BB496" s="81">
        <v>282</v>
      </c>
      <c r="BC496" s="81">
        <v>0</v>
      </c>
      <c r="BD496" s="81">
        <v>0</v>
      </c>
      <c r="BE496" s="81" t="s">
        <v>564</v>
      </c>
      <c r="BF496" s="82"/>
      <c r="BG496" s="81">
        <v>0</v>
      </c>
      <c r="BH496" s="81">
        <v>0</v>
      </c>
      <c r="BI496" s="81">
        <v>0</v>
      </c>
      <c r="BJ496" s="81">
        <v>0</v>
      </c>
      <c r="BK496" s="81">
        <v>3.94</v>
      </c>
      <c r="BL496" s="81">
        <v>0</v>
      </c>
      <c r="BM496" s="82"/>
      <c r="BN496" s="81">
        <v>0</v>
      </c>
      <c r="BO496" s="81">
        <v>0</v>
      </c>
      <c r="BP496" s="81">
        <v>0</v>
      </c>
      <c r="BQ496" s="81">
        <v>0</v>
      </c>
      <c r="BR496" s="81">
        <v>1</v>
      </c>
      <c r="BS496" s="81">
        <v>0</v>
      </c>
      <c r="BT496"/>
      <c r="BU496" s="80">
        <v>3.94</v>
      </c>
      <c r="BV496" s="80">
        <v>0</v>
      </c>
      <c r="BW496" s="80">
        <v>0</v>
      </c>
      <c r="BX496" s="80">
        <v>0</v>
      </c>
      <c r="BY496" s="80">
        <v>0</v>
      </c>
      <c r="BZ496" s="80">
        <v>0</v>
      </c>
      <c r="CA496" s="80">
        <v>0</v>
      </c>
      <c r="CB496" s="80">
        <v>0</v>
      </c>
      <c r="CC496" s="80">
        <v>0</v>
      </c>
    </row>
    <row r="497" spans="1:81">
      <c r="A497" s="80" t="s">
        <v>2218</v>
      </c>
      <c r="B497" s="80">
        <v>286</v>
      </c>
      <c r="C497" s="80">
        <v>14</v>
      </c>
      <c r="D497" s="80">
        <v>17</v>
      </c>
      <c r="E497" s="80">
        <v>2017</v>
      </c>
      <c r="F497" s="80" t="s">
        <v>71</v>
      </c>
      <c r="G497" s="80" t="s">
        <v>2204</v>
      </c>
      <c r="H497" s="80" t="s">
        <v>2205</v>
      </c>
      <c r="I497" s="177"/>
      <c r="J497" s="81">
        <v>26.293543973417648</v>
      </c>
      <c r="K497" s="81">
        <v>2.5336422243838488</v>
      </c>
      <c r="L497" s="81">
        <v>3.9968810913769279</v>
      </c>
      <c r="M497" s="81">
        <v>50.258036350459477</v>
      </c>
      <c r="N497" s="81">
        <v>48.430500307068812</v>
      </c>
      <c r="O497" s="81">
        <v>27.372904069687234</v>
      </c>
      <c r="P497" s="81">
        <v>27.340644978266443</v>
      </c>
      <c r="Q497" s="81">
        <v>2.0051707429718721</v>
      </c>
      <c r="R497" s="81">
        <v>1.8058406590798459</v>
      </c>
      <c r="S497" s="81">
        <v>6.2862371706827007</v>
      </c>
      <c r="T497" s="82"/>
      <c r="U497" s="81">
        <v>657416</v>
      </c>
      <c r="V497" s="81">
        <v>1273</v>
      </c>
      <c r="W497" s="81">
        <v>55</v>
      </c>
      <c r="X497" s="81">
        <v>13963</v>
      </c>
      <c r="Y497" s="81">
        <v>15146</v>
      </c>
      <c r="Z497" s="81">
        <v>16366</v>
      </c>
      <c r="AA497" s="81">
        <v>5663</v>
      </c>
      <c r="AB497" s="81">
        <v>29358</v>
      </c>
      <c r="AC497" s="81">
        <v>314539.49999999988</v>
      </c>
      <c r="AD497" s="81">
        <v>6.2862371706827007</v>
      </c>
      <c r="AE497" s="82"/>
      <c r="AF497" s="81">
        <v>5986359.7835429246</v>
      </c>
      <c r="AG497" s="81">
        <v>1952918.123773528</v>
      </c>
      <c r="AH497" s="81">
        <v>819529.44478834048</v>
      </c>
      <c r="AI497" s="81">
        <v>85454071.643967822</v>
      </c>
      <c r="AJ497" s="81">
        <v>84758092.995624796</v>
      </c>
      <c r="AK497" s="81">
        <v>0</v>
      </c>
      <c r="AL497" s="81">
        <v>0</v>
      </c>
      <c r="AM497" s="81">
        <v>4032816.9269062481</v>
      </c>
      <c r="AN497" s="81">
        <v>0</v>
      </c>
      <c r="AO497" s="81">
        <v>0</v>
      </c>
      <c r="AP497" s="82"/>
      <c r="AQ497" s="81">
        <v>437</v>
      </c>
      <c r="AR497" s="81">
        <v>46</v>
      </c>
      <c r="AS497" s="81">
        <v>0</v>
      </c>
      <c r="AT497" s="81">
        <v>1</v>
      </c>
      <c r="AU497" s="81">
        <v>0</v>
      </c>
      <c r="AV497" s="81">
        <v>0</v>
      </c>
      <c r="AW497" s="81" t="s">
        <v>564</v>
      </c>
      <c r="AX497" s="82"/>
      <c r="AY497" s="81">
        <v>1875.4</v>
      </c>
      <c r="AZ497" s="81">
        <v>7146</v>
      </c>
      <c r="BA497" s="81">
        <v>0</v>
      </c>
      <c r="BB497" s="81">
        <v>282</v>
      </c>
      <c r="BC497" s="81">
        <v>0</v>
      </c>
      <c r="BD497" s="81">
        <v>0</v>
      </c>
      <c r="BE497" s="81" t="s">
        <v>564</v>
      </c>
      <c r="BF497" s="82"/>
      <c r="BG497" s="81">
        <v>0</v>
      </c>
      <c r="BH497" s="81">
        <v>0</v>
      </c>
      <c r="BI497" s="81">
        <v>0</v>
      </c>
      <c r="BJ497" s="81">
        <v>0</v>
      </c>
      <c r="BK497" s="81">
        <v>3.952</v>
      </c>
      <c r="BL497" s="81">
        <v>0</v>
      </c>
      <c r="BM497" s="82"/>
      <c r="BN497" s="81">
        <v>0</v>
      </c>
      <c r="BO497" s="81">
        <v>0</v>
      </c>
      <c r="BP497" s="81">
        <v>0</v>
      </c>
      <c r="BQ497" s="81">
        <v>0</v>
      </c>
      <c r="BR497" s="81">
        <v>1</v>
      </c>
      <c r="BS497" s="81">
        <v>0</v>
      </c>
      <c r="BT497"/>
      <c r="BU497" s="80">
        <v>3.952</v>
      </c>
      <c r="BV497" s="80">
        <v>0</v>
      </c>
      <c r="BW497" s="80">
        <v>0</v>
      </c>
      <c r="BX497" s="80">
        <v>0</v>
      </c>
      <c r="BY497" s="80">
        <v>0</v>
      </c>
      <c r="BZ497" s="80">
        <v>0</v>
      </c>
      <c r="CA497" s="80">
        <v>0</v>
      </c>
      <c r="CB497" s="80">
        <v>0</v>
      </c>
      <c r="CC497" s="80">
        <v>0</v>
      </c>
    </row>
    <row r="498" spans="1:81">
      <c r="A498" s="80" t="s">
        <v>2219</v>
      </c>
      <c r="B498" s="80">
        <v>287</v>
      </c>
      <c r="C498" s="80">
        <v>15</v>
      </c>
      <c r="D498" s="80">
        <v>17</v>
      </c>
      <c r="E498" s="80">
        <v>2018</v>
      </c>
      <c r="F498" s="80" t="s">
        <v>93</v>
      </c>
      <c r="G498" s="80" t="s">
        <v>2204</v>
      </c>
      <c r="H498" s="80" t="s">
        <v>2205</v>
      </c>
      <c r="I498" s="177"/>
      <c r="J498" s="81">
        <v>24.642740983059021</v>
      </c>
      <c r="K498" s="81">
        <v>2.2760201481509101</v>
      </c>
      <c r="L498" s="81">
        <v>3.6258878168309914</v>
      </c>
      <c r="M498" s="81">
        <v>43.919971329478606</v>
      </c>
      <c r="N498" s="81">
        <v>36.281793075257006</v>
      </c>
      <c r="O498" s="81">
        <v>26.95873547456819</v>
      </c>
      <c r="P498" s="81">
        <v>26.867734531589225</v>
      </c>
      <c r="Q498" s="81">
        <v>1.8301483066456954</v>
      </c>
      <c r="R498" s="81">
        <v>2.0216850983418602</v>
      </c>
      <c r="S498" s="81">
        <v>4.2845455008099993</v>
      </c>
      <c r="T498" s="82"/>
      <c r="U498" s="81">
        <v>661225</v>
      </c>
      <c r="V498" s="81">
        <v>1273</v>
      </c>
      <c r="W498" s="81">
        <v>55</v>
      </c>
      <c r="X498" s="81">
        <v>13963</v>
      </c>
      <c r="Y498" s="81">
        <v>14997</v>
      </c>
      <c r="Z498" s="81">
        <v>16427</v>
      </c>
      <c r="AA498" s="81">
        <v>5621</v>
      </c>
      <c r="AB498" s="81">
        <v>28876</v>
      </c>
      <c r="AC498" s="81">
        <v>350755.00000000012</v>
      </c>
      <c r="AD498" s="81">
        <v>4.2845455008099993</v>
      </c>
      <c r="AE498" s="82"/>
      <c r="AF498" s="81">
        <v>5853043.4652534369</v>
      </c>
      <c r="AG498" s="81">
        <v>1738245.298421354</v>
      </c>
      <c r="AH498" s="81">
        <v>760528.08925445017</v>
      </c>
      <c r="AI498" s="81">
        <v>83455597.702275127</v>
      </c>
      <c r="AJ498" s="81">
        <v>77534208.316885844</v>
      </c>
      <c r="AK498" s="81">
        <v>0</v>
      </c>
      <c r="AL498" s="81">
        <v>0</v>
      </c>
      <c r="AM498" s="81">
        <v>3974813.4729095721</v>
      </c>
      <c r="AN498" s="81">
        <v>0</v>
      </c>
      <c r="AO498" s="81">
        <v>0</v>
      </c>
      <c r="AP498" s="82"/>
      <c r="AQ498" s="81">
        <v>461</v>
      </c>
      <c r="AR498" s="81">
        <v>61</v>
      </c>
      <c r="AS498" s="81">
        <v>0</v>
      </c>
      <c r="AT498" s="81">
        <v>1</v>
      </c>
      <c r="AU498" s="81">
        <v>0</v>
      </c>
      <c r="AV498" s="81">
        <v>0</v>
      </c>
      <c r="AW498" s="81" t="s">
        <v>564</v>
      </c>
      <c r="AX498" s="82"/>
      <c r="AY498" s="81">
        <v>1999.1</v>
      </c>
      <c r="AZ498" s="81">
        <v>8673</v>
      </c>
      <c r="BA498" s="81">
        <v>0</v>
      </c>
      <c r="BB498" s="81">
        <v>282</v>
      </c>
      <c r="BC498" s="81">
        <v>0</v>
      </c>
      <c r="BD498" s="81">
        <v>0</v>
      </c>
      <c r="BE498" s="81" t="s">
        <v>564</v>
      </c>
      <c r="BF498" s="82"/>
      <c r="BG498" s="81">
        <v>0</v>
      </c>
      <c r="BH498" s="81">
        <v>0</v>
      </c>
      <c r="BI498" s="81">
        <v>0</v>
      </c>
      <c r="BJ498" s="81">
        <v>0</v>
      </c>
      <c r="BK498" s="81">
        <v>3.6930000000000001</v>
      </c>
      <c r="BL498" s="81">
        <v>0</v>
      </c>
      <c r="BM498" s="82"/>
      <c r="BN498" s="81">
        <v>0</v>
      </c>
      <c r="BO498" s="81">
        <v>0</v>
      </c>
      <c r="BP498" s="81">
        <v>0</v>
      </c>
      <c r="BQ498" s="81">
        <v>0</v>
      </c>
      <c r="BR498" s="81">
        <v>1</v>
      </c>
      <c r="BS498" s="81">
        <v>0</v>
      </c>
      <c r="BT498"/>
      <c r="BU498" s="80">
        <v>3.6930000000000001</v>
      </c>
      <c r="BV498" s="80">
        <v>0</v>
      </c>
      <c r="BW498" s="80">
        <v>0</v>
      </c>
      <c r="BX498" s="80">
        <v>0</v>
      </c>
      <c r="BY498" s="80">
        <v>0</v>
      </c>
      <c r="BZ498" s="80">
        <v>0</v>
      </c>
      <c r="CA498" s="80">
        <v>0</v>
      </c>
      <c r="CB498" s="80">
        <v>0</v>
      </c>
      <c r="CC498" s="80">
        <v>0</v>
      </c>
    </row>
    <row r="499" spans="1:81">
      <c r="A499" s="80" t="s">
        <v>2220</v>
      </c>
      <c r="B499" s="80">
        <v>288</v>
      </c>
      <c r="C499" s="80">
        <v>16</v>
      </c>
      <c r="D499" s="80">
        <v>17</v>
      </c>
      <c r="E499" s="80">
        <v>2019</v>
      </c>
      <c r="F499" s="80" t="s">
        <v>73</v>
      </c>
      <c r="G499" s="80" t="s">
        <v>2204</v>
      </c>
      <c r="H499" s="80" t="s">
        <v>2205</v>
      </c>
      <c r="I499" s="177"/>
      <c r="J499" s="81">
        <v>23.481510005657473</v>
      </c>
      <c r="K499" s="81">
        <v>2.0853834190984339</v>
      </c>
      <c r="L499" s="81">
        <v>3.6596983207623719</v>
      </c>
      <c r="M499" s="81">
        <v>42.390720771873099</v>
      </c>
      <c r="N499" s="81">
        <v>35.594702049863599</v>
      </c>
      <c r="O499" s="81">
        <v>26.091393228447156</v>
      </c>
      <c r="P499" s="81">
        <v>25.880806455239163</v>
      </c>
      <c r="Q499" s="81">
        <v>1.7479631832963443</v>
      </c>
      <c r="R499" s="81">
        <v>2.0650339554373525</v>
      </c>
      <c r="S499" s="81">
        <v>5.5709367099515994</v>
      </c>
      <c r="T499" s="82"/>
      <c r="U499" s="81">
        <v>570301</v>
      </c>
      <c r="V499" s="81">
        <v>1273</v>
      </c>
      <c r="W499" s="81">
        <v>55</v>
      </c>
      <c r="X499" s="81">
        <v>13963</v>
      </c>
      <c r="Y499" s="81">
        <v>14814</v>
      </c>
      <c r="Z499" s="81">
        <v>16335</v>
      </c>
      <c r="AA499" s="81">
        <v>5374</v>
      </c>
      <c r="AB499" s="81">
        <v>28326</v>
      </c>
      <c r="AC499" s="81">
        <v>364144</v>
      </c>
      <c r="AD499" s="81">
        <v>5.5709367099515994</v>
      </c>
      <c r="AE499" s="82"/>
      <c r="AF499" s="81">
        <v>5239462.4379041344</v>
      </c>
      <c r="AG499" s="81">
        <v>1686545.2929341779</v>
      </c>
      <c r="AH499" s="81">
        <v>837312.35876703879</v>
      </c>
      <c r="AI499" s="81">
        <v>81886857.878316313</v>
      </c>
      <c r="AJ499" s="81">
        <v>70063212.305491149</v>
      </c>
      <c r="AK499" s="81">
        <v>0</v>
      </c>
      <c r="AL499" s="81">
        <v>0</v>
      </c>
      <c r="AM499" s="81">
        <v>3857787.9619861669</v>
      </c>
      <c r="AN499" s="81">
        <v>0</v>
      </c>
      <c r="AO499" s="81">
        <v>0</v>
      </c>
      <c r="AP499" s="82"/>
      <c r="AQ499" s="81">
        <v>480</v>
      </c>
      <c r="AR499" s="81">
        <v>68</v>
      </c>
      <c r="AS499" s="81">
        <v>0</v>
      </c>
      <c r="AT499" s="81">
        <v>1</v>
      </c>
      <c r="AU499" s="81">
        <v>0</v>
      </c>
      <c r="AV499" s="81">
        <v>0</v>
      </c>
      <c r="AW499" s="81" t="s">
        <v>564</v>
      </c>
      <c r="AX499" s="82"/>
      <c r="AY499" s="81">
        <v>2104.6999999999998</v>
      </c>
      <c r="AZ499" s="81">
        <v>10948.9</v>
      </c>
      <c r="BA499" s="81">
        <v>0</v>
      </c>
      <c r="BB499" s="81">
        <v>282</v>
      </c>
      <c r="BC499" s="81">
        <v>0</v>
      </c>
      <c r="BD499" s="81">
        <v>0</v>
      </c>
      <c r="BE499" s="81" t="s">
        <v>564</v>
      </c>
      <c r="BF499" s="82"/>
      <c r="BG499" s="81">
        <v>0</v>
      </c>
      <c r="BH499" s="81">
        <v>0</v>
      </c>
      <c r="BI499" s="81">
        <v>0</v>
      </c>
      <c r="BJ499" s="81">
        <v>0</v>
      </c>
      <c r="BK499" s="81">
        <v>3.3180000000000001</v>
      </c>
      <c r="BL499" s="81">
        <v>0</v>
      </c>
      <c r="BM499" s="82"/>
      <c r="BN499" s="81">
        <v>0</v>
      </c>
      <c r="BO499" s="81">
        <v>0</v>
      </c>
      <c r="BP499" s="81">
        <v>0</v>
      </c>
      <c r="BQ499" s="81">
        <v>0</v>
      </c>
      <c r="BR499" s="81">
        <v>1</v>
      </c>
      <c r="BS499" s="81">
        <v>0</v>
      </c>
      <c r="BT499"/>
      <c r="BU499" s="80">
        <v>3.3180000000000001</v>
      </c>
      <c r="BV499" s="80">
        <v>0</v>
      </c>
      <c r="BW499" s="80">
        <v>0</v>
      </c>
      <c r="BX499" s="80">
        <v>0</v>
      </c>
      <c r="BY499" s="80">
        <v>0</v>
      </c>
      <c r="BZ499" s="80">
        <v>0</v>
      </c>
      <c r="CA499" s="80">
        <v>0</v>
      </c>
      <c r="CB499" s="80">
        <v>0</v>
      </c>
      <c r="CC499" s="80">
        <v>0</v>
      </c>
    </row>
    <row r="500" spans="1:81">
      <c r="A500" s="80" t="s">
        <v>2221</v>
      </c>
      <c r="B500" s="80">
        <v>289</v>
      </c>
      <c r="C500" s="80">
        <v>17</v>
      </c>
      <c r="D500" s="80">
        <v>17</v>
      </c>
      <c r="E500" s="80">
        <v>2020</v>
      </c>
      <c r="F500" s="80" t="s">
        <v>218</v>
      </c>
      <c r="G500" s="80" t="s">
        <v>2204</v>
      </c>
      <c r="H500" s="80" t="s">
        <v>2205</v>
      </c>
      <c r="I500" s="177"/>
      <c r="J500" s="81">
        <v>26.08430925969521</v>
      </c>
      <c r="K500" s="81">
        <v>2.4173322078311945</v>
      </c>
      <c r="L500" s="81">
        <v>5.4315341632421141</v>
      </c>
      <c r="M500" s="81">
        <v>37.027941923767763</v>
      </c>
      <c r="N500" s="81">
        <v>31.50635803734686</v>
      </c>
      <c r="O500" s="81">
        <v>22.870947910840545</v>
      </c>
      <c r="P500" s="81">
        <v>24.844644682778647</v>
      </c>
      <c r="Q500" s="81">
        <v>1.6417115716063504</v>
      </c>
      <c r="R500" s="81">
        <v>1.4367337592063556</v>
      </c>
      <c r="S500" s="81">
        <v>3.8676102828155998</v>
      </c>
      <c r="T500" s="82"/>
      <c r="U500" s="81">
        <v>798033</v>
      </c>
      <c r="V500" s="81">
        <v>1218</v>
      </c>
      <c r="W500" s="81">
        <v>86</v>
      </c>
      <c r="X500" s="81">
        <v>12898</v>
      </c>
      <c r="Y500" s="81">
        <v>14718</v>
      </c>
      <c r="Z500" s="81">
        <v>16343</v>
      </c>
      <c r="AA500" s="81">
        <v>5605</v>
      </c>
      <c r="AB500" s="81">
        <v>27843</v>
      </c>
      <c r="AC500" s="81">
        <v>254672.5</v>
      </c>
      <c r="AD500" s="81">
        <v>3.8676102828155998</v>
      </c>
      <c r="AE500" s="82"/>
      <c r="AF500" s="81">
        <v>7189169.0920490623</v>
      </c>
      <c r="AG500" s="81">
        <v>1785010.6249853151</v>
      </c>
      <c r="AH500" s="81">
        <v>1335886.1878671143</v>
      </c>
      <c r="AI500" s="81">
        <v>69693471.536857098</v>
      </c>
      <c r="AJ500" s="81">
        <v>57920157.816986017</v>
      </c>
      <c r="AK500" s="81"/>
      <c r="AL500" s="81"/>
      <c r="AM500" s="81">
        <v>3633820.8421819643</v>
      </c>
      <c r="AN500" s="81"/>
      <c r="AO500" s="81"/>
      <c r="AP500" s="82"/>
      <c r="AQ500" s="81">
        <v>503</v>
      </c>
      <c r="AR500" s="81">
        <v>84</v>
      </c>
      <c r="AS500" s="81">
        <v>0</v>
      </c>
      <c r="AT500" s="81">
        <v>1</v>
      </c>
      <c r="AU500" s="81">
        <v>0</v>
      </c>
      <c r="AV500" s="81">
        <v>0</v>
      </c>
      <c r="AW500" s="81">
        <v>0</v>
      </c>
      <c r="AX500" s="82"/>
      <c r="AY500" s="81">
        <v>2253.8000000000011</v>
      </c>
      <c r="AZ500" s="81">
        <v>11692.5</v>
      </c>
      <c r="BA500" s="81">
        <v>0</v>
      </c>
      <c r="BB500" s="81">
        <v>282</v>
      </c>
      <c r="BC500" s="81">
        <v>0</v>
      </c>
      <c r="BD500" s="81">
        <v>0</v>
      </c>
      <c r="BE500" s="81">
        <v>0</v>
      </c>
      <c r="BF500" s="82"/>
      <c r="BG500" s="81">
        <v>0</v>
      </c>
      <c r="BH500" s="81">
        <v>0</v>
      </c>
      <c r="BI500" s="81">
        <v>0</v>
      </c>
      <c r="BJ500" s="81">
        <v>0</v>
      </c>
      <c r="BK500" s="81">
        <v>3.1339999999999999</v>
      </c>
      <c r="BL500" s="81">
        <v>0</v>
      </c>
      <c r="BM500" s="82"/>
      <c r="BN500" s="81">
        <v>0</v>
      </c>
      <c r="BO500" s="81">
        <v>0</v>
      </c>
      <c r="BP500" s="81">
        <v>0</v>
      </c>
      <c r="BQ500" s="81">
        <v>0</v>
      </c>
      <c r="BR500" s="81">
        <v>1</v>
      </c>
      <c r="BS500" s="81">
        <v>0</v>
      </c>
      <c r="BT500"/>
      <c r="BU500" s="80">
        <v>3.1339999999999999</v>
      </c>
      <c r="BV500" s="80">
        <v>0</v>
      </c>
      <c r="BW500" s="80">
        <v>0</v>
      </c>
      <c r="BX500" s="80">
        <v>0</v>
      </c>
      <c r="BY500" s="80">
        <v>0</v>
      </c>
      <c r="BZ500" s="80">
        <v>0</v>
      </c>
      <c r="CA500" s="80">
        <v>0</v>
      </c>
      <c r="CB500" s="80">
        <v>0</v>
      </c>
      <c r="CC500" s="80">
        <v>0</v>
      </c>
    </row>
    <row r="501" spans="1:81">
      <c r="A501" s="80" t="s">
        <v>2222</v>
      </c>
      <c r="B501" s="80">
        <v>289</v>
      </c>
      <c r="C501" s="80">
        <v>18</v>
      </c>
      <c r="D501" s="80">
        <v>17</v>
      </c>
      <c r="E501" s="80">
        <v>2021</v>
      </c>
      <c r="F501" s="80" t="s">
        <v>75</v>
      </c>
      <c r="G501" s="174" t="s">
        <v>2204</v>
      </c>
      <c r="H501" s="80" t="s">
        <v>2205</v>
      </c>
      <c r="I501" s="177"/>
      <c r="J501" s="81">
        <v>22.701171120035237</v>
      </c>
      <c r="K501" s="81">
        <v>2.4815523198733733</v>
      </c>
      <c r="L501" s="81">
        <v>4.3639343047540287</v>
      </c>
      <c r="M501" s="81">
        <v>35.882604428014538</v>
      </c>
      <c r="N501" s="81">
        <v>29.519721825100941</v>
      </c>
      <c r="O501" s="81">
        <v>22.157226700042909</v>
      </c>
      <c r="P501" s="81">
        <v>25.530904668471717</v>
      </c>
      <c r="Q501" s="81">
        <v>1.6361727030895135</v>
      </c>
      <c r="R501" s="81">
        <v>1.8111314814053994</v>
      </c>
      <c r="S501" s="81">
        <v>4.6156897548000009</v>
      </c>
      <c r="T501" s="82"/>
      <c r="U501" s="81">
        <v>752635</v>
      </c>
      <c r="V501" s="81">
        <v>1218</v>
      </c>
      <c r="W501" s="81">
        <v>86</v>
      </c>
      <c r="X501" s="81">
        <v>12898</v>
      </c>
      <c r="Y501" s="81">
        <v>14613</v>
      </c>
      <c r="Z501" s="81">
        <v>16303</v>
      </c>
      <c r="AA501" s="81">
        <v>5617</v>
      </c>
      <c r="AB501" s="81">
        <v>27420</v>
      </c>
      <c r="AC501" s="81">
        <v>311169.99999999994</v>
      </c>
      <c r="AD501" s="81">
        <v>4.6156897548000009</v>
      </c>
      <c r="AE501" s="82"/>
      <c r="AF501" s="81">
        <v>5964398.5663670329</v>
      </c>
      <c r="AG501" s="81">
        <v>1907796.5839353602</v>
      </c>
      <c r="AH501" s="81">
        <v>1037717.3644256921</v>
      </c>
      <c r="AI501" s="81">
        <v>78408469.189233571</v>
      </c>
      <c r="AJ501" s="81">
        <v>66131426.721722789</v>
      </c>
      <c r="AK501" s="81">
        <v>0</v>
      </c>
      <c r="AL501" s="81">
        <v>0</v>
      </c>
      <c r="AM501" s="81">
        <v>3599255.8036899562</v>
      </c>
      <c r="AN501" s="81">
        <v>0</v>
      </c>
      <c r="AO501" s="81">
        <v>0</v>
      </c>
      <c r="AP501" s="82"/>
      <c r="AQ501" s="81">
        <v>529</v>
      </c>
      <c r="AR501" s="81">
        <v>85</v>
      </c>
      <c r="AS501" s="81">
        <v>0</v>
      </c>
      <c r="AT501" s="81">
        <v>1</v>
      </c>
      <c r="AU501" s="81">
        <v>0</v>
      </c>
      <c r="AV501" s="81">
        <v>2</v>
      </c>
      <c r="AW501" s="81"/>
      <c r="AX501" s="82"/>
      <c r="AY501" s="81">
        <v>2418.6000000000022</v>
      </c>
      <c r="AZ501" s="81">
        <v>11742</v>
      </c>
      <c r="BA501" s="81">
        <v>0</v>
      </c>
      <c r="BB501" s="81">
        <v>282</v>
      </c>
      <c r="BC501" s="81">
        <v>0</v>
      </c>
      <c r="BD501" s="81">
        <v>19764</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2223</v>
      </c>
      <c r="B502" s="80">
        <v>289</v>
      </c>
      <c r="C502" s="80">
        <v>19</v>
      </c>
      <c r="D502" s="80">
        <v>17</v>
      </c>
      <c r="E502" s="80">
        <v>2022</v>
      </c>
      <c r="F502" s="80" t="s">
        <v>568</v>
      </c>
      <c r="G502" s="174" t="s">
        <v>2204</v>
      </c>
      <c r="H502" s="80" t="s">
        <v>2205</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556</v>
      </c>
      <c r="AR502" s="81">
        <v>91</v>
      </c>
      <c r="AS502" s="81">
        <v>0</v>
      </c>
      <c r="AT502" s="81">
        <v>1</v>
      </c>
      <c r="AU502" s="81">
        <v>0</v>
      </c>
      <c r="AV502" s="81">
        <v>2</v>
      </c>
      <c r="AW502" s="81"/>
      <c r="AX502" s="82"/>
      <c r="AY502" s="81">
        <v>2580.800000000002</v>
      </c>
      <c r="AZ502" s="81">
        <v>11967.500000000002</v>
      </c>
      <c r="BA502" s="81">
        <v>0</v>
      </c>
      <c r="BB502" s="81">
        <v>282</v>
      </c>
      <c r="BC502" s="81">
        <v>0</v>
      </c>
      <c r="BD502" s="81">
        <v>19764</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2224</v>
      </c>
      <c r="B503" s="80">
        <v>1</v>
      </c>
      <c r="C503" s="80">
        <v>1</v>
      </c>
      <c r="D503" s="80">
        <v>1</v>
      </c>
      <c r="E503" s="80">
        <v>1990</v>
      </c>
      <c r="F503" s="80" t="s">
        <v>562</v>
      </c>
      <c r="G503" s="80" t="s">
        <v>2225</v>
      </c>
      <c r="H503" s="80" t="s">
        <v>2226</v>
      </c>
      <c r="I503" s="177" t="s">
        <v>563</v>
      </c>
      <c r="J503" s="81">
        <v>161.49151969810839</v>
      </c>
      <c r="K503" s="81">
        <v>3.1475079754688209</v>
      </c>
      <c r="L503" s="81">
        <v>12.77392924702365</v>
      </c>
      <c r="M503" s="81">
        <v>26.757498695471138</v>
      </c>
      <c r="N503" s="81">
        <v>35.557062564092526</v>
      </c>
      <c r="O503" s="81">
        <v>26.515171258035902</v>
      </c>
      <c r="P503" s="81">
        <v>34.891321812402516</v>
      </c>
      <c r="Q503" s="81">
        <v>1.9550271451684296</v>
      </c>
      <c r="R503" s="81">
        <v>0</v>
      </c>
      <c r="S503" s="81">
        <v>1.9709763418954933</v>
      </c>
      <c r="T503" s="82"/>
      <c r="U503" s="81">
        <v>9731605</v>
      </c>
      <c r="V503" s="81">
        <v>1129</v>
      </c>
      <c r="W503" s="81">
        <v>122</v>
      </c>
      <c r="X503" s="81">
        <v>8806</v>
      </c>
      <c r="Y503" s="81">
        <v>8708</v>
      </c>
      <c r="Z503" s="81">
        <v>10906</v>
      </c>
      <c r="AA503" s="81">
        <v>8472</v>
      </c>
      <c r="AB503" s="81">
        <v>31743</v>
      </c>
      <c r="AC503" s="81">
        <v>0</v>
      </c>
      <c r="AD503" s="81">
        <v>1.9709763418954933</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2227</v>
      </c>
      <c r="B504" s="80">
        <v>2</v>
      </c>
      <c r="C504" s="80">
        <v>2</v>
      </c>
      <c r="D504" s="80">
        <v>1</v>
      </c>
      <c r="E504" s="80">
        <v>2005</v>
      </c>
      <c r="F504" s="80" t="s">
        <v>565</v>
      </c>
      <c r="G504" s="80" t="s">
        <v>2225</v>
      </c>
      <c r="H504" s="80" t="s">
        <v>2226</v>
      </c>
      <c r="I504" s="177"/>
      <c r="J504" s="81">
        <v>171.19690523465715</v>
      </c>
      <c r="K504" s="81">
        <v>1.9303356087824304</v>
      </c>
      <c r="L504" s="81">
        <v>19.193294505334276</v>
      </c>
      <c r="M504" s="81">
        <v>42.639435014536986</v>
      </c>
      <c r="N504" s="81">
        <v>46.575322961424938</v>
      </c>
      <c r="O504" s="81">
        <v>39.145648775053786</v>
      </c>
      <c r="P504" s="81">
        <v>31.077140479651487</v>
      </c>
      <c r="Q504" s="81">
        <v>1.843267438130983</v>
      </c>
      <c r="R504" s="81">
        <v>0</v>
      </c>
      <c r="S504" s="81">
        <v>5.0249676402396055</v>
      </c>
      <c r="T504" s="82"/>
      <c r="U504" s="81">
        <v>12358481</v>
      </c>
      <c r="V504" s="81">
        <v>822</v>
      </c>
      <c r="W504" s="81">
        <v>113</v>
      </c>
      <c r="X504" s="81">
        <v>8030</v>
      </c>
      <c r="Y504" s="81">
        <v>9810</v>
      </c>
      <c r="Z504" s="81">
        <v>18632</v>
      </c>
      <c r="AA504" s="81">
        <v>6180</v>
      </c>
      <c r="AB504" s="81">
        <v>31287</v>
      </c>
      <c r="AC504" s="81">
        <v>0</v>
      </c>
      <c r="AD504" s="81">
        <v>5.0249676402396055</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2228</v>
      </c>
      <c r="B505" s="80">
        <v>3</v>
      </c>
      <c r="C505" s="80">
        <v>3</v>
      </c>
      <c r="D505" s="80">
        <v>1</v>
      </c>
      <c r="E505" s="80">
        <v>2006</v>
      </c>
      <c r="F505" s="80" t="s">
        <v>566</v>
      </c>
      <c r="G505" s="80" t="s">
        <v>2225</v>
      </c>
      <c r="H505" s="80" t="s">
        <v>2226</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2229</v>
      </c>
      <c r="B506" s="80">
        <v>4</v>
      </c>
      <c r="C506" s="80">
        <v>4</v>
      </c>
      <c r="D506" s="80">
        <v>1</v>
      </c>
      <c r="E506" s="80">
        <v>2007</v>
      </c>
      <c r="F506" s="80" t="s">
        <v>567</v>
      </c>
      <c r="G506" s="80" t="s">
        <v>2225</v>
      </c>
      <c r="H506" s="80" t="s">
        <v>2226</v>
      </c>
      <c r="I506" s="177"/>
      <c r="J506" s="81">
        <v>239.05227685003061</v>
      </c>
      <c r="K506" s="81">
        <v>2.3586603921618043</v>
      </c>
      <c r="L506" s="81">
        <v>23.805270258400839</v>
      </c>
      <c r="M506" s="81">
        <v>53.770262264208924</v>
      </c>
      <c r="N506" s="81">
        <v>68.747579192627938</v>
      </c>
      <c r="O506" s="81">
        <v>38.141335075449611</v>
      </c>
      <c r="P506" s="81">
        <v>30.868801025794152</v>
      </c>
      <c r="Q506" s="81">
        <v>1.9287129331346713</v>
      </c>
      <c r="R506" s="81">
        <v>0</v>
      </c>
      <c r="S506" s="81">
        <v>5.3872078091332662</v>
      </c>
      <c r="T506" s="82"/>
      <c r="U506" s="81">
        <v>14972888</v>
      </c>
      <c r="V506" s="81">
        <v>807</v>
      </c>
      <c r="W506" s="81">
        <v>333</v>
      </c>
      <c r="X506" s="81">
        <v>8847</v>
      </c>
      <c r="Y506" s="81">
        <v>9887</v>
      </c>
      <c r="Z506" s="81">
        <v>18872</v>
      </c>
      <c r="AA506" s="81">
        <v>6045</v>
      </c>
      <c r="AB506" s="81">
        <v>31006</v>
      </c>
      <c r="AC506" s="81">
        <v>0</v>
      </c>
      <c r="AD506" s="81">
        <v>5.3872078091332662</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2230</v>
      </c>
      <c r="B507" s="80">
        <v>5</v>
      </c>
      <c r="C507" s="80">
        <v>5</v>
      </c>
      <c r="D507" s="80">
        <v>1</v>
      </c>
      <c r="E507" s="80">
        <v>2008</v>
      </c>
      <c r="F507" s="80" t="s">
        <v>84</v>
      </c>
      <c r="G507" s="80" t="s">
        <v>2225</v>
      </c>
      <c r="H507" s="80" t="s">
        <v>2226</v>
      </c>
      <c r="I507" s="177"/>
      <c r="J507" s="81">
        <v>169.80968218160422</v>
      </c>
      <c r="K507" s="81">
        <v>1.6373795635468786</v>
      </c>
      <c r="L507" s="81">
        <v>20.399533258362808</v>
      </c>
      <c r="M507" s="81">
        <v>54.890365226716646</v>
      </c>
      <c r="N507" s="81">
        <v>62.624142901528089</v>
      </c>
      <c r="O507" s="81">
        <v>36.86170133747018</v>
      </c>
      <c r="P507" s="81">
        <v>29.864491916526141</v>
      </c>
      <c r="Q507" s="81">
        <v>1.8833954280226848</v>
      </c>
      <c r="R507" s="81">
        <v>0</v>
      </c>
      <c r="S507" s="81">
        <v>4.9121777934297643</v>
      </c>
      <c r="T507" s="82"/>
      <c r="U507" s="81">
        <v>14019079</v>
      </c>
      <c r="V507" s="81">
        <v>807</v>
      </c>
      <c r="W507" s="81">
        <v>333</v>
      </c>
      <c r="X507" s="81">
        <v>8847</v>
      </c>
      <c r="Y507" s="81">
        <v>9905</v>
      </c>
      <c r="Z507" s="81">
        <v>18879</v>
      </c>
      <c r="AA507" s="81">
        <v>5855</v>
      </c>
      <c r="AB507" s="81">
        <v>30775</v>
      </c>
      <c r="AC507" s="81">
        <v>0</v>
      </c>
      <c r="AD507" s="81">
        <v>4.9121777934297643</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2231</v>
      </c>
      <c r="B508" s="80">
        <v>6</v>
      </c>
      <c r="C508" s="80">
        <v>6</v>
      </c>
      <c r="D508" s="80">
        <v>1</v>
      </c>
      <c r="E508" s="80">
        <v>2009</v>
      </c>
      <c r="F508" s="80" t="s">
        <v>85</v>
      </c>
      <c r="G508" s="80" t="s">
        <v>2225</v>
      </c>
      <c r="H508" s="80" t="s">
        <v>2226</v>
      </c>
      <c r="I508" s="177"/>
      <c r="J508" s="81">
        <v>156.94272964741538</v>
      </c>
      <c r="K508" s="81">
        <v>1.4429968023147288</v>
      </c>
      <c r="L508" s="81">
        <v>5.4135551114437828</v>
      </c>
      <c r="M508" s="81">
        <v>51.952503832819538</v>
      </c>
      <c r="N508" s="81">
        <v>45.524083445420743</v>
      </c>
      <c r="O508" s="81">
        <v>37.56099427690107</v>
      </c>
      <c r="P508" s="81">
        <v>28.558690136922333</v>
      </c>
      <c r="Q508" s="81">
        <v>1.7740147633251597</v>
      </c>
      <c r="R508" s="81">
        <v>0</v>
      </c>
      <c r="S508" s="81">
        <v>5.5144515745565741</v>
      </c>
      <c r="T508" s="82"/>
      <c r="U508" s="81">
        <v>11829668</v>
      </c>
      <c r="V508" s="81">
        <v>814</v>
      </c>
      <c r="W508" s="81">
        <v>119</v>
      </c>
      <c r="X508" s="81">
        <v>9480</v>
      </c>
      <c r="Y508" s="81">
        <v>9862</v>
      </c>
      <c r="Z508" s="81">
        <v>18988</v>
      </c>
      <c r="AA508" s="81">
        <v>5748</v>
      </c>
      <c r="AB508" s="81">
        <v>30430</v>
      </c>
      <c r="AC508" s="81">
        <v>0</v>
      </c>
      <c r="AD508" s="81">
        <v>5.5144515745565741</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200.85900000000001</v>
      </c>
      <c r="BJ508" s="81">
        <v>0</v>
      </c>
      <c r="BK508" s="81">
        <v>10.01</v>
      </c>
      <c r="BL508" s="81">
        <v>0</v>
      </c>
      <c r="BM508" s="82"/>
      <c r="BN508" s="81">
        <v>0</v>
      </c>
      <c r="BO508" s="81">
        <v>0</v>
      </c>
      <c r="BP508" s="81">
        <v>4</v>
      </c>
      <c r="BQ508" s="81">
        <v>0</v>
      </c>
      <c r="BR508" s="81">
        <v>2</v>
      </c>
      <c r="BS508" s="81">
        <v>0</v>
      </c>
      <c r="BT508"/>
      <c r="BU508" s="80"/>
      <c r="BV508" s="80"/>
      <c r="BW508" s="80"/>
      <c r="BX508" s="80"/>
      <c r="BY508" s="80"/>
      <c r="BZ508" s="80"/>
      <c r="CA508" s="80"/>
      <c r="CB508" s="80"/>
      <c r="CC508" s="80"/>
    </row>
    <row r="509" spans="1:81">
      <c r="A509" s="80" t="s">
        <v>2232</v>
      </c>
      <c r="B509" s="80">
        <v>7</v>
      </c>
      <c r="C509" s="80">
        <v>7</v>
      </c>
      <c r="D509" s="80">
        <v>1</v>
      </c>
      <c r="E509" s="80">
        <v>2010</v>
      </c>
      <c r="F509" s="80" t="s">
        <v>86</v>
      </c>
      <c r="G509" s="80" t="s">
        <v>2225</v>
      </c>
      <c r="H509" s="80" t="s">
        <v>2226</v>
      </c>
      <c r="I509" s="177"/>
      <c r="J509" s="81">
        <v>191.18414514947571</v>
      </c>
      <c r="K509" s="81">
        <v>1.6269550726981028</v>
      </c>
      <c r="L509" s="81">
        <v>5.0899475292283425</v>
      </c>
      <c r="M509" s="81">
        <v>60.583584468254763</v>
      </c>
      <c r="N509" s="81">
        <v>51.987643737997857</v>
      </c>
      <c r="O509" s="81">
        <v>37.452239970753645</v>
      </c>
      <c r="P509" s="81">
        <v>28.775506558366786</v>
      </c>
      <c r="Q509" s="81">
        <v>1.8375889859519317</v>
      </c>
      <c r="R509" s="81">
        <v>0</v>
      </c>
      <c r="S509" s="81">
        <v>6.1054484242902198</v>
      </c>
      <c r="T509" s="82"/>
      <c r="U509" s="81">
        <v>14518333</v>
      </c>
      <c r="V509" s="81">
        <v>814</v>
      </c>
      <c r="W509" s="81">
        <v>119</v>
      </c>
      <c r="X509" s="81">
        <v>9480</v>
      </c>
      <c r="Y509" s="81">
        <v>9929</v>
      </c>
      <c r="Z509" s="81">
        <v>19021</v>
      </c>
      <c r="AA509" s="81">
        <v>5647</v>
      </c>
      <c r="AB509" s="81">
        <v>30203</v>
      </c>
      <c r="AC509" s="81">
        <v>0</v>
      </c>
      <c r="AD509" s="81">
        <v>6.1054484242902198</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215.40799999999999</v>
      </c>
      <c r="BJ509" s="81">
        <v>0</v>
      </c>
      <c r="BK509" s="81">
        <v>7.3149999999999995</v>
      </c>
      <c r="BL509" s="81">
        <v>0</v>
      </c>
      <c r="BM509" s="82"/>
      <c r="BN509" s="81">
        <v>0</v>
      </c>
      <c r="BO509" s="81">
        <v>0</v>
      </c>
      <c r="BP509" s="81">
        <v>5</v>
      </c>
      <c r="BQ509" s="81">
        <v>0</v>
      </c>
      <c r="BR509" s="81">
        <v>2</v>
      </c>
      <c r="BS509" s="81">
        <v>0</v>
      </c>
      <c r="BT509"/>
      <c r="BU509" s="80">
        <v>221.22300000000001</v>
      </c>
      <c r="BV509" s="80">
        <v>0</v>
      </c>
      <c r="BW509" s="80">
        <v>0</v>
      </c>
      <c r="BX509" s="80">
        <v>0</v>
      </c>
      <c r="BY509" s="80">
        <v>1.5</v>
      </c>
      <c r="BZ509" s="80">
        <v>0</v>
      </c>
      <c r="CA509" s="80">
        <v>0</v>
      </c>
      <c r="CB509" s="80">
        <v>0</v>
      </c>
      <c r="CC509" s="80">
        <v>0</v>
      </c>
    </row>
    <row r="510" spans="1:81">
      <c r="A510" s="80" t="s">
        <v>2233</v>
      </c>
      <c r="B510" s="80">
        <v>8</v>
      </c>
      <c r="C510" s="80">
        <v>8</v>
      </c>
      <c r="D510" s="80">
        <v>1</v>
      </c>
      <c r="E510" s="80">
        <v>2011</v>
      </c>
      <c r="F510" s="80" t="s">
        <v>87</v>
      </c>
      <c r="G510" s="80" t="s">
        <v>2225</v>
      </c>
      <c r="H510" s="80" t="s">
        <v>2226</v>
      </c>
      <c r="I510" s="177"/>
      <c r="J510" s="81">
        <v>199.97605961422897</v>
      </c>
      <c r="K510" s="81">
        <v>2.2020360676678514</v>
      </c>
      <c r="L510" s="81">
        <v>5.4510828751841593</v>
      </c>
      <c r="M510" s="81">
        <v>72.182976240492835</v>
      </c>
      <c r="N510" s="81">
        <v>69.420742159436855</v>
      </c>
      <c r="O510" s="81">
        <v>36.954595356042873</v>
      </c>
      <c r="P510" s="81">
        <v>27.567856640450206</v>
      </c>
      <c r="Q510" s="81">
        <v>2.0990334247133919</v>
      </c>
      <c r="R510" s="81">
        <v>0</v>
      </c>
      <c r="S510" s="81">
        <v>7.6113295844564206</v>
      </c>
      <c r="T510" s="82"/>
      <c r="U510" s="81">
        <v>13048264</v>
      </c>
      <c r="V510" s="81">
        <v>814</v>
      </c>
      <c r="W510" s="81">
        <v>119</v>
      </c>
      <c r="X510" s="81">
        <v>9480</v>
      </c>
      <c r="Y510" s="81">
        <v>9895</v>
      </c>
      <c r="Z510" s="81">
        <v>19176</v>
      </c>
      <c r="AA510" s="81">
        <v>5571</v>
      </c>
      <c r="AB510" s="81">
        <v>29910</v>
      </c>
      <c r="AC510" s="81">
        <v>0</v>
      </c>
      <c r="AD510" s="81">
        <v>7.6113295844564206</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198.31399999999999</v>
      </c>
      <c r="BJ510" s="81">
        <v>0</v>
      </c>
      <c r="BK510" s="81">
        <v>7.9860000000000007</v>
      </c>
      <c r="BL510" s="81">
        <v>0</v>
      </c>
      <c r="BM510" s="82"/>
      <c r="BN510" s="81">
        <v>0</v>
      </c>
      <c r="BO510" s="81">
        <v>0</v>
      </c>
      <c r="BP510" s="81">
        <v>4</v>
      </c>
      <c r="BQ510" s="81">
        <v>0</v>
      </c>
      <c r="BR510" s="81">
        <v>2</v>
      </c>
      <c r="BS510" s="81">
        <v>0</v>
      </c>
      <c r="BT510"/>
      <c r="BU510" s="80">
        <v>205.44</v>
      </c>
      <c r="BV510" s="80">
        <v>0</v>
      </c>
      <c r="BW510" s="80">
        <v>0</v>
      </c>
      <c r="BX510" s="80">
        <v>0</v>
      </c>
      <c r="BY510" s="80">
        <v>0.86</v>
      </c>
      <c r="BZ510" s="80">
        <v>0</v>
      </c>
      <c r="CA510" s="80">
        <v>0</v>
      </c>
      <c r="CB510" s="80">
        <v>0</v>
      </c>
      <c r="CC510" s="80">
        <v>0</v>
      </c>
    </row>
    <row r="511" spans="1:81">
      <c r="A511" s="80" t="s">
        <v>2234</v>
      </c>
      <c r="B511" s="80">
        <v>9</v>
      </c>
      <c r="C511" s="80">
        <v>9</v>
      </c>
      <c r="D511" s="80">
        <v>1</v>
      </c>
      <c r="E511" s="80">
        <v>2012</v>
      </c>
      <c r="F511" s="80" t="s">
        <v>88</v>
      </c>
      <c r="G511" s="80" t="s">
        <v>2225</v>
      </c>
      <c r="H511" s="80" t="s">
        <v>2226</v>
      </c>
      <c r="I511" s="177"/>
      <c r="J511" s="81">
        <v>254.39683156023131</v>
      </c>
      <c r="K511" s="81">
        <v>2.0000658936430384</v>
      </c>
      <c r="L511" s="81">
        <v>5.2913278541886175</v>
      </c>
      <c r="M511" s="81">
        <v>69.967018841016213</v>
      </c>
      <c r="N511" s="81">
        <v>75.340524751371078</v>
      </c>
      <c r="O511" s="81">
        <v>36.916171593031208</v>
      </c>
      <c r="P511" s="81">
        <v>27.336531639038714</v>
      </c>
      <c r="Q511" s="81">
        <v>2.2774235154881288</v>
      </c>
      <c r="R511" s="81">
        <v>0</v>
      </c>
      <c r="S511" s="81">
        <v>6.6205835233404056</v>
      </c>
      <c r="T511" s="82"/>
      <c r="U511" s="81">
        <v>17108329</v>
      </c>
      <c r="V511" s="81">
        <v>814</v>
      </c>
      <c r="W511" s="81">
        <v>119</v>
      </c>
      <c r="X511" s="81">
        <v>9480</v>
      </c>
      <c r="Y511" s="81">
        <v>10044</v>
      </c>
      <c r="Z511" s="81">
        <v>19308</v>
      </c>
      <c r="AA511" s="81">
        <v>5493</v>
      </c>
      <c r="AB511" s="81">
        <v>29869</v>
      </c>
      <c r="AC511" s="81">
        <v>0</v>
      </c>
      <c r="AD511" s="81">
        <v>6.6205835233404056</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194.93</v>
      </c>
      <c r="BJ511" s="81">
        <v>0</v>
      </c>
      <c r="BK511" s="81">
        <v>15.840000000000002</v>
      </c>
      <c r="BL511" s="81">
        <v>0</v>
      </c>
      <c r="BM511" s="82"/>
      <c r="BN511" s="81">
        <v>0</v>
      </c>
      <c r="BO511" s="81">
        <v>0</v>
      </c>
      <c r="BP511" s="81">
        <v>4</v>
      </c>
      <c r="BQ511" s="81">
        <v>0</v>
      </c>
      <c r="BR511" s="81">
        <v>3</v>
      </c>
      <c r="BS511" s="81">
        <v>0</v>
      </c>
      <c r="BT511"/>
      <c r="BU511" s="80">
        <v>210.77</v>
      </c>
      <c r="BV511" s="80">
        <v>0</v>
      </c>
      <c r="BW511" s="80">
        <v>0</v>
      </c>
      <c r="BX511" s="80">
        <v>0</v>
      </c>
      <c r="BY511" s="80">
        <v>0</v>
      </c>
      <c r="BZ511" s="80">
        <v>0</v>
      </c>
      <c r="CA511" s="80">
        <v>0</v>
      </c>
      <c r="CB511" s="80">
        <v>0</v>
      </c>
      <c r="CC511" s="80">
        <v>0</v>
      </c>
    </row>
    <row r="512" spans="1:81">
      <c r="A512" s="80" t="s">
        <v>2235</v>
      </c>
      <c r="B512" s="80">
        <v>10</v>
      </c>
      <c r="C512" s="80">
        <v>10</v>
      </c>
      <c r="D512" s="80">
        <v>1</v>
      </c>
      <c r="E512" s="80">
        <v>2013</v>
      </c>
      <c r="F512" s="80" t="s">
        <v>89</v>
      </c>
      <c r="G512" s="80" t="s">
        <v>2225</v>
      </c>
      <c r="H512" s="80" t="s">
        <v>2226</v>
      </c>
      <c r="I512" s="177"/>
      <c r="J512" s="81">
        <v>273.69687417003757</v>
      </c>
      <c r="K512" s="81">
        <v>1.6769352505796695</v>
      </c>
      <c r="L512" s="81">
        <v>5.5820738703868296</v>
      </c>
      <c r="M512" s="81">
        <v>71.901597347725328</v>
      </c>
      <c r="N512" s="81">
        <v>71.837921783625845</v>
      </c>
      <c r="O512" s="81">
        <v>35.649519721447128</v>
      </c>
      <c r="P512" s="81">
        <v>27.189764565500575</v>
      </c>
      <c r="Q512" s="81">
        <v>2.2966286858637757</v>
      </c>
      <c r="R512" s="81">
        <v>0</v>
      </c>
      <c r="S512" s="81">
        <v>6.1348992522057735</v>
      </c>
      <c r="T512" s="82"/>
      <c r="U512" s="81">
        <v>17521663</v>
      </c>
      <c r="V512" s="81">
        <v>814</v>
      </c>
      <c r="W512" s="81">
        <v>119</v>
      </c>
      <c r="X512" s="81">
        <v>9480</v>
      </c>
      <c r="Y512" s="81">
        <v>10042</v>
      </c>
      <c r="Z512" s="81">
        <v>19478</v>
      </c>
      <c r="AA512" s="81">
        <v>5443</v>
      </c>
      <c r="AB512" s="81">
        <v>29689</v>
      </c>
      <c r="AC512" s="81">
        <v>0</v>
      </c>
      <c r="AD512" s="81">
        <v>6.1348992522057735</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227.59899999999999</v>
      </c>
      <c r="BJ512" s="81">
        <v>0</v>
      </c>
      <c r="BK512" s="81">
        <v>15.701999999999998</v>
      </c>
      <c r="BL512" s="81">
        <v>0</v>
      </c>
      <c r="BM512" s="82"/>
      <c r="BN512" s="81">
        <v>0</v>
      </c>
      <c r="BO512" s="81">
        <v>0</v>
      </c>
      <c r="BP512" s="81">
        <v>6</v>
      </c>
      <c r="BQ512" s="81">
        <v>0</v>
      </c>
      <c r="BR512" s="81">
        <v>3</v>
      </c>
      <c r="BS512" s="81">
        <v>0</v>
      </c>
      <c r="BT512"/>
      <c r="BU512" s="80">
        <v>242.41800000000001</v>
      </c>
      <c r="BV512" s="80">
        <v>0</v>
      </c>
      <c r="BW512" s="80">
        <v>0</v>
      </c>
      <c r="BX512" s="80">
        <v>0</v>
      </c>
      <c r="BY512" s="80">
        <v>0.88300000000000001</v>
      </c>
      <c r="BZ512" s="80">
        <v>0</v>
      </c>
      <c r="CA512" s="80">
        <v>0</v>
      </c>
      <c r="CB512" s="80">
        <v>0</v>
      </c>
      <c r="CC512" s="80">
        <v>0</v>
      </c>
    </row>
    <row r="513" spans="1:81">
      <c r="A513" s="80" t="s">
        <v>2236</v>
      </c>
      <c r="B513" s="80">
        <v>11</v>
      </c>
      <c r="C513" s="80">
        <v>11</v>
      </c>
      <c r="D513" s="80">
        <v>1</v>
      </c>
      <c r="E513" s="80">
        <v>2014</v>
      </c>
      <c r="F513" s="80" t="s">
        <v>90</v>
      </c>
      <c r="G513" s="80" t="s">
        <v>2225</v>
      </c>
      <c r="H513" s="80" t="s">
        <v>2226</v>
      </c>
      <c r="I513" s="177"/>
      <c r="J513" s="81">
        <v>261.33628326103991</v>
      </c>
      <c r="K513" s="81">
        <v>1.7740827262319616</v>
      </c>
      <c r="L513" s="81">
        <v>8.9092295828867094</v>
      </c>
      <c r="M513" s="81">
        <v>69.543925109958153</v>
      </c>
      <c r="N513" s="81">
        <v>72.746258401612664</v>
      </c>
      <c r="O513" s="81">
        <v>33.923129153177861</v>
      </c>
      <c r="P513" s="81">
        <v>26.974665343524176</v>
      </c>
      <c r="Q513" s="81">
        <v>2.179018985435794</v>
      </c>
      <c r="R513" s="81">
        <v>0</v>
      </c>
      <c r="S513" s="81">
        <v>6.4680633706783022</v>
      </c>
      <c r="T513" s="82"/>
      <c r="U513" s="81">
        <v>17669137</v>
      </c>
      <c r="V513" s="81">
        <v>753</v>
      </c>
      <c r="W513" s="81">
        <v>245</v>
      </c>
      <c r="X513" s="81">
        <v>8986</v>
      </c>
      <c r="Y513" s="81">
        <v>10018</v>
      </c>
      <c r="Z513" s="81">
        <v>19521</v>
      </c>
      <c r="AA513" s="81">
        <v>5372</v>
      </c>
      <c r="AB513" s="81">
        <v>29359</v>
      </c>
      <c r="AC513" s="81">
        <v>0</v>
      </c>
      <c r="AD513" s="81">
        <v>6.4680633706783022</v>
      </c>
      <c r="AE513" s="82"/>
      <c r="AF513" s="81">
        <v>220911385.83382156</v>
      </c>
      <c r="AG513" s="81">
        <v>1415701.4098503566</v>
      </c>
      <c r="AH513" s="81">
        <v>1613497.6689720259</v>
      </c>
      <c r="AI513" s="81">
        <v>58593858.364850238</v>
      </c>
      <c r="AJ513" s="81">
        <v>98642607.148515984</v>
      </c>
      <c r="AK513" s="81">
        <v>0</v>
      </c>
      <c r="AL513" s="81">
        <v>0</v>
      </c>
      <c r="AM513" s="81">
        <v>4030551.9821517682</v>
      </c>
      <c r="AN513" s="81">
        <v>0</v>
      </c>
      <c r="AO513" s="81">
        <v>0</v>
      </c>
      <c r="AP513" s="82"/>
      <c r="AQ513" s="81">
        <v>339</v>
      </c>
      <c r="AR513" s="81">
        <v>71</v>
      </c>
      <c r="AS513" s="81">
        <v>1</v>
      </c>
      <c r="AT513" s="81">
        <v>0</v>
      </c>
      <c r="AU513" s="81">
        <v>0</v>
      </c>
      <c r="AV513" s="81">
        <v>0</v>
      </c>
      <c r="AW513" s="81" t="s">
        <v>564</v>
      </c>
      <c r="AX513" s="82"/>
      <c r="AY513" s="81">
        <v>1443.434</v>
      </c>
      <c r="AZ513" s="81">
        <v>7191.09</v>
      </c>
      <c r="BA513" s="81">
        <v>20000</v>
      </c>
      <c r="BB513" s="81">
        <v>0</v>
      </c>
      <c r="BC513" s="81">
        <v>0</v>
      </c>
      <c r="BD513" s="81">
        <v>0</v>
      </c>
      <c r="BE513" s="81" t="s">
        <v>564</v>
      </c>
      <c r="BF513" s="82"/>
      <c r="BG513" s="81">
        <v>0</v>
      </c>
      <c r="BH513" s="81">
        <v>0</v>
      </c>
      <c r="BI513" s="81">
        <v>218.55099999999999</v>
      </c>
      <c r="BJ513" s="81">
        <v>0</v>
      </c>
      <c r="BK513" s="81">
        <v>14.581999999999997</v>
      </c>
      <c r="BL513" s="81">
        <v>0</v>
      </c>
      <c r="BM513" s="82"/>
      <c r="BN513" s="81">
        <v>0</v>
      </c>
      <c r="BO513" s="81">
        <v>0</v>
      </c>
      <c r="BP513" s="81">
        <v>6</v>
      </c>
      <c r="BQ513" s="81">
        <v>0</v>
      </c>
      <c r="BR513" s="81">
        <v>3</v>
      </c>
      <c r="BS513" s="81">
        <v>0</v>
      </c>
      <c r="BT513"/>
      <c r="BU513" s="80">
        <v>228.41399999999999</v>
      </c>
      <c r="BV513" s="80">
        <v>0</v>
      </c>
      <c r="BW513" s="80">
        <v>3.7970000000000002</v>
      </c>
      <c r="BX513" s="80">
        <v>0</v>
      </c>
      <c r="BY513" s="80">
        <v>0.92200000000000004</v>
      </c>
      <c r="BZ513" s="80">
        <v>0</v>
      </c>
      <c r="CA513" s="80">
        <v>0</v>
      </c>
      <c r="CB513" s="80">
        <v>0</v>
      </c>
      <c r="CC513" s="80">
        <v>0</v>
      </c>
    </row>
    <row r="514" spans="1:81">
      <c r="A514" s="80" t="s">
        <v>2237</v>
      </c>
      <c r="B514" s="80">
        <v>12</v>
      </c>
      <c r="C514" s="80">
        <v>12</v>
      </c>
      <c r="D514" s="80">
        <v>1</v>
      </c>
      <c r="E514" s="80">
        <v>2015</v>
      </c>
      <c r="F514" s="80" t="s">
        <v>91</v>
      </c>
      <c r="G514" s="80" t="s">
        <v>2225</v>
      </c>
      <c r="H514" s="80" t="s">
        <v>2226</v>
      </c>
      <c r="I514" s="177"/>
      <c r="J514" s="81">
        <v>259.82044951821683</v>
      </c>
      <c r="K514" s="81">
        <v>1.7248042277208524</v>
      </c>
      <c r="L514" s="81">
        <v>7.1677979932997529</v>
      </c>
      <c r="M514" s="81">
        <v>52.154714233746546</v>
      </c>
      <c r="N514" s="81">
        <v>69.21229071421287</v>
      </c>
      <c r="O514" s="81">
        <v>33.709563253823475</v>
      </c>
      <c r="P514" s="81">
        <v>27.121521859882456</v>
      </c>
      <c r="Q514" s="81">
        <v>2.1139698338769719</v>
      </c>
      <c r="R514" s="81">
        <v>0</v>
      </c>
      <c r="S514" s="81">
        <v>7.0945562699803961</v>
      </c>
      <c r="T514" s="82"/>
      <c r="U514" s="81">
        <v>19567598</v>
      </c>
      <c r="V514" s="81">
        <v>753</v>
      </c>
      <c r="W514" s="81">
        <v>245</v>
      </c>
      <c r="X514" s="81">
        <v>8986</v>
      </c>
      <c r="Y514" s="81">
        <v>10051</v>
      </c>
      <c r="Z514" s="81">
        <v>19585</v>
      </c>
      <c r="AA514" s="81">
        <v>5397</v>
      </c>
      <c r="AB514" s="81">
        <v>29095</v>
      </c>
      <c r="AC514" s="81">
        <v>0</v>
      </c>
      <c r="AD514" s="81">
        <v>7.0945562699803961</v>
      </c>
      <c r="AE514" s="82"/>
      <c r="AF514" s="81">
        <v>222388810.29177651</v>
      </c>
      <c r="AG514" s="81">
        <v>1277402.8145395431</v>
      </c>
      <c r="AH514" s="81">
        <v>1020786.5038121818</v>
      </c>
      <c r="AI514" s="81">
        <v>57115019.887939304</v>
      </c>
      <c r="AJ514" s="81">
        <v>98398953.193600789</v>
      </c>
      <c r="AK514" s="81">
        <v>0</v>
      </c>
      <c r="AL514" s="81">
        <v>0</v>
      </c>
      <c r="AM514" s="81">
        <v>3987347.7010653475</v>
      </c>
      <c r="AN514" s="81">
        <v>0</v>
      </c>
      <c r="AO514" s="81">
        <v>0</v>
      </c>
      <c r="AP514" s="82"/>
      <c r="AQ514" s="81">
        <v>361</v>
      </c>
      <c r="AR514" s="81">
        <v>145</v>
      </c>
      <c r="AS514" s="81">
        <v>1</v>
      </c>
      <c r="AT514" s="81">
        <v>0</v>
      </c>
      <c r="AU514" s="81">
        <v>0</v>
      </c>
      <c r="AV514" s="81">
        <v>0</v>
      </c>
      <c r="AW514" s="81" t="s">
        <v>564</v>
      </c>
      <c r="AX514" s="82"/>
      <c r="AY514" s="81">
        <v>1579.944</v>
      </c>
      <c r="AZ514" s="81">
        <v>12600.19</v>
      </c>
      <c r="BA514" s="81">
        <v>20000</v>
      </c>
      <c r="BB514" s="81">
        <v>0</v>
      </c>
      <c r="BC514" s="81">
        <v>0</v>
      </c>
      <c r="BD514" s="81">
        <v>0</v>
      </c>
      <c r="BE514" s="81" t="s">
        <v>564</v>
      </c>
      <c r="BF514" s="82"/>
      <c r="BG514" s="81">
        <v>0</v>
      </c>
      <c r="BH514" s="81">
        <v>0</v>
      </c>
      <c r="BI514" s="81">
        <v>238.79</v>
      </c>
      <c r="BJ514" s="81">
        <v>0</v>
      </c>
      <c r="BK514" s="81">
        <v>8.6120000000000001</v>
      </c>
      <c r="BL514" s="81">
        <v>0</v>
      </c>
      <c r="BM514" s="82"/>
      <c r="BN514" s="81">
        <v>0</v>
      </c>
      <c r="BO514" s="81">
        <v>0</v>
      </c>
      <c r="BP514" s="81">
        <v>6</v>
      </c>
      <c r="BQ514" s="81">
        <v>0</v>
      </c>
      <c r="BR514" s="81">
        <v>2</v>
      </c>
      <c r="BS514" s="81">
        <v>0</v>
      </c>
      <c r="BT514"/>
      <c r="BU514" s="80">
        <v>247.40199999999999</v>
      </c>
      <c r="BV514" s="80">
        <v>0</v>
      </c>
      <c r="BW514" s="80">
        <v>0</v>
      </c>
      <c r="BX514" s="80">
        <v>0</v>
      </c>
      <c r="BY514" s="80">
        <v>0</v>
      </c>
      <c r="BZ514" s="80">
        <v>0</v>
      </c>
      <c r="CA514" s="80">
        <v>0</v>
      </c>
      <c r="CB514" s="80">
        <v>0</v>
      </c>
      <c r="CC514" s="80">
        <v>0</v>
      </c>
    </row>
    <row r="515" spans="1:81">
      <c r="A515" s="80" t="s">
        <v>2238</v>
      </c>
      <c r="B515" s="80">
        <v>13</v>
      </c>
      <c r="C515" s="80">
        <v>13</v>
      </c>
      <c r="D515" s="80">
        <v>1</v>
      </c>
      <c r="E515" s="80">
        <v>2016</v>
      </c>
      <c r="F515" s="80" t="s">
        <v>92</v>
      </c>
      <c r="G515" s="80" t="s">
        <v>2225</v>
      </c>
      <c r="H515" s="80" t="s">
        <v>2226</v>
      </c>
      <c r="I515" s="177"/>
      <c r="J515" s="81">
        <v>257.53815265373004</v>
      </c>
      <c r="K515" s="81">
        <v>1.7475795286543596</v>
      </c>
      <c r="L515" s="81">
        <v>9.0706324135608227</v>
      </c>
      <c r="M515" s="81">
        <v>46.006927970804419</v>
      </c>
      <c r="N515" s="81">
        <v>66.691672586149863</v>
      </c>
      <c r="O515" s="81">
        <v>33.352922009132392</v>
      </c>
      <c r="P515" s="81">
        <v>27.033928841113838</v>
      </c>
      <c r="Q515" s="81">
        <v>2.0345555622568718</v>
      </c>
      <c r="R515" s="81">
        <v>0</v>
      </c>
      <c r="S515" s="81">
        <v>5.1462865916362164</v>
      </c>
      <c r="T515" s="82"/>
      <c r="U515" s="81">
        <v>18914402</v>
      </c>
      <c r="V515" s="81">
        <v>753</v>
      </c>
      <c r="W515" s="81">
        <v>245</v>
      </c>
      <c r="X515" s="81">
        <v>8986</v>
      </c>
      <c r="Y515" s="81">
        <v>10039</v>
      </c>
      <c r="Z515" s="81">
        <v>19616</v>
      </c>
      <c r="AA515" s="81">
        <v>5564</v>
      </c>
      <c r="AB515" s="81">
        <v>28805</v>
      </c>
      <c r="AC515" s="81">
        <v>0</v>
      </c>
      <c r="AD515" s="81">
        <v>5.1462865916362164</v>
      </c>
      <c r="AE515" s="82"/>
      <c r="AF515" s="81">
        <v>222278011.06002679</v>
      </c>
      <c r="AG515" s="81">
        <v>1214563.65676903</v>
      </c>
      <c r="AH515" s="81">
        <v>1011882.44368991</v>
      </c>
      <c r="AI515" s="81">
        <v>56634804.586273171</v>
      </c>
      <c r="AJ515" s="81">
        <v>92463876.406196088</v>
      </c>
      <c r="AK515" s="81">
        <v>0</v>
      </c>
      <c r="AL515" s="81">
        <v>0</v>
      </c>
      <c r="AM515" s="81">
        <v>3950671.3188665728</v>
      </c>
      <c r="AN515" s="81">
        <v>0</v>
      </c>
      <c r="AO515" s="81">
        <v>0</v>
      </c>
      <c r="AP515" s="82"/>
      <c r="AQ515" s="81">
        <v>385</v>
      </c>
      <c r="AR515" s="81">
        <v>180</v>
      </c>
      <c r="AS515" s="81">
        <v>1</v>
      </c>
      <c r="AT515" s="81">
        <v>0</v>
      </c>
      <c r="AU515" s="81">
        <v>0</v>
      </c>
      <c r="AV515" s="81">
        <v>0</v>
      </c>
      <c r="AW515" s="81" t="s">
        <v>564</v>
      </c>
      <c r="AX515" s="82"/>
      <c r="AY515" s="81">
        <v>1703.453</v>
      </c>
      <c r="AZ515" s="81">
        <v>16674.39</v>
      </c>
      <c r="BA515" s="81">
        <v>20000</v>
      </c>
      <c r="BB515" s="81">
        <v>0</v>
      </c>
      <c r="BC515" s="81">
        <v>0</v>
      </c>
      <c r="BD515" s="81">
        <v>0</v>
      </c>
      <c r="BE515" s="81" t="s">
        <v>564</v>
      </c>
      <c r="BF515" s="82"/>
      <c r="BG515" s="81">
        <v>0</v>
      </c>
      <c r="BH515" s="81">
        <v>0</v>
      </c>
      <c r="BI515" s="81">
        <v>259.87099999999998</v>
      </c>
      <c r="BJ515" s="81">
        <v>0</v>
      </c>
      <c r="BK515" s="81">
        <v>7.6899999999999995</v>
      </c>
      <c r="BL515" s="81">
        <v>0</v>
      </c>
      <c r="BM515" s="82"/>
      <c r="BN515" s="81">
        <v>0</v>
      </c>
      <c r="BO515" s="81">
        <v>0</v>
      </c>
      <c r="BP515" s="81">
        <v>7</v>
      </c>
      <c r="BQ515" s="81">
        <v>0</v>
      </c>
      <c r="BR515" s="81">
        <v>2</v>
      </c>
      <c r="BS515" s="81">
        <v>0</v>
      </c>
      <c r="BT515"/>
      <c r="BU515" s="80">
        <v>267.56099999999998</v>
      </c>
      <c r="BV515" s="80">
        <v>0</v>
      </c>
      <c r="BW515" s="80">
        <v>0</v>
      </c>
      <c r="BX515" s="80">
        <v>0</v>
      </c>
      <c r="BY515" s="80">
        <v>0</v>
      </c>
      <c r="BZ515" s="80">
        <v>0</v>
      </c>
      <c r="CA515" s="80">
        <v>0</v>
      </c>
      <c r="CB515" s="80">
        <v>0</v>
      </c>
      <c r="CC515" s="80">
        <v>0</v>
      </c>
    </row>
    <row r="516" spans="1:81">
      <c r="A516" s="80" t="s">
        <v>2239</v>
      </c>
      <c r="B516" s="80">
        <v>14</v>
      </c>
      <c r="C516" s="80">
        <v>14</v>
      </c>
      <c r="D516" s="80">
        <v>1</v>
      </c>
      <c r="E516" s="80">
        <v>2017</v>
      </c>
      <c r="F516" s="80" t="s">
        <v>71</v>
      </c>
      <c r="G516" s="80" t="s">
        <v>2225</v>
      </c>
      <c r="H516" s="80" t="s">
        <v>2226</v>
      </c>
      <c r="I516" s="177"/>
      <c r="J516" s="81">
        <v>237.18093747706129</v>
      </c>
      <c r="K516" s="81">
        <v>1.6893114718246167</v>
      </c>
      <c r="L516" s="81">
        <v>9.3036577442900725</v>
      </c>
      <c r="M516" s="81">
        <v>42.298070206971552</v>
      </c>
      <c r="N516" s="81">
        <v>66.367440418301143</v>
      </c>
      <c r="O516" s="81">
        <v>32.828752357315224</v>
      </c>
      <c r="P516" s="81">
        <v>26.824055006047747</v>
      </c>
      <c r="Q516" s="81">
        <v>1.9509400198327049</v>
      </c>
      <c r="R516" s="81">
        <v>0</v>
      </c>
      <c r="S516" s="81">
        <v>4.6289830998146373</v>
      </c>
      <c r="T516" s="82"/>
      <c r="U516" s="81">
        <v>19737108</v>
      </c>
      <c r="V516" s="81">
        <v>753</v>
      </c>
      <c r="W516" s="81">
        <v>245</v>
      </c>
      <c r="X516" s="81">
        <v>8986</v>
      </c>
      <c r="Y516" s="81">
        <v>10116</v>
      </c>
      <c r="Z516" s="81">
        <v>19628</v>
      </c>
      <c r="AA516" s="81">
        <v>5556</v>
      </c>
      <c r="AB516" s="81">
        <v>28564</v>
      </c>
      <c r="AC516" s="81">
        <v>0</v>
      </c>
      <c r="AD516" s="81">
        <v>4.6289830998146373</v>
      </c>
      <c r="AE516" s="82"/>
      <c r="AF516" s="81">
        <v>223260415.59267029</v>
      </c>
      <c r="AG516" s="81">
        <v>1224984.604164849</v>
      </c>
      <c r="AH516" s="81">
        <v>1451192.34559676</v>
      </c>
      <c r="AI516" s="81">
        <v>57114906.0058401</v>
      </c>
      <c r="AJ516" s="81">
        <v>97578460.276135549</v>
      </c>
      <c r="AK516" s="81">
        <v>0</v>
      </c>
      <c r="AL516" s="81">
        <v>0</v>
      </c>
      <c r="AM516" s="81">
        <v>3923747.6224589562</v>
      </c>
      <c r="AN516" s="81">
        <v>0</v>
      </c>
      <c r="AO516" s="81">
        <v>0</v>
      </c>
      <c r="AP516" s="82"/>
      <c r="AQ516" s="81">
        <v>409</v>
      </c>
      <c r="AR516" s="81">
        <v>194</v>
      </c>
      <c r="AS516" s="81">
        <v>1</v>
      </c>
      <c r="AT516" s="81">
        <v>0</v>
      </c>
      <c r="AU516" s="81">
        <v>0</v>
      </c>
      <c r="AV516" s="81">
        <v>1</v>
      </c>
      <c r="AW516" s="81" t="s">
        <v>564</v>
      </c>
      <c r="AX516" s="82"/>
      <c r="AY516" s="81">
        <v>1836.213</v>
      </c>
      <c r="AZ516" s="81">
        <v>18942.89</v>
      </c>
      <c r="BA516" s="81">
        <v>20000</v>
      </c>
      <c r="BB516" s="81">
        <v>0</v>
      </c>
      <c r="BC516" s="81">
        <v>0</v>
      </c>
      <c r="BD516" s="81">
        <v>218.86199999999999</v>
      </c>
      <c r="BE516" s="81" t="s">
        <v>564</v>
      </c>
      <c r="BF516" s="82"/>
      <c r="BG516" s="81">
        <v>0</v>
      </c>
      <c r="BH516" s="81">
        <v>0</v>
      </c>
      <c r="BI516" s="81">
        <v>252.43</v>
      </c>
      <c r="BJ516" s="81">
        <v>0</v>
      </c>
      <c r="BK516" s="81">
        <v>8.0689999999999991</v>
      </c>
      <c r="BL516" s="81">
        <v>0</v>
      </c>
      <c r="BM516" s="82"/>
      <c r="BN516" s="81">
        <v>0</v>
      </c>
      <c r="BO516" s="81">
        <v>0</v>
      </c>
      <c r="BP516" s="81">
        <v>7</v>
      </c>
      <c r="BQ516" s="81">
        <v>0</v>
      </c>
      <c r="BR516" s="81">
        <v>2</v>
      </c>
      <c r="BS516" s="81">
        <v>0</v>
      </c>
      <c r="BT516"/>
      <c r="BU516" s="80">
        <v>260.49900000000002</v>
      </c>
      <c r="BV516" s="80">
        <v>0</v>
      </c>
      <c r="BW516" s="80">
        <v>0</v>
      </c>
      <c r="BX516" s="80">
        <v>0</v>
      </c>
      <c r="BY516" s="80">
        <v>0</v>
      </c>
      <c r="BZ516" s="80">
        <v>0</v>
      </c>
      <c r="CA516" s="80">
        <v>0</v>
      </c>
      <c r="CB516" s="80">
        <v>0</v>
      </c>
      <c r="CC516" s="80">
        <v>0</v>
      </c>
    </row>
    <row r="517" spans="1:81">
      <c r="A517" s="80" t="s">
        <v>2240</v>
      </c>
      <c r="B517" s="80">
        <v>15</v>
      </c>
      <c r="C517" s="80">
        <v>15</v>
      </c>
      <c r="D517" s="80">
        <v>1</v>
      </c>
      <c r="E517" s="80">
        <v>2018</v>
      </c>
      <c r="F517" s="80" t="s">
        <v>93</v>
      </c>
      <c r="G517" s="80" t="s">
        <v>2225</v>
      </c>
      <c r="H517" s="80" t="s">
        <v>2226</v>
      </c>
      <c r="I517" s="177"/>
      <c r="J517" s="81">
        <v>236.53979741422026</v>
      </c>
      <c r="K517" s="81">
        <v>1.5410167814802449</v>
      </c>
      <c r="L517" s="81">
        <v>8.3246412861833239</v>
      </c>
      <c r="M517" s="81">
        <v>38.509265983371478</v>
      </c>
      <c r="N517" s="81">
        <v>60.635645578110889</v>
      </c>
      <c r="O517" s="81">
        <v>32.036371534610439</v>
      </c>
      <c r="P517" s="81">
        <v>26.638300043505915</v>
      </c>
      <c r="Q517" s="81">
        <v>1.7912966335616878</v>
      </c>
      <c r="R517" s="81">
        <v>0</v>
      </c>
      <c r="S517" s="81">
        <v>4.8257737416877626</v>
      </c>
      <c r="T517" s="82"/>
      <c r="U517" s="81">
        <v>19569663</v>
      </c>
      <c r="V517" s="81">
        <v>753</v>
      </c>
      <c r="W517" s="81">
        <v>245</v>
      </c>
      <c r="X517" s="81">
        <v>8986</v>
      </c>
      <c r="Y517" s="81">
        <v>10154</v>
      </c>
      <c r="Z517" s="81">
        <v>19521</v>
      </c>
      <c r="AA517" s="81">
        <v>5573</v>
      </c>
      <c r="AB517" s="81">
        <v>28263</v>
      </c>
      <c r="AC517" s="81">
        <v>0</v>
      </c>
      <c r="AD517" s="81">
        <v>4.8257737416877626</v>
      </c>
      <c r="AE517" s="82"/>
      <c r="AF517" s="81">
        <v>228539599.93300909</v>
      </c>
      <c r="AG517" s="81">
        <v>1090015.704914476</v>
      </c>
      <c r="AH517" s="81">
        <v>1342837.6352356761</v>
      </c>
      <c r="AI517" s="81">
        <v>53691725.806354493</v>
      </c>
      <c r="AJ517" s="81">
        <v>97601045.694123149</v>
      </c>
      <c r="AK517" s="81">
        <v>0</v>
      </c>
      <c r="AL517" s="81">
        <v>0</v>
      </c>
      <c r="AM517" s="81">
        <v>3890433.3420433318</v>
      </c>
      <c r="AN517" s="81">
        <v>0</v>
      </c>
      <c r="AO517" s="81">
        <v>0</v>
      </c>
      <c r="AP517" s="82"/>
      <c r="AQ517" s="81">
        <v>435</v>
      </c>
      <c r="AR517" s="81">
        <v>213</v>
      </c>
      <c r="AS517" s="81">
        <v>1</v>
      </c>
      <c r="AT517" s="81">
        <v>0</v>
      </c>
      <c r="AU517" s="81">
        <v>0</v>
      </c>
      <c r="AV517" s="81">
        <v>1</v>
      </c>
      <c r="AW517" s="81" t="s">
        <v>564</v>
      </c>
      <c r="AX517" s="82"/>
      <c r="AY517" s="81">
        <v>1966.653</v>
      </c>
      <c r="AZ517" s="81">
        <v>20624.59</v>
      </c>
      <c r="BA517" s="81">
        <v>20000</v>
      </c>
      <c r="BB517" s="81">
        <v>0</v>
      </c>
      <c r="BC517" s="81">
        <v>0</v>
      </c>
      <c r="BD517" s="81">
        <v>195</v>
      </c>
      <c r="BE517" s="81" t="s">
        <v>564</v>
      </c>
      <c r="BF517" s="82"/>
      <c r="BG517" s="81">
        <v>0</v>
      </c>
      <c r="BH517" s="81">
        <v>0</v>
      </c>
      <c r="BI517" s="81">
        <v>313.81200000000001</v>
      </c>
      <c r="BJ517" s="81">
        <v>0</v>
      </c>
      <c r="BK517" s="81">
        <v>7.5339999999999998</v>
      </c>
      <c r="BL517" s="81">
        <v>0</v>
      </c>
      <c r="BM517" s="82"/>
      <c r="BN517" s="81">
        <v>0</v>
      </c>
      <c r="BO517" s="81">
        <v>0</v>
      </c>
      <c r="BP517" s="81">
        <v>7</v>
      </c>
      <c r="BQ517" s="81">
        <v>0</v>
      </c>
      <c r="BR517" s="81">
        <v>2</v>
      </c>
      <c r="BS517" s="81">
        <v>0</v>
      </c>
      <c r="BT517"/>
      <c r="BU517" s="80">
        <v>320.10300000000001</v>
      </c>
      <c r="BV517" s="80">
        <v>0</v>
      </c>
      <c r="BW517" s="80">
        <v>0</v>
      </c>
      <c r="BX517" s="80">
        <v>0</v>
      </c>
      <c r="BY517" s="80">
        <v>1.2430000000000001</v>
      </c>
      <c r="BZ517" s="80">
        <v>0</v>
      </c>
      <c r="CA517" s="80">
        <v>0</v>
      </c>
      <c r="CB517" s="80">
        <v>0</v>
      </c>
      <c r="CC517" s="80">
        <v>0</v>
      </c>
    </row>
    <row r="518" spans="1:81">
      <c r="A518" s="80" t="s">
        <v>2241</v>
      </c>
      <c r="B518" s="80">
        <v>16</v>
      </c>
      <c r="C518" s="80">
        <v>16</v>
      </c>
      <c r="D518" s="80">
        <v>1</v>
      </c>
      <c r="E518" s="80">
        <v>2019</v>
      </c>
      <c r="F518" s="80" t="s">
        <v>73</v>
      </c>
      <c r="G518" s="80" t="s">
        <v>2225</v>
      </c>
      <c r="H518" s="80" t="s">
        <v>2226</v>
      </c>
      <c r="I518" s="177"/>
      <c r="J518" s="81">
        <v>206.58484755775146</v>
      </c>
      <c r="K518" s="81">
        <v>1.3871487727942482</v>
      </c>
      <c r="L518" s="81">
        <v>8.3704098355055674</v>
      </c>
      <c r="M518" s="81">
        <v>38.534239254579177</v>
      </c>
      <c r="N518" s="81">
        <v>50.431637336543318</v>
      </c>
      <c r="O518" s="81">
        <v>31.018968870305709</v>
      </c>
      <c r="P518" s="81">
        <v>25.29807895596787</v>
      </c>
      <c r="Q518" s="81">
        <v>1.7279078265720871</v>
      </c>
      <c r="R518" s="81">
        <v>0</v>
      </c>
      <c r="S518" s="81">
        <v>5.1359865302894345</v>
      </c>
      <c r="T518" s="82"/>
      <c r="U518" s="81">
        <v>18566740</v>
      </c>
      <c r="V518" s="81">
        <v>753</v>
      </c>
      <c r="W518" s="81">
        <v>245</v>
      </c>
      <c r="X518" s="81">
        <v>8986</v>
      </c>
      <c r="Y518" s="81">
        <v>10236</v>
      </c>
      <c r="Z518" s="81">
        <v>19420</v>
      </c>
      <c r="AA518" s="81">
        <v>5253</v>
      </c>
      <c r="AB518" s="81">
        <v>28001</v>
      </c>
      <c r="AC518" s="81">
        <v>0</v>
      </c>
      <c r="AD518" s="81">
        <v>5.1359865302894354</v>
      </c>
      <c r="AE518" s="82"/>
      <c r="AF518" s="81">
        <v>202185912.48023689</v>
      </c>
      <c r="AG518" s="81">
        <v>1052837.8424551829</v>
      </c>
      <c r="AH518" s="81">
        <v>1436874.8609932</v>
      </c>
      <c r="AI518" s="81">
        <v>58099432.498307534</v>
      </c>
      <c r="AJ518" s="81">
        <v>81210466.908284694</v>
      </c>
      <c r="AK518" s="81">
        <v>0</v>
      </c>
      <c r="AL518" s="81">
        <v>0</v>
      </c>
      <c r="AM518" s="81">
        <v>3813525.4085848569</v>
      </c>
      <c r="AN518" s="81">
        <v>0</v>
      </c>
      <c r="AO518" s="81">
        <v>0</v>
      </c>
      <c r="AP518" s="82"/>
      <c r="AQ518" s="81">
        <v>463</v>
      </c>
      <c r="AR518" s="81">
        <v>232</v>
      </c>
      <c r="AS518" s="81">
        <v>1</v>
      </c>
      <c r="AT518" s="81">
        <v>1</v>
      </c>
      <c r="AU518" s="81">
        <v>0</v>
      </c>
      <c r="AV518" s="81">
        <v>1</v>
      </c>
      <c r="AW518" s="81" t="s">
        <v>564</v>
      </c>
      <c r="AX518" s="82"/>
      <c r="AY518" s="81">
        <v>2111.181</v>
      </c>
      <c r="AZ518" s="81">
        <v>23201.989999999991</v>
      </c>
      <c r="BA518" s="81">
        <v>20000</v>
      </c>
      <c r="BB518" s="81">
        <v>180</v>
      </c>
      <c r="BC518" s="81">
        <v>0</v>
      </c>
      <c r="BD518" s="81">
        <v>194.54400000000001</v>
      </c>
      <c r="BE518" s="81" t="s">
        <v>564</v>
      </c>
      <c r="BF518" s="82"/>
      <c r="BG518" s="81">
        <v>0</v>
      </c>
      <c r="BH518" s="81">
        <v>0</v>
      </c>
      <c r="BI518" s="81">
        <v>300.58999999999997</v>
      </c>
      <c r="BJ518" s="81">
        <v>0</v>
      </c>
      <c r="BK518" s="81">
        <v>6.7439999999999998</v>
      </c>
      <c r="BL518" s="81">
        <v>0</v>
      </c>
      <c r="BM518" s="82"/>
      <c r="BN518" s="81">
        <v>0</v>
      </c>
      <c r="BO518" s="81">
        <v>0</v>
      </c>
      <c r="BP518" s="81">
        <v>7</v>
      </c>
      <c r="BQ518" s="81">
        <v>0</v>
      </c>
      <c r="BR518" s="81">
        <v>2</v>
      </c>
      <c r="BS518" s="81">
        <v>0</v>
      </c>
      <c r="BT518"/>
      <c r="BU518" s="80">
        <v>307.334</v>
      </c>
      <c r="BV518" s="80">
        <v>0</v>
      </c>
      <c r="BW518" s="80">
        <v>0</v>
      </c>
      <c r="BX518" s="80">
        <v>0</v>
      </c>
      <c r="BY518" s="80">
        <v>0</v>
      </c>
      <c r="BZ518" s="80">
        <v>0</v>
      </c>
      <c r="CA518" s="80">
        <v>0</v>
      </c>
      <c r="CB518" s="80">
        <v>0</v>
      </c>
      <c r="CC518" s="80">
        <v>0</v>
      </c>
    </row>
    <row r="519" spans="1:81">
      <c r="A519" s="80" t="s">
        <v>2242</v>
      </c>
      <c r="B519" s="80">
        <v>17</v>
      </c>
      <c r="C519" s="80">
        <v>17</v>
      </c>
      <c r="D519" s="80">
        <v>1</v>
      </c>
      <c r="E519" s="80">
        <v>2020</v>
      </c>
      <c r="F519" s="80" t="s">
        <v>218</v>
      </c>
      <c r="G519" s="80" t="s">
        <v>2225</v>
      </c>
      <c r="H519" s="80" t="s">
        <v>2226</v>
      </c>
      <c r="I519" s="177"/>
      <c r="J519" s="81">
        <v>167.25933791855229</v>
      </c>
      <c r="K519" s="81">
        <v>1.3986489083940516</v>
      </c>
      <c r="L519" s="81">
        <v>12.55860807220358</v>
      </c>
      <c r="M519" s="81">
        <v>28.826904112519447</v>
      </c>
      <c r="N519" s="81">
        <v>45.995234582389436</v>
      </c>
      <c r="O519" s="81">
        <v>26.94889823894367</v>
      </c>
      <c r="P519" s="81">
        <v>24.295004015398707</v>
      </c>
      <c r="Q519" s="81">
        <v>1.6284448581196056</v>
      </c>
      <c r="R519" s="81">
        <v>0</v>
      </c>
      <c r="S519" s="81">
        <v>5.4022428427456823</v>
      </c>
      <c r="T519" s="82"/>
      <c r="U519" s="81">
        <v>16309769</v>
      </c>
      <c r="V519" s="81">
        <v>692</v>
      </c>
      <c r="W519" s="81">
        <v>559</v>
      </c>
      <c r="X519" s="81">
        <v>8049</v>
      </c>
      <c r="Y519" s="81">
        <v>10228</v>
      </c>
      <c r="Z519" s="81">
        <v>19257</v>
      </c>
      <c r="AA519" s="81">
        <v>5481</v>
      </c>
      <c r="AB519" s="81">
        <v>27618</v>
      </c>
      <c r="AC519" s="81">
        <v>0</v>
      </c>
      <c r="AD519" s="81">
        <v>5.4022428427456823</v>
      </c>
      <c r="AE519" s="82"/>
      <c r="AF519" s="81">
        <v>177597906.7426722</v>
      </c>
      <c r="AG519" s="81">
        <v>1023853.8569436903</v>
      </c>
      <c r="AH519" s="81">
        <v>2126511.6740025315</v>
      </c>
      <c r="AI519" s="81">
        <v>45389248.201244004</v>
      </c>
      <c r="AJ519" s="81">
        <v>81785756.219472155</v>
      </c>
      <c r="AK519" s="81"/>
      <c r="AL519" s="81"/>
      <c r="AM519" s="81">
        <v>3604455.8423798257</v>
      </c>
      <c r="AN519" s="81"/>
      <c r="AO519" s="81"/>
      <c r="AP519" s="82"/>
      <c r="AQ519" s="81">
        <v>484</v>
      </c>
      <c r="AR519" s="81">
        <v>243</v>
      </c>
      <c r="AS519" s="81">
        <v>1</v>
      </c>
      <c r="AT519" s="81">
        <v>1</v>
      </c>
      <c r="AU519" s="81">
        <v>0</v>
      </c>
      <c r="AV519" s="81">
        <v>1</v>
      </c>
      <c r="AW519" s="81">
        <v>1</v>
      </c>
      <c r="AX519" s="82"/>
      <c r="AY519" s="81">
        <v>2238.08</v>
      </c>
      <c r="AZ519" s="81">
        <v>25364.090000000018</v>
      </c>
      <c r="BA519" s="81">
        <v>20000</v>
      </c>
      <c r="BB519" s="81">
        <v>180</v>
      </c>
      <c r="BC519" s="81">
        <v>0</v>
      </c>
      <c r="BD519" s="81">
        <v>194.54400000000001</v>
      </c>
      <c r="BE519" s="81">
        <v>20000</v>
      </c>
      <c r="BF519" s="82"/>
      <c r="BG519" s="81">
        <v>0</v>
      </c>
      <c r="BH519" s="81">
        <v>0</v>
      </c>
      <c r="BI519" s="81">
        <v>280.44400000000002</v>
      </c>
      <c r="BJ519" s="81">
        <v>0</v>
      </c>
      <c r="BK519" s="81">
        <v>5.7829999999999995</v>
      </c>
      <c r="BL519" s="81">
        <v>0</v>
      </c>
      <c r="BM519" s="82"/>
      <c r="BN519" s="81">
        <v>0</v>
      </c>
      <c r="BO519" s="81">
        <v>0</v>
      </c>
      <c r="BP519" s="81">
        <v>7</v>
      </c>
      <c r="BQ519" s="81">
        <v>0</v>
      </c>
      <c r="BR519" s="81">
        <v>2</v>
      </c>
      <c r="BS519" s="81">
        <v>0</v>
      </c>
      <c r="BT519"/>
      <c r="BU519" s="80">
        <v>286.22699999999998</v>
      </c>
      <c r="BV519" s="80">
        <v>0</v>
      </c>
      <c r="BW519" s="80">
        <v>0</v>
      </c>
      <c r="BX519" s="80">
        <v>0</v>
      </c>
      <c r="BY519" s="80">
        <v>0</v>
      </c>
      <c r="BZ519" s="80">
        <v>0</v>
      </c>
      <c r="CA519" s="80">
        <v>0</v>
      </c>
      <c r="CB519" s="80">
        <v>0</v>
      </c>
      <c r="CC519" s="80">
        <v>0</v>
      </c>
    </row>
    <row r="520" spans="1:81">
      <c r="A520" s="80" t="s">
        <v>2243</v>
      </c>
      <c r="B520" s="80">
        <v>17</v>
      </c>
      <c r="C520" s="80">
        <v>18</v>
      </c>
      <c r="D520" s="80">
        <v>1</v>
      </c>
      <c r="E520" s="80">
        <v>2021</v>
      </c>
      <c r="F520" s="80" t="s">
        <v>75</v>
      </c>
      <c r="G520" s="174" t="s">
        <v>2225</v>
      </c>
      <c r="H520" s="80" t="s">
        <v>2226</v>
      </c>
      <c r="I520" s="177"/>
      <c r="J520" s="81">
        <v>142.12074229728378</v>
      </c>
      <c r="K520" s="81">
        <v>1.4910220750055627</v>
      </c>
      <c r="L520" s="81">
        <v>15.122224388330949</v>
      </c>
      <c r="M520" s="81">
        <v>32.337121238567335</v>
      </c>
      <c r="N520" s="81">
        <v>47.853422029004207</v>
      </c>
      <c r="O520" s="81">
        <v>26.082275507607399</v>
      </c>
      <c r="P520" s="81">
        <v>24.858201465528186</v>
      </c>
      <c r="Q520" s="81">
        <v>1.6256706463519586</v>
      </c>
      <c r="R520" s="81">
        <v>0</v>
      </c>
      <c r="S520" s="81">
        <v>5.7325894294884074</v>
      </c>
      <c r="T520" s="82"/>
      <c r="U520" s="81">
        <v>15131658</v>
      </c>
      <c r="V520" s="81">
        <v>692</v>
      </c>
      <c r="W520" s="81">
        <v>559</v>
      </c>
      <c r="X520" s="81">
        <v>8049</v>
      </c>
      <c r="Y520" s="81">
        <v>10240</v>
      </c>
      <c r="Z520" s="81">
        <v>19191</v>
      </c>
      <c r="AA520" s="81">
        <v>5469</v>
      </c>
      <c r="AB520" s="81">
        <v>27244</v>
      </c>
      <c r="AC520" s="81">
        <v>0</v>
      </c>
      <c r="AD520" s="81">
        <v>5.7325894294884074</v>
      </c>
      <c r="AE520" s="82"/>
      <c r="AF520" s="81">
        <v>144394360.93378264</v>
      </c>
      <c r="AG520" s="81">
        <v>1083463.9355193421</v>
      </c>
      <c r="AH520" s="81">
        <v>2670416.4469741359</v>
      </c>
      <c r="AI520" s="81">
        <v>51290608.2102696</v>
      </c>
      <c r="AJ520" s="81">
        <v>80491217.543133438</v>
      </c>
      <c r="AK520" s="81">
        <v>0</v>
      </c>
      <c r="AL520" s="81">
        <v>0</v>
      </c>
      <c r="AM520" s="81">
        <v>3576153.3594357828</v>
      </c>
      <c r="AN520" s="81">
        <v>0</v>
      </c>
      <c r="AO520" s="81">
        <v>0</v>
      </c>
      <c r="AP520" s="82"/>
      <c r="AQ520" s="81">
        <v>510</v>
      </c>
      <c r="AR520" s="81">
        <v>246</v>
      </c>
      <c r="AS520" s="81">
        <v>2</v>
      </c>
      <c r="AT520" s="81">
        <v>1</v>
      </c>
      <c r="AU520" s="81">
        <v>0</v>
      </c>
      <c r="AV520" s="81">
        <v>1</v>
      </c>
      <c r="AW520" s="81"/>
      <c r="AX520" s="82"/>
      <c r="AY520" s="81">
        <v>2386.9250000000002</v>
      </c>
      <c r="AZ520" s="81">
        <v>28194.090000000018</v>
      </c>
      <c r="BA520" s="81">
        <v>27050</v>
      </c>
      <c r="BB520" s="81">
        <v>180</v>
      </c>
      <c r="BC520" s="81">
        <v>0</v>
      </c>
      <c r="BD520" s="81">
        <v>194.54400000000001</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2244</v>
      </c>
      <c r="B521" s="80">
        <v>17</v>
      </c>
      <c r="C521" s="80">
        <v>19</v>
      </c>
      <c r="D521" s="80">
        <v>1</v>
      </c>
      <c r="E521" s="80">
        <v>2022</v>
      </c>
      <c r="F521" s="80" t="s">
        <v>568</v>
      </c>
      <c r="G521" s="174" t="s">
        <v>2225</v>
      </c>
      <c r="H521" s="80" t="s">
        <v>2226</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532</v>
      </c>
      <c r="AR521" s="81">
        <v>247</v>
      </c>
      <c r="AS521" s="81">
        <v>2</v>
      </c>
      <c r="AT521" s="81">
        <v>1</v>
      </c>
      <c r="AU521" s="81">
        <v>0</v>
      </c>
      <c r="AV521" s="81">
        <v>1</v>
      </c>
      <c r="AW521" s="81"/>
      <c r="AX521" s="82"/>
      <c r="AY521" s="81">
        <v>2505.7250000000013</v>
      </c>
      <c r="AZ521" s="81">
        <v>28460.49000000002</v>
      </c>
      <c r="BA521" s="81">
        <v>27050</v>
      </c>
      <c r="BB521" s="81">
        <v>180</v>
      </c>
      <c r="BC521" s="81">
        <v>0</v>
      </c>
      <c r="BD521" s="81">
        <v>194.54400000000001</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2245</v>
      </c>
      <c r="B522" s="80">
        <v>426</v>
      </c>
      <c r="C522" s="80">
        <v>1</v>
      </c>
      <c r="D522" s="80">
        <v>26</v>
      </c>
      <c r="E522" s="80">
        <v>1990</v>
      </c>
      <c r="F522" s="80" t="s">
        <v>562</v>
      </c>
      <c r="G522" s="80" t="s">
        <v>2246</v>
      </c>
      <c r="H522" s="80" t="s">
        <v>2247</v>
      </c>
      <c r="I522" s="177"/>
      <c r="J522" s="81">
        <v>102.42816707291529</v>
      </c>
      <c r="K522" s="81">
        <v>4.4072705695844965</v>
      </c>
      <c r="L522" s="81">
        <v>3.1083286278124884</v>
      </c>
      <c r="M522" s="81">
        <v>20.095834299529773</v>
      </c>
      <c r="N522" s="81">
        <v>26.112468384724725</v>
      </c>
      <c r="O522" s="81">
        <v>29.456979182318268</v>
      </c>
      <c r="P522" s="81">
        <v>34.450650018973917</v>
      </c>
      <c r="Q522" s="81">
        <v>1.9008286167448958</v>
      </c>
      <c r="R522" s="81">
        <v>0</v>
      </c>
      <c r="S522" s="81">
        <v>1.852874431854844</v>
      </c>
      <c r="T522" s="82"/>
      <c r="U522" s="81">
        <v>4321772</v>
      </c>
      <c r="V522" s="81">
        <v>1559</v>
      </c>
      <c r="W522" s="81">
        <v>33</v>
      </c>
      <c r="X522" s="81">
        <v>7186</v>
      </c>
      <c r="Y522" s="81">
        <v>8612</v>
      </c>
      <c r="Z522" s="81">
        <v>12116</v>
      </c>
      <c r="AA522" s="81">
        <v>8365</v>
      </c>
      <c r="AB522" s="81">
        <v>30863</v>
      </c>
      <c r="AC522" s="81">
        <v>0</v>
      </c>
      <c r="AD522" s="81">
        <v>1.852874431854844</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2248</v>
      </c>
      <c r="B523" s="80">
        <v>427</v>
      </c>
      <c r="C523" s="80">
        <v>2</v>
      </c>
      <c r="D523" s="80">
        <v>26</v>
      </c>
      <c r="E523" s="80">
        <v>2005</v>
      </c>
      <c r="F523" s="80" t="s">
        <v>565</v>
      </c>
      <c r="G523" s="80" t="s">
        <v>2246</v>
      </c>
      <c r="H523" s="80" t="s">
        <v>2247</v>
      </c>
      <c r="I523" s="177"/>
      <c r="J523" s="81">
        <v>120.7293017572763</v>
      </c>
      <c r="K523" s="81">
        <v>2.4902531549045022</v>
      </c>
      <c r="L523" s="81">
        <v>1.8358304061098538</v>
      </c>
      <c r="M523" s="81">
        <v>35.388273065768551</v>
      </c>
      <c r="N523" s="81">
        <v>38.688313663982548</v>
      </c>
      <c r="O523" s="81">
        <v>41.885339951667682</v>
      </c>
      <c r="P523" s="81">
        <v>35.336418470956467</v>
      </c>
      <c r="Q523" s="81">
        <v>1.8507496180984657</v>
      </c>
      <c r="R523" s="81">
        <v>0</v>
      </c>
      <c r="S523" s="81">
        <v>2.22362473</v>
      </c>
      <c r="T523" s="82"/>
      <c r="U523" s="81">
        <v>5329486</v>
      </c>
      <c r="V523" s="81">
        <v>1130</v>
      </c>
      <c r="W523" s="81">
        <v>22</v>
      </c>
      <c r="X523" s="81">
        <v>5952</v>
      </c>
      <c r="Y523" s="81">
        <v>10447</v>
      </c>
      <c r="Z523" s="81">
        <v>19936</v>
      </c>
      <c r="AA523" s="81">
        <v>7027</v>
      </c>
      <c r="AB523" s="81">
        <v>31414</v>
      </c>
      <c r="AC523" s="81">
        <v>0</v>
      </c>
      <c r="AD523" s="81">
        <v>2.22362473</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2249</v>
      </c>
      <c r="B524" s="80">
        <v>428</v>
      </c>
      <c r="C524" s="80">
        <v>3</v>
      </c>
      <c r="D524" s="80">
        <v>26</v>
      </c>
      <c r="E524" s="80">
        <v>2006</v>
      </c>
      <c r="F524" s="80" t="s">
        <v>566</v>
      </c>
      <c r="G524" s="80" t="s">
        <v>2246</v>
      </c>
      <c r="H524" s="80" t="s">
        <v>2247</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2250</v>
      </c>
      <c r="B525" s="80">
        <v>429</v>
      </c>
      <c r="C525" s="80">
        <v>4</v>
      </c>
      <c r="D525" s="80">
        <v>26</v>
      </c>
      <c r="E525" s="80">
        <v>2007</v>
      </c>
      <c r="F525" s="80" t="s">
        <v>567</v>
      </c>
      <c r="G525" s="80" t="s">
        <v>2246</v>
      </c>
      <c r="H525" s="80" t="s">
        <v>2247</v>
      </c>
      <c r="I525" s="177"/>
      <c r="J525" s="81">
        <v>125.48080616243082</v>
      </c>
      <c r="K525" s="81">
        <v>2.3391037801825747</v>
      </c>
      <c r="L525" s="81">
        <v>1.6202053838818695</v>
      </c>
      <c r="M525" s="81">
        <v>34.995967354372375</v>
      </c>
      <c r="N525" s="81">
        <v>39.916712287441527</v>
      </c>
      <c r="O525" s="81">
        <v>40.346305219966119</v>
      </c>
      <c r="P525" s="81">
        <v>35.107197196416017</v>
      </c>
      <c r="Q525" s="81">
        <v>1.9279664790548929</v>
      </c>
      <c r="R525" s="81">
        <v>0</v>
      </c>
      <c r="S525" s="81">
        <v>2.19156615658</v>
      </c>
      <c r="T525" s="82"/>
      <c r="U525" s="81">
        <v>6159783</v>
      </c>
      <c r="V525" s="81">
        <v>988</v>
      </c>
      <c r="W525" s="81">
        <v>19</v>
      </c>
      <c r="X525" s="81">
        <v>7114</v>
      </c>
      <c r="Y525" s="81">
        <v>10590</v>
      </c>
      <c r="Z525" s="81">
        <v>19963</v>
      </c>
      <c r="AA525" s="81">
        <v>6875</v>
      </c>
      <c r="AB525" s="81">
        <v>30994</v>
      </c>
      <c r="AC525" s="81">
        <v>0</v>
      </c>
      <c r="AD525" s="81">
        <v>2.19156615658</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2251</v>
      </c>
      <c r="B526" s="80">
        <v>430</v>
      </c>
      <c r="C526" s="80">
        <v>5</v>
      </c>
      <c r="D526" s="80">
        <v>26</v>
      </c>
      <c r="E526" s="80">
        <v>2008</v>
      </c>
      <c r="F526" s="80" t="s">
        <v>84</v>
      </c>
      <c r="G526" s="80" t="s">
        <v>2246</v>
      </c>
      <c r="H526" s="80" t="s">
        <v>2247</v>
      </c>
      <c r="I526" s="177"/>
      <c r="J526" s="81">
        <v>117.40178355477903</v>
      </c>
      <c r="K526" s="81">
        <v>1.7553722928500917</v>
      </c>
      <c r="L526" s="81">
        <v>1.4480032859213323</v>
      </c>
      <c r="M526" s="81">
        <v>36.088703613046015</v>
      </c>
      <c r="N526" s="81">
        <v>39.063996933344711</v>
      </c>
      <c r="O526" s="81">
        <v>39.267210953856811</v>
      </c>
      <c r="P526" s="81">
        <v>34.281682352002079</v>
      </c>
      <c r="Q526" s="81">
        <v>1.8893317190549577</v>
      </c>
      <c r="R526" s="81">
        <v>0</v>
      </c>
      <c r="S526" s="81">
        <v>2.0676506496</v>
      </c>
      <c r="T526" s="82"/>
      <c r="U526" s="81">
        <v>6041333</v>
      </c>
      <c r="V526" s="81">
        <v>988</v>
      </c>
      <c r="W526" s="81">
        <v>19</v>
      </c>
      <c r="X526" s="81">
        <v>7114</v>
      </c>
      <c r="Y526" s="81">
        <v>10656</v>
      </c>
      <c r="Z526" s="81">
        <v>20111</v>
      </c>
      <c r="AA526" s="81">
        <v>6721</v>
      </c>
      <c r="AB526" s="81">
        <v>30872</v>
      </c>
      <c r="AC526" s="81">
        <v>0</v>
      </c>
      <c r="AD526" s="81">
        <v>2.0676506496</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2252</v>
      </c>
      <c r="B527" s="80">
        <v>431</v>
      </c>
      <c r="C527" s="80">
        <v>6</v>
      </c>
      <c r="D527" s="80">
        <v>26</v>
      </c>
      <c r="E527" s="80">
        <v>2009</v>
      </c>
      <c r="F527" s="80" t="s">
        <v>85</v>
      </c>
      <c r="G527" s="80" t="s">
        <v>2246</v>
      </c>
      <c r="H527" s="80" t="s">
        <v>2247</v>
      </c>
      <c r="I527" s="177"/>
      <c r="J527" s="81">
        <v>111.96681073257137</v>
      </c>
      <c r="K527" s="81">
        <v>1.7468559128191667</v>
      </c>
      <c r="L527" s="81">
        <v>2.6456173401736787</v>
      </c>
      <c r="M527" s="81">
        <v>39.202319684554418</v>
      </c>
      <c r="N527" s="81">
        <v>34.02136642211461</v>
      </c>
      <c r="O527" s="81">
        <v>40.033674013899514</v>
      </c>
      <c r="P527" s="81">
        <v>33.040238241220173</v>
      </c>
      <c r="Q527" s="81">
        <v>1.7835756710210298</v>
      </c>
      <c r="R527" s="81">
        <v>0</v>
      </c>
      <c r="S527" s="81">
        <v>2.1098707504000003</v>
      </c>
      <c r="T527" s="82"/>
      <c r="U527" s="81">
        <v>5028112</v>
      </c>
      <c r="V527" s="81">
        <v>1082</v>
      </c>
      <c r="W527" s="81">
        <v>54</v>
      </c>
      <c r="X527" s="81">
        <v>8371</v>
      </c>
      <c r="Y527" s="81">
        <v>10752</v>
      </c>
      <c r="Z527" s="81">
        <v>20238</v>
      </c>
      <c r="AA527" s="81">
        <v>6650</v>
      </c>
      <c r="AB527" s="81">
        <v>30594</v>
      </c>
      <c r="AC527" s="81">
        <v>0</v>
      </c>
      <c r="AD527" s="81">
        <v>2.1098707504000003</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34.29</v>
      </c>
      <c r="BJ527" s="81">
        <v>0</v>
      </c>
      <c r="BK527" s="81">
        <v>3.79</v>
      </c>
      <c r="BL527" s="81">
        <v>0</v>
      </c>
      <c r="BM527" s="82"/>
      <c r="BN527" s="81">
        <v>0</v>
      </c>
      <c r="BO527" s="81">
        <v>0</v>
      </c>
      <c r="BP527" s="81">
        <v>4</v>
      </c>
      <c r="BQ527" s="81">
        <v>0</v>
      </c>
      <c r="BR527" s="81">
        <v>1</v>
      </c>
      <c r="BS527" s="81">
        <v>0</v>
      </c>
      <c r="BT527"/>
      <c r="BU527" s="80"/>
      <c r="BV527" s="80"/>
      <c r="BW527" s="80"/>
      <c r="BX527" s="80"/>
      <c r="BY527" s="80"/>
      <c r="BZ527" s="80"/>
      <c r="CA527" s="80"/>
      <c r="CB527" s="80"/>
      <c r="CC527" s="80"/>
    </row>
    <row r="528" spans="1:81">
      <c r="A528" s="80" t="s">
        <v>2253</v>
      </c>
      <c r="B528" s="80">
        <v>432</v>
      </c>
      <c r="C528" s="80">
        <v>7</v>
      </c>
      <c r="D528" s="80">
        <v>26</v>
      </c>
      <c r="E528" s="80">
        <v>2010</v>
      </c>
      <c r="F528" s="80" t="s">
        <v>86</v>
      </c>
      <c r="G528" s="80" t="s">
        <v>2246</v>
      </c>
      <c r="H528" s="80" t="s">
        <v>2247</v>
      </c>
      <c r="I528" s="177"/>
      <c r="J528" s="81">
        <v>113.21978919788545</v>
      </c>
      <c r="K528" s="81">
        <v>1.870555065765144</v>
      </c>
      <c r="L528" s="81">
        <v>2.5408525287397143</v>
      </c>
      <c r="M528" s="81">
        <v>37.504709081447857</v>
      </c>
      <c r="N528" s="81">
        <v>37.911164990577035</v>
      </c>
      <c r="O528" s="81">
        <v>40.122196198099317</v>
      </c>
      <c r="P528" s="81">
        <v>33.53490502224399</v>
      </c>
      <c r="Q528" s="81">
        <v>1.839475065432927</v>
      </c>
      <c r="R528" s="81">
        <v>0</v>
      </c>
      <c r="S528" s="81">
        <v>3.2871420048000002</v>
      </c>
      <c r="T528" s="82"/>
      <c r="U528" s="81">
        <v>5553424</v>
      </c>
      <c r="V528" s="81">
        <v>1082</v>
      </c>
      <c r="W528" s="81">
        <v>54</v>
      </c>
      <c r="X528" s="81">
        <v>8371</v>
      </c>
      <c r="Y528" s="81">
        <v>10769</v>
      </c>
      <c r="Z528" s="81">
        <v>20377</v>
      </c>
      <c r="AA528" s="81">
        <v>6581</v>
      </c>
      <c r="AB528" s="81">
        <v>30234</v>
      </c>
      <c r="AC528" s="81">
        <v>0</v>
      </c>
      <c r="AD528" s="81">
        <v>3.2871420048000002</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32.195</v>
      </c>
      <c r="BJ528" s="81">
        <v>0</v>
      </c>
      <c r="BK528" s="81">
        <v>3.4039999999999999</v>
      </c>
      <c r="BL528" s="81">
        <v>0</v>
      </c>
      <c r="BM528" s="82"/>
      <c r="BN528" s="81">
        <v>0</v>
      </c>
      <c r="BO528" s="81">
        <v>0</v>
      </c>
      <c r="BP528" s="81">
        <v>4</v>
      </c>
      <c r="BQ528" s="81">
        <v>0</v>
      </c>
      <c r="BR528" s="81">
        <v>1</v>
      </c>
      <c r="BS528" s="81">
        <v>0</v>
      </c>
      <c r="BT528"/>
      <c r="BU528" s="80">
        <v>35.598999999999997</v>
      </c>
      <c r="BV528" s="80">
        <v>0</v>
      </c>
      <c r="BW528" s="80">
        <v>0</v>
      </c>
      <c r="BX528" s="80">
        <v>0</v>
      </c>
      <c r="BY528" s="80">
        <v>0</v>
      </c>
      <c r="BZ528" s="80">
        <v>0</v>
      </c>
      <c r="CA528" s="80">
        <v>0</v>
      </c>
      <c r="CB528" s="80">
        <v>0</v>
      </c>
      <c r="CC528" s="80">
        <v>0</v>
      </c>
    </row>
    <row r="529" spans="1:81">
      <c r="A529" s="80" t="s">
        <v>2254</v>
      </c>
      <c r="B529" s="80">
        <v>433</v>
      </c>
      <c r="C529" s="80">
        <v>8</v>
      </c>
      <c r="D529" s="80">
        <v>26</v>
      </c>
      <c r="E529" s="80">
        <v>2011</v>
      </c>
      <c r="F529" s="80" t="s">
        <v>87</v>
      </c>
      <c r="G529" s="80" t="s">
        <v>2246</v>
      </c>
      <c r="H529" s="80" t="s">
        <v>2247</v>
      </c>
      <c r="I529" s="177"/>
      <c r="J529" s="81">
        <v>89.724718978761558</v>
      </c>
      <c r="K529" s="81">
        <v>2.6861774833079508</v>
      </c>
      <c r="L529" s="81">
        <v>2.7072230139098648</v>
      </c>
      <c r="M529" s="81">
        <v>45.65987704627117</v>
      </c>
      <c r="N529" s="81">
        <v>40.456293236586582</v>
      </c>
      <c r="O529" s="81">
        <v>40.126647085081601</v>
      </c>
      <c r="P529" s="81">
        <v>32.872603062737518</v>
      </c>
      <c r="Q529" s="81">
        <v>2.0951034390302108</v>
      </c>
      <c r="R529" s="81">
        <v>0</v>
      </c>
      <c r="S529" s="81">
        <v>2.7374249928600003</v>
      </c>
      <c r="T529" s="82"/>
      <c r="U529" s="81">
        <v>4082108</v>
      </c>
      <c r="V529" s="81">
        <v>1082</v>
      </c>
      <c r="W529" s="81">
        <v>54</v>
      </c>
      <c r="X529" s="81">
        <v>8371</v>
      </c>
      <c r="Y529" s="81">
        <v>10750</v>
      </c>
      <c r="Z529" s="81">
        <v>20822</v>
      </c>
      <c r="AA529" s="81">
        <v>6643</v>
      </c>
      <c r="AB529" s="81">
        <v>29854</v>
      </c>
      <c r="AC529" s="81">
        <v>0</v>
      </c>
      <c r="AD529" s="81">
        <v>2.7374249928600003</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34.005000000000003</v>
      </c>
      <c r="BJ529" s="81">
        <v>0</v>
      </c>
      <c r="BK529" s="81">
        <v>0</v>
      </c>
      <c r="BL529" s="81">
        <v>0</v>
      </c>
      <c r="BM529" s="82"/>
      <c r="BN529" s="81">
        <v>0</v>
      </c>
      <c r="BO529" s="81">
        <v>0</v>
      </c>
      <c r="BP529" s="81">
        <v>5</v>
      </c>
      <c r="BQ529" s="81">
        <v>0</v>
      </c>
      <c r="BR529" s="81">
        <v>0</v>
      </c>
      <c r="BS529" s="81">
        <v>0</v>
      </c>
      <c r="BT529"/>
      <c r="BU529" s="80">
        <v>34.005000000000003</v>
      </c>
      <c r="BV529" s="80">
        <v>0</v>
      </c>
      <c r="BW529" s="80">
        <v>0</v>
      </c>
      <c r="BX529" s="80">
        <v>0</v>
      </c>
      <c r="BY529" s="80">
        <v>0</v>
      </c>
      <c r="BZ529" s="80">
        <v>0</v>
      </c>
      <c r="CA529" s="80">
        <v>0</v>
      </c>
      <c r="CB529" s="80">
        <v>0</v>
      </c>
      <c r="CC529" s="80">
        <v>0</v>
      </c>
    </row>
    <row r="530" spans="1:81">
      <c r="A530" s="80" t="s">
        <v>2255</v>
      </c>
      <c r="B530" s="80">
        <v>434</v>
      </c>
      <c r="C530" s="80">
        <v>9</v>
      </c>
      <c r="D530" s="80">
        <v>26</v>
      </c>
      <c r="E530" s="80">
        <v>2012</v>
      </c>
      <c r="F530" s="80" t="s">
        <v>88</v>
      </c>
      <c r="G530" s="80" t="s">
        <v>2246</v>
      </c>
      <c r="H530" s="80" t="s">
        <v>2247</v>
      </c>
      <c r="I530" s="177"/>
      <c r="J530" s="81">
        <v>124.38576420996937</v>
      </c>
      <c r="K530" s="81">
        <v>2.5453028264274455</v>
      </c>
      <c r="L530" s="81">
        <v>2.7126405113410823</v>
      </c>
      <c r="M530" s="81">
        <v>49.916167400718976</v>
      </c>
      <c r="N530" s="81">
        <v>45.054217615137063</v>
      </c>
      <c r="O530" s="81">
        <v>40.254458085750933</v>
      </c>
      <c r="P530" s="81">
        <v>32.756062488285608</v>
      </c>
      <c r="Q530" s="81">
        <v>2.2846669864436802</v>
      </c>
      <c r="R530" s="81">
        <v>0</v>
      </c>
      <c r="S530" s="81">
        <v>2.7698285465199999</v>
      </c>
      <c r="T530" s="82"/>
      <c r="U530" s="81">
        <v>5551109</v>
      </c>
      <c r="V530" s="81">
        <v>1082</v>
      </c>
      <c r="W530" s="81">
        <v>54</v>
      </c>
      <c r="X530" s="81">
        <v>8371</v>
      </c>
      <c r="Y530" s="81">
        <v>10963</v>
      </c>
      <c r="Z530" s="81">
        <v>21054</v>
      </c>
      <c r="AA530" s="81">
        <v>6582</v>
      </c>
      <c r="AB530" s="81">
        <v>29964</v>
      </c>
      <c r="AC530" s="81">
        <v>0</v>
      </c>
      <c r="AD530" s="81">
        <v>2.7698285465199999</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35.764000000000003</v>
      </c>
      <c r="BJ530" s="81">
        <v>0</v>
      </c>
      <c r="BK530" s="81">
        <v>0</v>
      </c>
      <c r="BL530" s="81">
        <v>0</v>
      </c>
      <c r="BM530" s="82"/>
      <c r="BN530" s="81">
        <v>0</v>
      </c>
      <c r="BO530" s="81">
        <v>0</v>
      </c>
      <c r="BP530" s="81">
        <v>5</v>
      </c>
      <c r="BQ530" s="81">
        <v>0</v>
      </c>
      <c r="BR530" s="81">
        <v>0</v>
      </c>
      <c r="BS530" s="81">
        <v>0</v>
      </c>
      <c r="BT530"/>
      <c r="BU530" s="80">
        <v>35.764000000000003</v>
      </c>
      <c r="BV530" s="80">
        <v>0</v>
      </c>
      <c r="BW530" s="80">
        <v>0</v>
      </c>
      <c r="BX530" s="80">
        <v>0</v>
      </c>
      <c r="BY530" s="80">
        <v>0</v>
      </c>
      <c r="BZ530" s="80">
        <v>0</v>
      </c>
      <c r="CA530" s="80">
        <v>0</v>
      </c>
      <c r="CB530" s="80">
        <v>0</v>
      </c>
      <c r="CC530" s="80">
        <v>0</v>
      </c>
    </row>
    <row r="531" spans="1:81">
      <c r="A531" s="80" t="s">
        <v>2256</v>
      </c>
      <c r="B531" s="80">
        <v>435</v>
      </c>
      <c r="C531" s="80">
        <v>10</v>
      </c>
      <c r="D531" s="80">
        <v>26</v>
      </c>
      <c r="E531" s="80">
        <v>2013</v>
      </c>
      <c r="F531" s="80" t="s">
        <v>89</v>
      </c>
      <c r="G531" s="80" t="s">
        <v>2246</v>
      </c>
      <c r="H531" s="80" t="s">
        <v>2247</v>
      </c>
      <c r="I531" s="177"/>
      <c r="J531" s="81">
        <v>133.42165951891704</v>
      </c>
      <c r="K531" s="81">
        <v>2.2693789399382425</v>
      </c>
      <c r="L531" s="81">
        <v>2.6029252470503175</v>
      </c>
      <c r="M531" s="81">
        <v>48.718057064830404</v>
      </c>
      <c r="N531" s="81">
        <v>44.839815601702973</v>
      </c>
      <c r="O531" s="81">
        <v>39.137967436257597</v>
      </c>
      <c r="P531" s="81">
        <v>32.969400355007124</v>
      </c>
      <c r="Q531" s="81">
        <v>2.3059887879551062</v>
      </c>
      <c r="R531" s="81">
        <v>0</v>
      </c>
      <c r="S531" s="81">
        <v>3.0201512471999998</v>
      </c>
      <c r="T531" s="82"/>
      <c r="U531" s="81">
        <v>5579637</v>
      </c>
      <c r="V531" s="81">
        <v>1082</v>
      </c>
      <c r="W531" s="81">
        <v>54</v>
      </c>
      <c r="X531" s="81">
        <v>8371</v>
      </c>
      <c r="Y531" s="81">
        <v>11039</v>
      </c>
      <c r="Z531" s="81">
        <v>21384</v>
      </c>
      <c r="AA531" s="81">
        <v>6600</v>
      </c>
      <c r="AB531" s="81">
        <v>29810</v>
      </c>
      <c r="AC531" s="81">
        <v>0</v>
      </c>
      <c r="AD531" s="81">
        <v>3.0201512471999998</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31.04</v>
      </c>
      <c r="BJ531" s="81">
        <v>0</v>
      </c>
      <c r="BK531" s="81">
        <v>3.9740000000000002</v>
      </c>
      <c r="BL531" s="81">
        <v>0</v>
      </c>
      <c r="BM531" s="82"/>
      <c r="BN531" s="81">
        <v>0</v>
      </c>
      <c r="BO531" s="81">
        <v>0</v>
      </c>
      <c r="BP531" s="81">
        <v>3</v>
      </c>
      <c r="BQ531" s="81">
        <v>0</v>
      </c>
      <c r="BR531" s="81">
        <v>1</v>
      </c>
      <c r="BS531" s="81">
        <v>0</v>
      </c>
      <c r="BT531"/>
      <c r="BU531" s="80">
        <v>35.014000000000003</v>
      </c>
      <c r="BV531" s="80">
        <v>0</v>
      </c>
      <c r="BW531" s="80">
        <v>0</v>
      </c>
      <c r="BX531" s="80">
        <v>0</v>
      </c>
      <c r="BY531" s="80">
        <v>0</v>
      </c>
      <c r="BZ531" s="80">
        <v>0</v>
      </c>
      <c r="CA531" s="80">
        <v>0</v>
      </c>
      <c r="CB531" s="80">
        <v>0</v>
      </c>
      <c r="CC531" s="80">
        <v>0</v>
      </c>
    </row>
    <row r="532" spans="1:81">
      <c r="A532" s="80" t="s">
        <v>2257</v>
      </c>
      <c r="B532" s="80">
        <v>436</v>
      </c>
      <c r="C532" s="80">
        <v>11</v>
      </c>
      <c r="D532" s="80">
        <v>26</v>
      </c>
      <c r="E532" s="80">
        <v>2014</v>
      </c>
      <c r="F532" s="80" t="s">
        <v>90</v>
      </c>
      <c r="G532" s="80" t="s">
        <v>2246</v>
      </c>
      <c r="H532" s="80" t="s">
        <v>2247</v>
      </c>
      <c r="I532" s="177"/>
      <c r="J532" s="81">
        <v>121.75329963145444</v>
      </c>
      <c r="K532" s="81">
        <v>2.5825235083823683</v>
      </c>
      <c r="L532" s="81">
        <v>1.1951042836420205</v>
      </c>
      <c r="M532" s="81">
        <v>42.991615329148914</v>
      </c>
      <c r="N532" s="81">
        <v>43.062995623631032</v>
      </c>
      <c r="O532" s="81">
        <v>37.191886180846915</v>
      </c>
      <c r="P532" s="81">
        <v>32.935001859302879</v>
      </c>
      <c r="Q532" s="81">
        <v>2.1851050086929122</v>
      </c>
      <c r="R532" s="81">
        <v>0</v>
      </c>
      <c r="S532" s="81">
        <v>2.4593220514</v>
      </c>
      <c r="T532" s="82"/>
      <c r="U532" s="81">
        <v>5659684</v>
      </c>
      <c r="V532" s="81">
        <v>1066</v>
      </c>
      <c r="W532" s="81">
        <v>21</v>
      </c>
      <c r="X532" s="81">
        <v>7626</v>
      </c>
      <c r="Y532" s="81">
        <v>10918</v>
      </c>
      <c r="Z532" s="81">
        <v>21402</v>
      </c>
      <c r="AA532" s="81">
        <v>6559</v>
      </c>
      <c r="AB532" s="81">
        <v>29441</v>
      </c>
      <c r="AC532" s="81">
        <v>0</v>
      </c>
      <c r="AD532" s="81">
        <v>2.4593220514</v>
      </c>
      <c r="AE532" s="82"/>
      <c r="AF532" s="81">
        <v>68843122.208255321</v>
      </c>
      <c r="AG532" s="81">
        <v>2194605.1131015378</v>
      </c>
      <c r="AH532" s="81">
        <v>255650.43064021535</v>
      </c>
      <c r="AI532" s="81">
        <v>55181319.106396899</v>
      </c>
      <c r="AJ532" s="81">
        <v>61387169.250450172</v>
      </c>
      <c r="AK532" s="81">
        <v>0</v>
      </c>
      <c r="AL532" s="81">
        <v>0</v>
      </c>
      <c r="AM532" s="81">
        <v>4041809.3568081399</v>
      </c>
      <c r="AN532" s="81">
        <v>0</v>
      </c>
      <c r="AO532" s="81">
        <v>0</v>
      </c>
      <c r="AP532" s="82"/>
      <c r="AQ532" s="81">
        <v>466</v>
      </c>
      <c r="AR532" s="81">
        <v>156</v>
      </c>
      <c r="AS532" s="81">
        <v>0</v>
      </c>
      <c r="AT532" s="81">
        <v>0</v>
      </c>
      <c r="AU532" s="81">
        <v>0</v>
      </c>
      <c r="AV532" s="81">
        <v>0</v>
      </c>
      <c r="AW532" s="81" t="s">
        <v>564</v>
      </c>
      <c r="AX532" s="82"/>
      <c r="AY532" s="81">
        <v>1969.1</v>
      </c>
      <c r="AZ532" s="81">
        <v>23715.4</v>
      </c>
      <c r="BA532" s="81">
        <v>0</v>
      </c>
      <c r="BB532" s="81">
        <v>0</v>
      </c>
      <c r="BC532" s="81">
        <v>0</v>
      </c>
      <c r="BD532" s="81">
        <v>0</v>
      </c>
      <c r="BE532" s="81" t="s">
        <v>564</v>
      </c>
      <c r="BF532" s="82"/>
      <c r="BG532" s="81">
        <v>0</v>
      </c>
      <c r="BH532" s="81">
        <v>0</v>
      </c>
      <c r="BI532" s="81">
        <v>30.207999999999998</v>
      </c>
      <c r="BJ532" s="81">
        <v>0</v>
      </c>
      <c r="BK532" s="81">
        <v>4.1870000000000003</v>
      </c>
      <c r="BL532" s="81">
        <v>0</v>
      </c>
      <c r="BM532" s="82"/>
      <c r="BN532" s="81">
        <v>0</v>
      </c>
      <c r="BO532" s="81">
        <v>0</v>
      </c>
      <c r="BP532" s="81">
        <v>3</v>
      </c>
      <c r="BQ532" s="81">
        <v>0</v>
      </c>
      <c r="BR532" s="81">
        <v>1</v>
      </c>
      <c r="BS532" s="81">
        <v>0</v>
      </c>
      <c r="BT532"/>
      <c r="BU532" s="80">
        <v>34.395000000000003</v>
      </c>
      <c r="BV532" s="80">
        <v>0</v>
      </c>
      <c r="BW532" s="80">
        <v>0</v>
      </c>
      <c r="BX532" s="80">
        <v>0</v>
      </c>
      <c r="BY532" s="80">
        <v>0</v>
      </c>
      <c r="BZ532" s="80">
        <v>0</v>
      </c>
      <c r="CA532" s="80">
        <v>0</v>
      </c>
      <c r="CB532" s="80">
        <v>0</v>
      </c>
      <c r="CC532" s="80">
        <v>0</v>
      </c>
    </row>
    <row r="533" spans="1:81">
      <c r="A533" s="80" t="s">
        <v>2258</v>
      </c>
      <c r="B533" s="80">
        <v>437</v>
      </c>
      <c r="C533" s="80">
        <v>12</v>
      </c>
      <c r="D533" s="80">
        <v>26</v>
      </c>
      <c r="E533" s="80">
        <v>2015</v>
      </c>
      <c r="F533" s="80" t="s">
        <v>91</v>
      </c>
      <c r="G533" s="80" t="s">
        <v>2246</v>
      </c>
      <c r="H533" s="80" t="s">
        <v>2247</v>
      </c>
      <c r="I533" s="177"/>
      <c r="J533" s="81">
        <v>82.405559945941746</v>
      </c>
      <c r="K533" s="81">
        <v>2.4709899094616889</v>
      </c>
      <c r="L533" s="81">
        <v>1.2034380642241773</v>
      </c>
      <c r="M533" s="81">
        <v>47.836306258588721</v>
      </c>
      <c r="N533" s="81">
        <v>40.89835806083336</v>
      </c>
      <c r="O533" s="81">
        <v>37.22768157349747</v>
      </c>
      <c r="P533" s="81">
        <v>32.85035916213667</v>
      </c>
      <c r="Q533" s="81">
        <v>2.1239239107713228</v>
      </c>
      <c r="R533" s="81">
        <v>0</v>
      </c>
      <c r="S533" s="81">
        <v>2.5291870774800005</v>
      </c>
      <c r="T533" s="82"/>
      <c r="U533" s="81">
        <v>4279884</v>
      </c>
      <c r="V533" s="81">
        <v>1066</v>
      </c>
      <c r="W533" s="81">
        <v>21</v>
      </c>
      <c r="X533" s="81">
        <v>7626</v>
      </c>
      <c r="Y533" s="81">
        <v>10994</v>
      </c>
      <c r="Z533" s="81">
        <v>21629</v>
      </c>
      <c r="AA533" s="81">
        <v>6537</v>
      </c>
      <c r="AB533" s="81">
        <v>29232</v>
      </c>
      <c r="AC533" s="81">
        <v>0</v>
      </c>
      <c r="AD533" s="81">
        <v>2.5291870774800005</v>
      </c>
      <c r="AE533" s="82"/>
      <c r="AF533" s="81">
        <v>46244285.733325399</v>
      </c>
      <c r="AG533" s="81">
        <v>1935857.3908306963</v>
      </c>
      <c r="AH533" s="81">
        <v>230345.24665997725</v>
      </c>
      <c r="AI533" s="81">
        <v>58488893.74441544</v>
      </c>
      <c r="AJ533" s="81">
        <v>59274049.502272427</v>
      </c>
      <c r="AK533" s="81">
        <v>0</v>
      </c>
      <c r="AL533" s="81">
        <v>0</v>
      </c>
      <c r="AM533" s="81">
        <v>4006122.9763719626</v>
      </c>
      <c r="AN533" s="81">
        <v>0</v>
      </c>
      <c r="AO533" s="81">
        <v>0</v>
      </c>
      <c r="AP533" s="82"/>
      <c r="AQ533" s="81">
        <v>506</v>
      </c>
      <c r="AR533" s="81">
        <v>228</v>
      </c>
      <c r="AS533" s="81">
        <v>0</v>
      </c>
      <c r="AT533" s="81">
        <v>0</v>
      </c>
      <c r="AU533" s="81">
        <v>0</v>
      </c>
      <c r="AV533" s="81">
        <v>0</v>
      </c>
      <c r="AW533" s="81" t="s">
        <v>564</v>
      </c>
      <c r="AX533" s="82"/>
      <c r="AY533" s="81">
        <v>2191</v>
      </c>
      <c r="AZ533" s="81">
        <v>34142.5</v>
      </c>
      <c r="BA533" s="81">
        <v>0</v>
      </c>
      <c r="BB533" s="81">
        <v>0</v>
      </c>
      <c r="BC533" s="81">
        <v>0</v>
      </c>
      <c r="BD533" s="81">
        <v>0</v>
      </c>
      <c r="BE533" s="81" t="s">
        <v>564</v>
      </c>
      <c r="BF533" s="82"/>
      <c r="BG533" s="81">
        <v>0</v>
      </c>
      <c r="BH533" s="81">
        <v>0</v>
      </c>
      <c r="BI533" s="81">
        <v>35.372999999999998</v>
      </c>
      <c r="BJ533" s="81">
        <v>0</v>
      </c>
      <c r="BK533" s="81">
        <v>4.1230000000000002</v>
      </c>
      <c r="BL533" s="81">
        <v>0</v>
      </c>
      <c r="BM533" s="82"/>
      <c r="BN533" s="81">
        <v>0</v>
      </c>
      <c r="BO533" s="81">
        <v>0</v>
      </c>
      <c r="BP533" s="81">
        <v>4</v>
      </c>
      <c r="BQ533" s="81">
        <v>0</v>
      </c>
      <c r="BR533" s="81">
        <v>1</v>
      </c>
      <c r="BS533" s="81">
        <v>0</v>
      </c>
      <c r="BT533"/>
      <c r="BU533" s="80">
        <v>39.496000000000002</v>
      </c>
      <c r="BV533" s="80">
        <v>0</v>
      </c>
      <c r="BW533" s="80">
        <v>0</v>
      </c>
      <c r="BX533" s="80">
        <v>0</v>
      </c>
      <c r="BY533" s="80">
        <v>0</v>
      </c>
      <c r="BZ533" s="80">
        <v>0</v>
      </c>
      <c r="CA533" s="80">
        <v>0</v>
      </c>
      <c r="CB533" s="80">
        <v>0</v>
      </c>
      <c r="CC533" s="80">
        <v>0</v>
      </c>
    </row>
    <row r="534" spans="1:81">
      <c r="A534" s="80" t="s">
        <v>2259</v>
      </c>
      <c r="B534" s="80">
        <v>438</v>
      </c>
      <c r="C534" s="80">
        <v>13</v>
      </c>
      <c r="D534" s="80">
        <v>26</v>
      </c>
      <c r="E534" s="80">
        <v>2016</v>
      </c>
      <c r="F534" s="80" t="s">
        <v>92</v>
      </c>
      <c r="G534" s="80" t="s">
        <v>2246</v>
      </c>
      <c r="H534" s="80" t="s">
        <v>2247</v>
      </c>
      <c r="I534" s="177"/>
      <c r="J534" s="81">
        <v>117.35952390322672</v>
      </c>
      <c r="K534" s="81">
        <v>2.295552936604925</v>
      </c>
      <c r="L534" s="81">
        <v>1.194968025093083</v>
      </c>
      <c r="M534" s="81">
        <v>34.991023069789058</v>
      </c>
      <c r="N534" s="81">
        <v>36.244587456070718</v>
      </c>
      <c r="O534" s="81">
        <v>36.91673341467591</v>
      </c>
      <c r="P534" s="81">
        <v>32.184174091218196</v>
      </c>
      <c r="Q534" s="81">
        <v>2.0469867991587014</v>
      </c>
      <c r="R534" s="81">
        <v>0</v>
      </c>
      <c r="S534" s="81">
        <v>4.0753378300800005</v>
      </c>
      <c r="T534" s="82"/>
      <c r="U534" s="81">
        <v>5492607</v>
      </c>
      <c r="V534" s="81">
        <v>1066</v>
      </c>
      <c r="W534" s="81">
        <v>21</v>
      </c>
      <c r="X534" s="81">
        <v>7626</v>
      </c>
      <c r="Y534" s="81">
        <v>11066</v>
      </c>
      <c r="Z534" s="81">
        <v>21712</v>
      </c>
      <c r="AA534" s="81">
        <v>6624</v>
      </c>
      <c r="AB534" s="81">
        <v>28981</v>
      </c>
      <c r="AC534" s="81">
        <v>0</v>
      </c>
      <c r="AD534" s="81">
        <v>4.0753378300800014</v>
      </c>
      <c r="AE534" s="82"/>
      <c r="AF534" s="81">
        <v>65969162.919124164</v>
      </c>
      <c r="AG534" s="81">
        <v>1725932.1677236171</v>
      </c>
      <c r="AH534" s="81">
        <v>206551.13544184281</v>
      </c>
      <c r="AI534" s="81">
        <v>54432345.779586613</v>
      </c>
      <c r="AJ534" s="81">
        <v>52215001.56138023</v>
      </c>
      <c r="AK534" s="81">
        <v>0</v>
      </c>
      <c r="AL534" s="81">
        <v>0</v>
      </c>
      <c r="AM534" s="81">
        <v>3974810.119495648</v>
      </c>
      <c r="AN534" s="81">
        <v>0</v>
      </c>
      <c r="AO534" s="81">
        <v>0</v>
      </c>
      <c r="AP534" s="82"/>
      <c r="AQ534" s="81">
        <v>545</v>
      </c>
      <c r="AR534" s="81">
        <v>282</v>
      </c>
      <c r="AS534" s="81">
        <v>0</v>
      </c>
      <c r="AT534" s="81">
        <v>0</v>
      </c>
      <c r="AU534" s="81">
        <v>0</v>
      </c>
      <c r="AV534" s="81">
        <v>0</v>
      </c>
      <c r="AW534" s="81" t="s">
        <v>564</v>
      </c>
      <c r="AX534" s="82"/>
      <c r="AY534" s="81">
        <v>2403.3000000000002</v>
      </c>
      <c r="AZ534" s="81">
        <v>39350.800000000003</v>
      </c>
      <c r="BA534" s="81">
        <v>0</v>
      </c>
      <c r="BB534" s="81">
        <v>0</v>
      </c>
      <c r="BC534" s="81">
        <v>0</v>
      </c>
      <c r="BD534" s="81">
        <v>0</v>
      </c>
      <c r="BE534" s="81" t="s">
        <v>564</v>
      </c>
      <c r="BF534" s="82"/>
      <c r="BG534" s="81">
        <v>0</v>
      </c>
      <c r="BH534" s="81">
        <v>0</v>
      </c>
      <c r="BI534" s="81">
        <v>37.984999999999999</v>
      </c>
      <c r="BJ534" s="81">
        <v>0</v>
      </c>
      <c r="BK534" s="81">
        <v>4.79</v>
      </c>
      <c r="BL534" s="81">
        <v>0</v>
      </c>
      <c r="BM534" s="82"/>
      <c r="BN534" s="81">
        <v>0</v>
      </c>
      <c r="BO534" s="81">
        <v>0</v>
      </c>
      <c r="BP534" s="81">
        <v>4</v>
      </c>
      <c r="BQ534" s="81">
        <v>0</v>
      </c>
      <c r="BR534" s="81">
        <v>1</v>
      </c>
      <c r="BS534" s="81">
        <v>0</v>
      </c>
      <c r="BT534"/>
      <c r="BU534" s="80">
        <v>42.774999999999999</v>
      </c>
      <c r="BV534" s="80">
        <v>0</v>
      </c>
      <c r="BW534" s="80">
        <v>0</v>
      </c>
      <c r="BX534" s="80">
        <v>0</v>
      </c>
      <c r="BY534" s="80">
        <v>0</v>
      </c>
      <c r="BZ534" s="80">
        <v>0</v>
      </c>
      <c r="CA534" s="80">
        <v>0</v>
      </c>
      <c r="CB534" s="80">
        <v>0</v>
      </c>
      <c r="CC534" s="80">
        <v>0</v>
      </c>
    </row>
    <row r="535" spans="1:81">
      <c r="A535" s="80" t="s">
        <v>2260</v>
      </c>
      <c r="B535" s="80">
        <v>439</v>
      </c>
      <c r="C535" s="80">
        <v>14</v>
      </c>
      <c r="D535" s="80">
        <v>26</v>
      </c>
      <c r="E535" s="80">
        <v>2017</v>
      </c>
      <c r="F535" s="80" t="s">
        <v>71</v>
      </c>
      <c r="G535" s="80" t="s">
        <v>2246</v>
      </c>
      <c r="H535" s="80" t="s">
        <v>2247</v>
      </c>
      <c r="I535" s="177"/>
      <c r="J535" s="81">
        <v>104.7224175585134</v>
      </c>
      <c r="K535" s="81">
        <v>2.2855519368624764</v>
      </c>
      <c r="L535" s="81">
        <v>1.1899408767684172</v>
      </c>
      <c r="M535" s="81">
        <v>31.823167952382164</v>
      </c>
      <c r="N535" s="81">
        <v>39.178981966883917</v>
      </c>
      <c r="O535" s="81">
        <v>36.633796763922732</v>
      </c>
      <c r="P535" s="81">
        <v>31.820976699938928</v>
      </c>
      <c r="Q535" s="81">
        <v>1.956199170565345</v>
      </c>
      <c r="R535" s="81">
        <v>0</v>
      </c>
      <c r="S535" s="81">
        <v>3.0297541047999998</v>
      </c>
      <c r="T535" s="82"/>
      <c r="U535" s="81">
        <v>5782576</v>
      </c>
      <c r="V535" s="81">
        <v>1066</v>
      </c>
      <c r="W535" s="81">
        <v>21</v>
      </c>
      <c r="X535" s="81">
        <v>7626</v>
      </c>
      <c r="Y535" s="81">
        <v>11100</v>
      </c>
      <c r="Z535" s="81">
        <v>21903</v>
      </c>
      <c r="AA535" s="81">
        <v>6591</v>
      </c>
      <c r="AB535" s="81">
        <v>28641</v>
      </c>
      <c r="AC535" s="81">
        <v>0</v>
      </c>
      <c r="AD535" s="81">
        <v>3.0297541047999998</v>
      </c>
      <c r="AE535" s="82"/>
      <c r="AF535" s="81">
        <v>64788401.735083699</v>
      </c>
      <c r="AG535" s="81">
        <v>1739205.9122691951</v>
      </c>
      <c r="AH535" s="81">
        <v>247233.64548005699</v>
      </c>
      <c r="AI535" s="81">
        <v>51508727.655150346</v>
      </c>
      <c r="AJ535" s="81">
        <v>56688332.044720858</v>
      </c>
      <c r="AK535" s="81">
        <v>0</v>
      </c>
      <c r="AL535" s="81">
        <v>0</v>
      </c>
      <c r="AM535" s="81">
        <v>3934324.8723864639</v>
      </c>
      <c r="AN535" s="81">
        <v>0</v>
      </c>
      <c r="AO535" s="81">
        <v>0</v>
      </c>
      <c r="AP535" s="82"/>
      <c r="AQ535" s="81">
        <v>594</v>
      </c>
      <c r="AR535" s="81">
        <v>348</v>
      </c>
      <c r="AS535" s="81">
        <v>0</v>
      </c>
      <c r="AT535" s="81">
        <v>0</v>
      </c>
      <c r="AU535" s="81">
        <v>0</v>
      </c>
      <c r="AV535" s="81">
        <v>0</v>
      </c>
      <c r="AW535" s="81" t="s">
        <v>564</v>
      </c>
      <c r="AX535" s="82"/>
      <c r="AY535" s="81">
        <v>2652.4</v>
      </c>
      <c r="AZ535" s="81">
        <v>44184.600000000013</v>
      </c>
      <c r="BA535" s="81">
        <v>0</v>
      </c>
      <c r="BB535" s="81">
        <v>0</v>
      </c>
      <c r="BC535" s="81">
        <v>0</v>
      </c>
      <c r="BD535" s="81">
        <v>0</v>
      </c>
      <c r="BE535" s="81" t="s">
        <v>564</v>
      </c>
      <c r="BF535" s="82"/>
      <c r="BG535" s="81">
        <v>0</v>
      </c>
      <c r="BH535" s="81">
        <v>0</v>
      </c>
      <c r="BI535" s="81">
        <v>36.567</v>
      </c>
      <c r="BJ535" s="81">
        <v>0</v>
      </c>
      <c r="BK535" s="81">
        <v>4.2789999999999999</v>
      </c>
      <c r="BL535" s="81">
        <v>0</v>
      </c>
      <c r="BM535" s="82"/>
      <c r="BN535" s="81">
        <v>0</v>
      </c>
      <c r="BO535" s="81">
        <v>0</v>
      </c>
      <c r="BP535" s="81">
        <v>4</v>
      </c>
      <c r="BQ535" s="81">
        <v>0</v>
      </c>
      <c r="BR535" s="81">
        <v>1</v>
      </c>
      <c r="BS535" s="81">
        <v>0</v>
      </c>
      <c r="BT535"/>
      <c r="BU535" s="80">
        <v>40.845999999999997</v>
      </c>
      <c r="BV535" s="80">
        <v>0</v>
      </c>
      <c r="BW535" s="80">
        <v>0</v>
      </c>
      <c r="BX535" s="80">
        <v>0</v>
      </c>
      <c r="BY535" s="80">
        <v>0</v>
      </c>
      <c r="BZ535" s="80">
        <v>0</v>
      </c>
      <c r="CA535" s="80">
        <v>0</v>
      </c>
      <c r="CB535" s="80">
        <v>0</v>
      </c>
      <c r="CC535" s="80">
        <v>0</v>
      </c>
    </row>
    <row r="536" spans="1:81">
      <c r="A536" s="80" t="s">
        <v>2261</v>
      </c>
      <c r="B536" s="80">
        <v>440</v>
      </c>
      <c r="C536" s="80">
        <v>15</v>
      </c>
      <c r="D536" s="80">
        <v>26</v>
      </c>
      <c r="E536" s="80">
        <v>2018</v>
      </c>
      <c r="F536" s="80" t="s">
        <v>93</v>
      </c>
      <c r="G536" s="80" t="s">
        <v>2246</v>
      </c>
      <c r="H536" s="80" t="s">
        <v>2247</v>
      </c>
      <c r="I536" s="177"/>
      <c r="J536" s="81">
        <v>107.46225358738035</v>
      </c>
      <c r="K536" s="81">
        <v>2.1565877261478414</v>
      </c>
      <c r="L536" s="81">
        <v>1.1161318854210918</v>
      </c>
      <c r="M536" s="81">
        <v>33.773208440920023</v>
      </c>
      <c r="N536" s="81">
        <v>37.960238796994915</v>
      </c>
      <c r="O536" s="81">
        <v>35.948809920887335</v>
      </c>
      <c r="P536" s="81">
        <v>31.408625441571392</v>
      </c>
      <c r="Q536" s="81">
        <v>1.7980782469711309</v>
      </c>
      <c r="R536" s="81">
        <v>0</v>
      </c>
      <c r="S536" s="81">
        <v>3.6562350378400001</v>
      </c>
      <c r="T536" s="82"/>
      <c r="U536" s="81">
        <v>5912929</v>
      </c>
      <c r="V536" s="81">
        <v>1066</v>
      </c>
      <c r="W536" s="81">
        <v>21</v>
      </c>
      <c r="X536" s="81">
        <v>7626</v>
      </c>
      <c r="Y536" s="81">
        <v>11324</v>
      </c>
      <c r="Z536" s="81">
        <v>21905</v>
      </c>
      <c r="AA536" s="81">
        <v>6571</v>
      </c>
      <c r="AB536" s="81">
        <v>28370</v>
      </c>
      <c r="AC536" s="81">
        <v>0</v>
      </c>
      <c r="AD536" s="81">
        <v>3.6562350378400001</v>
      </c>
      <c r="AE536" s="82"/>
      <c r="AF536" s="81">
        <v>65395434.21036537</v>
      </c>
      <c r="AG536" s="81">
        <v>1544424.072705579</v>
      </c>
      <c r="AH536" s="81">
        <v>237511.7480419307</v>
      </c>
      <c r="AI536" s="81">
        <v>53376491.396462157</v>
      </c>
      <c r="AJ536" s="81">
        <v>57238187.352853946</v>
      </c>
      <c r="AK536" s="81">
        <v>0</v>
      </c>
      <c r="AL536" s="81">
        <v>0</v>
      </c>
      <c r="AM536" s="81">
        <v>3905162.010889479</v>
      </c>
      <c r="AN536" s="81">
        <v>0</v>
      </c>
      <c r="AO536" s="81">
        <v>0</v>
      </c>
      <c r="AP536" s="82"/>
      <c r="AQ536" s="81">
        <v>639</v>
      </c>
      <c r="AR536" s="81">
        <v>371</v>
      </c>
      <c r="AS536" s="81">
        <v>0</v>
      </c>
      <c r="AT536" s="81">
        <v>0</v>
      </c>
      <c r="AU536" s="81">
        <v>0</v>
      </c>
      <c r="AV536" s="81">
        <v>0</v>
      </c>
      <c r="AW536" s="81" t="s">
        <v>564</v>
      </c>
      <c r="AX536" s="82"/>
      <c r="AY536" s="81">
        <v>2879.3</v>
      </c>
      <c r="AZ536" s="81">
        <v>45636</v>
      </c>
      <c r="BA536" s="81">
        <v>0</v>
      </c>
      <c r="BB536" s="81">
        <v>0</v>
      </c>
      <c r="BC536" s="81">
        <v>0</v>
      </c>
      <c r="BD536" s="81">
        <v>0</v>
      </c>
      <c r="BE536" s="81" t="s">
        <v>564</v>
      </c>
      <c r="BF536" s="82"/>
      <c r="BG536" s="81">
        <v>0</v>
      </c>
      <c r="BH536" s="81">
        <v>0</v>
      </c>
      <c r="BI536" s="81">
        <v>37.988</v>
      </c>
      <c r="BJ536" s="81">
        <v>0</v>
      </c>
      <c r="BK536" s="81">
        <v>4.1130000000000004</v>
      </c>
      <c r="BL536" s="81">
        <v>0</v>
      </c>
      <c r="BM536" s="82"/>
      <c r="BN536" s="81">
        <v>0</v>
      </c>
      <c r="BO536" s="81">
        <v>0</v>
      </c>
      <c r="BP536" s="81">
        <v>4</v>
      </c>
      <c r="BQ536" s="81">
        <v>0</v>
      </c>
      <c r="BR536" s="81">
        <v>1</v>
      </c>
      <c r="BS536" s="81">
        <v>0</v>
      </c>
      <c r="BT536"/>
      <c r="BU536" s="80">
        <v>42.100999999999999</v>
      </c>
      <c r="BV536" s="80">
        <v>0</v>
      </c>
      <c r="BW536" s="80">
        <v>0</v>
      </c>
      <c r="BX536" s="80">
        <v>0</v>
      </c>
      <c r="BY536" s="80">
        <v>0</v>
      </c>
      <c r="BZ536" s="80">
        <v>0</v>
      </c>
      <c r="CA536" s="80">
        <v>0</v>
      </c>
      <c r="CB536" s="80">
        <v>0</v>
      </c>
      <c r="CC536" s="80">
        <v>0</v>
      </c>
    </row>
    <row r="537" spans="1:81">
      <c r="A537" s="80" t="s">
        <v>2262</v>
      </c>
      <c r="B537" s="80">
        <v>441</v>
      </c>
      <c r="C537" s="80">
        <v>16</v>
      </c>
      <c r="D537" s="80">
        <v>26</v>
      </c>
      <c r="E537" s="80">
        <v>2019</v>
      </c>
      <c r="F537" s="80" t="s">
        <v>73</v>
      </c>
      <c r="G537" s="80" t="s">
        <v>2246</v>
      </c>
      <c r="H537" s="80" t="s">
        <v>2247</v>
      </c>
      <c r="I537" s="177"/>
      <c r="J537" s="81">
        <v>107.22761546517081</v>
      </c>
      <c r="K537" s="81">
        <v>1.9693632563941328</v>
      </c>
      <c r="L537" s="81">
        <v>1.1257350295294457</v>
      </c>
      <c r="M537" s="81">
        <v>33.013232305455091</v>
      </c>
      <c r="N537" s="81">
        <v>36.3520966527648</v>
      </c>
      <c r="O537" s="81">
        <v>34.997766576584368</v>
      </c>
      <c r="P537" s="81">
        <v>31.014587564521808</v>
      </c>
      <c r="Q537" s="81">
        <v>1.7247606782861267</v>
      </c>
      <c r="R537" s="81">
        <v>0</v>
      </c>
      <c r="S537" s="81">
        <v>3.0194658995500006</v>
      </c>
      <c r="T537" s="82"/>
      <c r="U537" s="81">
        <v>5917887</v>
      </c>
      <c r="V537" s="81">
        <v>1066</v>
      </c>
      <c r="W537" s="81">
        <v>21</v>
      </c>
      <c r="X537" s="81">
        <v>7626</v>
      </c>
      <c r="Y537" s="81">
        <v>11373</v>
      </c>
      <c r="Z537" s="81">
        <v>21911</v>
      </c>
      <c r="AA537" s="81">
        <v>6440</v>
      </c>
      <c r="AB537" s="81">
        <v>27950</v>
      </c>
      <c r="AC537" s="81">
        <v>0</v>
      </c>
      <c r="AD537" s="81">
        <v>3.019465899550001</v>
      </c>
      <c r="AE537" s="82"/>
      <c r="AF537" s="81">
        <v>64833701.879268393</v>
      </c>
      <c r="AG537" s="81">
        <v>1491287.465710629</v>
      </c>
      <c r="AH537" s="81">
        <v>251406.5218780346</v>
      </c>
      <c r="AI537" s="81">
        <v>54309869.376548089</v>
      </c>
      <c r="AJ537" s="81">
        <v>54497998.954186909</v>
      </c>
      <c r="AK537" s="81">
        <v>0</v>
      </c>
      <c r="AL537" s="81">
        <v>0</v>
      </c>
      <c r="AM537" s="81">
        <v>3806579.5925126513</v>
      </c>
      <c r="AN537" s="81">
        <v>0</v>
      </c>
      <c r="AO537" s="81">
        <v>0</v>
      </c>
      <c r="AP537" s="82"/>
      <c r="AQ537" s="81">
        <v>690</v>
      </c>
      <c r="AR537" s="81">
        <v>404</v>
      </c>
      <c r="AS537" s="81">
        <v>0</v>
      </c>
      <c r="AT537" s="81">
        <v>0</v>
      </c>
      <c r="AU537" s="81">
        <v>0</v>
      </c>
      <c r="AV537" s="81">
        <v>0</v>
      </c>
      <c r="AW537" s="81" t="s">
        <v>564</v>
      </c>
      <c r="AX537" s="82"/>
      <c r="AY537" s="81">
        <v>3177.8000000000011</v>
      </c>
      <c r="AZ537" s="81">
        <v>46905.5</v>
      </c>
      <c r="BA537" s="81">
        <v>0</v>
      </c>
      <c r="BB537" s="81">
        <v>0</v>
      </c>
      <c r="BC537" s="81">
        <v>0</v>
      </c>
      <c r="BD537" s="81">
        <v>0</v>
      </c>
      <c r="BE537" s="81" t="s">
        <v>564</v>
      </c>
      <c r="BF537" s="82"/>
      <c r="BG537" s="81">
        <v>0</v>
      </c>
      <c r="BH537" s="81">
        <v>0</v>
      </c>
      <c r="BI537" s="81">
        <v>38.463000000000001</v>
      </c>
      <c r="BJ537" s="81">
        <v>0</v>
      </c>
      <c r="BK537" s="81">
        <v>4.2460000000000004</v>
      </c>
      <c r="BL537" s="81">
        <v>0</v>
      </c>
      <c r="BM537" s="82"/>
      <c r="BN537" s="81">
        <v>0</v>
      </c>
      <c r="BO537" s="81">
        <v>0</v>
      </c>
      <c r="BP537" s="81">
        <v>4</v>
      </c>
      <c r="BQ537" s="81">
        <v>0</v>
      </c>
      <c r="BR537" s="81">
        <v>1</v>
      </c>
      <c r="BS537" s="81">
        <v>0</v>
      </c>
      <c r="BT537"/>
      <c r="BU537" s="80">
        <v>42.709000000000003</v>
      </c>
      <c r="BV537" s="80">
        <v>0</v>
      </c>
      <c r="BW537" s="80">
        <v>0</v>
      </c>
      <c r="BX537" s="80">
        <v>0</v>
      </c>
      <c r="BY537" s="80">
        <v>0</v>
      </c>
      <c r="BZ537" s="80">
        <v>0</v>
      </c>
      <c r="CA537" s="80">
        <v>0</v>
      </c>
      <c r="CB537" s="80">
        <v>0</v>
      </c>
      <c r="CC537" s="80">
        <v>0</v>
      </c>
    </row>
    <row r="538" spans="1:81">
      <c r="A538" s="80" t="s">
        <v>2263</v>
      </c>
      <c r="B538" s="80">
        <v>442</v>
      </c>
      <c r="C538" s="80">
        <v>17</v>
      </c>
      <c r="D538" s="80">
        <v>26</v>
      </c>
      <c r="E538" s="80">
        <v>2020</v>
      </c>
      <c r="F538" s="80" t="s">
        <v>218</v>
      </c>
      <c r="G538" s="80" t="s">
        <v>2246</v>
      </c>
      <c r="H538" s="80" t="s">
        <v>2247</v>
      </c>
      <c r="I538" s="177"/>
      <c r="J538" s="81">
        <v>88.113810460665221</v>
      </c>
      <c r="K538" s="81">
        <v>2.0558176809690458</v>
      </c>
      <c r="L538" s="81">
        <v>2.6202821556626619</v>
      </c>
      <c r="M538" s="81">
        <v>28.053014704589852</v>
      </c>
      <c r="N538" s="81">
        <v>34.963333604261614</v>
      </c>
      <c r="O538" s="81">
        <v>30.439086337189785</v>
      </c>
      <c r="P538" s="81">
        <v>28.656668666220153</v>
      </c>
      <c r="Q538" s="81">
        <v>1.6281500422643447</v>
      </c>
      <c r="R538" s="81">
        <v>0</v>
      </c>
      <c r="S538" s="81">
        <v>2.6267091578000001</v>
      </c>
      <c r="T538" s="82"/>
      <c r="U538" s="81">
        <v>5892179</v>
      </c>
      <c r="V538" s="81">
        <v>947</v>
      </c>
      <c r="W538" s="81">
        <v>53</v>
      </c>
      <c r="X538" s="81">
        <v>7207</v>
      </c>
      <c r="Y538" s="81">
        <v>11464</v>
      </c>
      <c r="Z538" s="81">
        <v>21751</v>
      </c>
      <c r="AA538" s="81">
        <v>6465</v>
      </c>
      <c r="AB538" s="81">
        <v>27613</v>
      </c>
      <c r="AC538" s="81">
        <v>0</v>
      </c>
      <c r="AD538" s="81">
        <v>2.6267091578000001</v>
      </c>
      <c r="AE538" s="82"/>
      <c r="AF538" s="81">
        <v>63278695.509241313</v>
      </c>
      <c r="AG538" s="81">
        <v>1468498.2187662486</v>
      </c>
      <c r="AH538" s="81">
        <v>474388.72317635268</v>
      </c>
      <c r="AI538" s="81">
        <v>46880691.352596626</v>
      </c>
      <c r="AJ538" s="81">
        <v>54442454.042717196</v>
      </c>
      <c r="AK538" s="81"/>
      <c r="AL538" s="81"/>
      <c r="AM538" s="81">
        <v>3603803.2868286669</v>
      </c>
      <c r="AN538" s="81"/>
      <c r="AO538" s="81"/>
      <c r="AP538" s="82"/>
      <c r="AQ538" s="81">
        <v>724</v>
      </c>
      <c r="AR538" s="81">
        <v>419</v>
      </c>
      <c r="AS538" s="81">
        <v>0</v>
      </c>
      <c r="AT538" s="81">
        <v>0</v>
      </c>
      <c r="AU538" s="81">
        <v>0</v>
      </c>
      <c r="AV538" s="81">
        <v>0</v>
      </c>
      <c r="AW538" s="81">
        <v>0</v>
      </c>
      <c r="AX538" s="82"/>
      <c r="AY538" s="81">
        <v>3368.9000000000019</v>
      </c>
      <c r="AZ538" s="81">
        <v>52497.9</v>
      </c>
      <c r="BA538" s="81">
        <v>0</v>
      </c>
      <c r="BB538" s="81">
        <v>0</v>
      </c>
      <c r="BC538" s="81">
        <v>0</v>
      </c>
      <c r="BD538" s="81">
        <v>0</v>
      </c>
      <c r="BE538" s="81">
        <v>0</v>
      </c>
      <c r="BF538" s="82"/>
      <c r="BG538" s="81">
        <v>0</v>
      </c>
      <c r="BH538" s="81">
        <v>0</v>
      </c>
      <c r="BI538" s="81">
        <v>36.844999999999999</v>
      </c>
      <c r="BJ538" s="81">
        <v>0</v>
      </c>
      <c r="BK538" s="81">
        <v>3.4430000000000001</v>
      </c>
      <c r="BL538" s="81">
        <v>0</v>
      </c>
      <c r="BM538" s="82"/>
      <c r="BN538" s="81">
        <v>0</v>
      </c>
      <c r="BO538" s="81">
        <v>0</v>
      </c>
      <c r="BP538" s="81">
        <v>4</v>
      </c>
      <c r="BQ538" s="81">
        <v>0</v>
      </c>
      <c r="BR538" s="81">
        <v>1</v>
      </c>
      <c r="BS538" s="81">
        <v>0</v>
      </c>
      <c r="BT538"/>
      <c r="BU538" s="80">
        <v>40.287999999999997</v>
      </c>
      <c r="BV538" s="80">
        <v>0</v>
      </c>
      <c r="BW538" s="80">
        <v>0</v>
      </c>
      <c r="BX538" s="80">
        <v>0</v>
      </c>
      <c r="BY538" s="80">
        <v>0</v>
      </c>
      <c r="BZ538" s="80">
        <v>0</v>
      </c>
      <c r="CA538" s="80">
        <v>0</v>
      </c>
      <c r="CB538" s="80">
        <v>0</v>
      </c>
      <c r="CC538" s="80">
        <v>0</v>
      </c>
    </row>
    <row r="539" spans="1:81">
      <c r="A539" s="80" t="s">
        <v>2264</v>
      </c>
      <c r="B539" s="80">
        <v>442</v>
      </c>
      <c r="C539" s="80">
        <v>18</v>
      </c>
      <c r="D539" s="80">
        <v>26</v>
      </c>
      <c r="E539" s="80">
        <v>2021</v>
      </c>
      <c r="F539" s="80" t="s">
        <v>75</v>
      </c>
      <c r="G539" s="174" t="s">
        <v>2246</v>
      </c>
      <c r="H539" s="80" t="s">
        <v>2247</v>
      </c>
      <c r="I539" s="177"/>
      <c r="J539" s="81">
        <v>95.820164136457478</v>
      </c>
      <c r="K539" s="81">
        <v>2.1892801858522266</v>
      </c>
      <c r="L539" s="81">
        <v>2.1707172007954667</v>
      </c>
      <c r="M539" s="81">
        <v>29.700428155882658</v>
      </c>
      <c r="N539" s="81">
        <v>35.827595616224869</v>
      </c>
      <c r="O539" s="81">
        <v>29.334575298639887</v>
      </c>
      <c r="P539" s="81">
        <v>29.358040458190995</v>
      </c>
      <c r="Q539" s="81">
        <v>1.6277591235440863</v>
      </c>
      <c r="R539" s="81">
        <v>0</v>
      </c>
      <c r="S539" s="81">
        <v>2.4606321792000001</v>
      </c>
      <c r="T539" s="82"/>
      <c r="U539" s="81">
        <v>5797424</v>
      </c>
      <c r="V539" s="81">
        <v>947</v>
      </c>
      <c r="W539" s="81">
        <v>53</v>
      </c>
      <c r="X539" s="81">
        <v>7207</v>
      </c>
      <c r="Y539" s="81">
        <v>11471</v>
      </c>
      <c r="Z539" s="81">
        <v>21584</v>
      </c>
      <c r="AA539" s="81">
        <v>6459</v>
      </c>
      <c r="AB539" s="81">
        <v>27279</v>
      </c>
      <c r="AC539" s="81">
        <v>0</v>
      </c>
      <c r="AD539" s="81">
        <v>2.4606321792000001</v>
      </c>
      <c r="AE539" s="82"/>
      <c r="AF539" s="81">
        <v>58644909.89256911</v>
      </c>
      <c r="AG539" s="81">
        <v>1556260.1456209659</v>
      </c>
      <c r="AH539" s="81">
        <v>378504.82414216478</v>
      </c>
      <c r="AI539" s="81">
        <v>49050783.382649519</v>
      </c>
      <c r="AJ539" s="81">
        <v>51918187.838115551</v>
      </c>
      <c r="AK539" s="81">
        <v>0</v>
      </c>
      <c r="AL539" s="81">
        <v>0</v>
      </c>
      <c r="AM539" s="81">
        <v>3580747.595509056</v>
      </c>
      <c r="AN539" s="81">
        <v>0</v>
      </c>
      <c r="AO539" s="81">
        <v>0</v>
      </c>
      <c r="AP539" s="82"/>
      <c r="AQ539" s="81">
        <v>786</v>
      </c>
      <c r="AR539" s="81">
        <v>430</v>
      </c>
      <c r="AS539" s="81">
        <v>0</v>
      </c>
      <c r="AT539" s="81">
        <v>0</v>
      </c>
      <c r="AU539" s="81">
        <v>0</v>
      </c>
      <c r="AV539" s="81">
        <v>0</v>
      </c>
      <c r="AW539" s="81"/>
      <c r="AX539" s="82"/>
      <c r="AY539" s="81">
        <v>3716.600000000004</v>
      </c>
      <c r="AZ539" s="81">
        <v>52976.4</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2265</v>
      </c>
      <c r="B540" s="80">
        <v>442</v>
      </c>
      <c r="C540" s="80">
        <v>19</v>
      </c>
      <c r="D540" s="80">
        <v>26</v>
      </c>
      <c r="E540" s="80">
        <v>2022</v>
      </c>
      <c r="F540" s="80" t="s">
        <v>568</v>
      </c>
      <c r="G540" s="174" t="s">
        <v>2246</v>
      </c>
      <c r="H540" s="80" t="s">
        <v>2247</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838</v>
      </c>
      <c r="AR540" s="81">
        <v>434</v>
      </c>
      <c r="AS540" s="81">
        <v>0</v>
      </c>
      <c r="AT540" s="81">
        <v>0</v>
      </c>
      <c r="AU540" s="81">
        <v>0</v>
      </c>
      <c r="AV540" s="81">
        <v>0</v>
      </c>
      <c r="AW540" s="81"/>
      <c r="AX540" s="82"/>
      <c r="AY540" s="81">
        <v>4015.1000000000058</v>
      </c>
      <c r="AZ540" s="81">
        <v>53157.000000000007</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2266</v>
      </c>
      <c r="B541" s="80">
        <v>324</v>
      </c>
      <c r="C541" s="80">
        <v>1</v>
      </c>
      <c r="D541" s="80">
        <v>20</v>
      </c>
      <c r="E541" s="80">
        <v>1990</v>
      </c>
      <c r="F541" s="80" t="s">
        <v>562</v>
      </c>
      <c r="G541" s="80" t="s">
        <v>2267</v>
      </c>
      <c r="H541" s="80" t="s">
        <v>2268</v>
      </c>
      <c r="I541" s="177"/>
      <c r="J541" s="81">
        <v>318.96849332764032</v>
      </c>
      <c r="K541" s="81">
        <v>2.985296806594758</v>
      </c>
      <c r="L541" s="81">
        <v>10.361095426041627</v>
      </c>
      <c r="M541" s="81">
        <v>22.25475220646506</v>
      </c>
      <c r="N541" s="81">
        <v>32.813415334357984</v>
      </c>
      <c r="O541" s="81">
        <v>27.794006768922287</v>
      </c>
      <c r="P541" s="81">
        <v>25.880201400984109</v>
      </c>
      <c r="Q541" s="81">
        <v>2.1753318453627233</v>
      </c>
      <c r="R541" s="81">
        <v>0</v>
      </c>
      <c r="S541" s="81">
        <v>2.1204524813891421</v>
      </c>
      <c r="T541" s="82"/>
      <c r="U541" s="81">
        <v>13458301</v>
      </c>
      <c r="V541" s="81">
        <v>1056</v>
      </c>
      <c r="W541" s="81">
        <v>110</v>
      </c>
      <c r="X541" s="81">
        <v>7958</v>
      </c>
      <c r="Y541" s="81">
        <v>10822</v>
      </c>
      <c r="Z541" s="81">
        <v>11432</v>
      </c>
      <c r="AA541" s="81">
        <v>6284</v>
      </c>
      <c r="AB541" s="81">
        <v>35320</v>
      </c>
      <c r="AC541" s="81">
        <v>0</v>
      </c>
      <c r="AD541" s="81">
        <v>2.1204524813891421</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2269</v>
      </c>
      <c r="B542" s="80">
        <v>325</v>
      </c>
      <c r="C542" s="80">
        <v>2</v>
      </c>
      <c r="D542" s="80">
        <v>20</v>
      </c>
      <c r="E542" s="80">
        <v>2005</v>
      </c>
      <c r="F542" s="80" t="s">
        <v>565</v>
      </c>
      <c r="G542" s="80" t="s">
        <v>2267</v>
      </c>
      <c r="H542" s="80" t="s">
        <v>2268</v>
      </c>
      <c r="I542" s="177"/>
      <c r="J542" s="81">
        <v>239.19827864845087</v>
      </c>
      <c r="K542" s="81">
        <v>1.7828449578033119</v>
      </c>
      <c r="L542" s="81">
        <v>1.752383569468497</v>
      </c>
      <c r="M542" s="81">
        <v>39.883154523718986</v>
      </c>
      <c r="N542" s="81">
        <v>46.405978608535015</v>
      </c>
      <c r="O542" s="81">
        <v>39.74443097239655</v>
      </c>
      <c r="P542" s="81">
        <v>26.450770052260001</v>
      </c>
      <c r="Q542" s="81">
        <v>1.979124973603545</v>
      </c>
      <c r="R542" s="81">
        <v>0</v>
      </c>
      <c r="S542" s="81">
        <v>0</v>
      </c>
      <c r="T542" s="82"/>
      <c r="U542" s="81">
        <v>10559192</v>
      </c>
      <c r="V542" s="81">
        <v>809</v>
      </c>
      <c r="W542" s="81">
        <v>21</v>
      </c>
      <c r="X542" s="81">
        <v>6708</v>
      </c>
      <c r="Y542" s="81">
        <v>12531</v>
      </c>
      <c r="Z542" s="81">
        <v>18917</v>
      </c>
      <c r="AA542" s="81">
        <v>5260</v>
      </c>
      <c r="AB542" s="81">
        <v>33593</v>
      </c>
      <c r="AC542" s="81">
        <v>0</v>
      </c>
      <c r="AD542" s="81">
        <v>0</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2270</v>
      </c>
      <c r="B543" s="80">
        <v>326</v>
      </c>
      <c r="C543" s="80">
        <v>3</v>
      </c>
      <c r="D543" s="80">
        <v>20</v>
      </c>
      <c r="E543" s="80">
        <v>2006</v>
      </c>
      <c r="F543" s="80" t="s">
        <v>566</v>
      </c>
      <c r="G543" s="80" t="s">
        <v>2267</v>
      </c>
      <c r="H543" s="80" t="s">
        <v>2268</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2271</v>
      </c>
      <c r="B544" s="80">
        <v>327</v>
      </c>
      <c r="C544" s="80">
        <v>4</v>
      </c>
      <c r="D544" s="80">
        <v>20</v>
      </c>
      <c r="E544" s="80">
        <v>2007</v>
      </c>
      <c r="F544" s="80" t="s">
        <v>567</v>
      </c>
      <c r="G544" s="80" t="s">
        <v>2267</v>
      </c>
      <c r="H544" s="80" t="s">
        <v>2268</v>
      </c>
      <c r="I544" s="177"/>
      <c r="J544" s="81">
        <v>264.86523284246567</v>
      </c>
      <c r="K544" s="81">
        <v>1.7069775561858667</v>
      </c>
      <c r="L544" s="81">
        <v>4.3489723462092291</v>
      </c>
      <c r="M544" s="81">
        <v>37.775377187830401</v>
      </c>
      <c r="N544" s="81">
        <v>47.466587142186135</v>
      </c>
      <c r="O544" s="81">
        <v>38.513209050326822</v>
      </c>
      <c r="P544" s="81">
        <v>25.946133666180334</v>
      </c>
      <c r="Q544" s="81">
        <v>2.0367621611826277</v>
      </c>
      <c r="R544" s="81">
        <v>0</v>
      </c>
      <c r="S544" s="81">
        <v>0</v>
      </c>
      <c r="T544" s="82"/>
      <c r="U544" s="81">
        <v>13002087</v>
      </c>
      <c r="V544" s="81">
        <v>721</v>
      </c>
      <c r="W544" s="81">
        <v>51</v>
      </c>
      <c r="X544" s="81">
        <v>7679</v>
      </c>
      <c r="Y544" s="81">
        <v>12593</v>
      </c>
      <c r="Z544" s="81">
        <v>19056</v>
      </c>
      <c r="AA544" s="81">
        <v>5081</v>
      </c>
      <c r="AB544" s="81">
        <v>32743</v>
      </c>
      <c r="AC544" s="81">
        <v>0</v>
      </c>
      <c r="AD544" s="81">
        <v>0</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2272</v>
      </c>
      <c r="B545" s="80">
        <v>328</v>
      </c>
      <c r="C545" s="80">
        <v>5</v>
      </c>
      <c r="D545" s="80">
        <v>20</v>
      </c>
      <c r="E545" s="80">
        <v>2008</v>
      </c>
      <c r="F545" s="80" t="s">
        <v>84</v>
      </c>
      <c r="G545" s="80" t="s">
        <v>2267</v>
      </c>
      <c r="H545" s="80" t="s">
        <v>2268</v>
      </c>
      <c r="I545" s="177"/>
      <c r="J545" s="81">
        <v>254.03086324882631</v>
      </c>
      <c r="K545" s="81">
        <v>1.2809953675555832</v>
      </c>
      <c r="L545" s="81">
        <v>3.8867456622098917</v>
      </c>
      <c r="M545" s="81">
        <v>38.954899500222155</v>
      </c>
      <c r="N545" s="81">
        <v>46.230861986337288</v>
      </c>
      <c r="O545" s="81">
        <v>37.283446529953551</v>
      </c>
      <c r="P545" s="81">
        <v>25.023944891968785</v>
      </c>
      <c r="Q545" s="81">
        <v>1.9796000620714793</v>
      </c>
      <c r="R545" s="81">
        <v>0</v>
      </c>
      <c r="S545" s="81">
        <v>0</v>
      </c>
      <c r="T545" s="82"/>
      <c r="U545" s="81">
        <v>13072076</v>
      </c>
      <c r="V545" s="81">
        <v>721</v>
      </c>
      <c r="W545" s="81">
        <v>51</v>
      </c>
      <c r="X545" s="81">
        <v>7679</v>
      </c>
      <c r="Y545" s="81">
        <v>12611</v>
      </c>
      <c r="Z545" s="81">
        <v>19095</v>
      </c>
      <c r="AA545" s="81">
        <v>4906</v>
      </c>
      <c r="AB545" s="81">
        <v>32347</v>
      </c>
      <c r="AC545" s="81">
        <v>0</v>
      </c>
      <c r="AD545" s="81">
        <v>0</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2273</v>
      </c>
      <c r="B546" s="80">
        <v>329</v>
      </c>
      <c r="C546" s="80">
        <v>6</v>
      </c>
      <c r="D546" s="80">
        <v>20</v>
      </c>
      <c r="E546" s="80">
        <v>2009</v>
      </c>
      <c r="F546" s="80" t="s">
        <v>85</v>
      </c>
      <c r="G546" s="80" t="s">
        <v>2267</v>
      </c>
      <c r="H546" s="80" t="s">
        <v>2268</v>
      </c>
      <c r="I546" s="177"/>
      <c r="J546" s="81">
        <v>232.4670259532765</v>
      </c>
      <c r="K546" s="81">
        <v>0.99935657119691712</v>
      </c>
      <c r="L546" s="81">
        <v>4.3603693199158782</v>
      </c>
      <c r="M546" s="81">
        <v>39.703412529644282</v>
      </c>
      <c r="N546" s="81">
        <v>40.036490823941243</v>
      </c>
      <c r="O546" s="81">
        <v>38.008054773350388</v>
      </c>
      <c r="P546" s="81">
        <v>23.893309128124478</v>
      </c>
      <c r="Q546" s="81">
        <v>1.8654846668301606</v>
      </c>
      <c r="R546" s="81">
        <v>0</v>
      </c>
      <c r="S546" s="81">
        <v>0</v>
      </c>
      <c r="T546" s="82"/>
      <c r="U546" s="81">
        <v>10439435</v>
      </c>
      <c r="V546" s="81">
        <v>619</v>
      </c>
      <c r="W546" s="81">
        <v>89</v>
      </c>
      <c r="X546" s="81">
        <v>8478</v>
      </c>
      <c r="Y546" s="81">
        <v>12653</v>
      </c>
      <c r="Z546" s="81">
        <v>19214</v>
      </c>
      <c r="AA546" s="81">
        <v>4809</v>
      </c>
      <c r="AB546" s="81">
        <v>31999</v>
      </c>
      <c r="AC546" s="81">
        <v>0</v>
      </c>
      <c r="AD546" s="81">
        <v>0</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96.789000000000001</v>
      </c>
      <c r="BJ546" s="81">
        <v>0</v>
      </c>
      <c r="BK546" s="81">
        <v>0</v>
      </c>
      <c r="BL546" s="81">
        <v>0</v>
      </c>
      <c r="BM546" s="82"/>
      <c r="BN546" s="81">
        <v>0</v>
      </c>
      <c r="BO546" s="81">
        <v>0</v>
      </c>
      <c r="BP546" s="81">
        <v>6</v>
      </c>
      <c r="BQ546" s="81">
        <v>0</v>
      </c>
      <c r="BR546" s="81">
        <v>0</v>
      </c>
      <c r="BS546" s="81">
        <v>0</v>
      </c>
      <c r="BT546"/>
      <c r="BU546" s="80"/>
      <c r="BV546" s="80"/>
      <c r="BW546" s="80"/>
      <c r="BX546" s="80"/>
      <c r="BY546" s="80"/>
      <c r="BZ546" s="80"/>
      <c r="CA546" s="80"/>
      <c r="CB546" s="80"/>
      <c r="CC546" s="80"/>
    </row>
    <row r="547" spans="1:81">
      <c r="A547" s="80" t="s">
        <v>2274</v>
      </c>
      <c r="B547" s="80">
        <v>330</v>
      </c>
      <c r="C547" s="80">
        <v>7</v>
      </c>
      <c r="D547" s="80">
        <v>20</v>
      </c>
      <c r="E547" s="80">
        <v>2010</v>
      </c>
      <c r="F547" s="80" t="s">
        <v>86</v>
      </c>
      <c r="G547" s="80" t="s">
        <v>2267</v>
      </c>
      <c r="H547" s="80" t="s">
        <v>2268</v>
      </c>
      <c r="I547" s="177"/>
      <c r="J547" s="81">
        <v>251.38637691760377</v>
      </c>
      <c r="K547" s="81">
        <v>1.070123461837915</v>
      </c>
      <c r="L547" s="81">
        <v>4.1877013899598996</v>
      </c>
      <c r="M547" s="81">
        <v>37.984102686956739</v>
      </c>
      <c r="N547" s="81">
        <v>44.782981692369802</v>
      </c>
      <c r="O547" s="81">
        <v>38.068535176623257</v>
      </c>
      <c r="P547" s="81">
        <v>23.883619486287429</v>
      </c>
      <c r="Q547" s="81">
        <v>1.9271473406624318</v>
      </c>
      <c r="R547" s="81">
        <v>0</v>
      </c>
      <c r="S547" s="81">
        <v>0</v>
      </c>
      <c r="T547" s="82"/>
      <c r="U547" s="81">
        <v>12330487</v>
      </c>
      <c r="V547" s="81">
        <v>619</v>
      </c>
      <c r="W547" s="81">
        <v>89</v>
      </c>
      <c r="X547" s="81">
        <v>8478</v>
      </c>
      <c r="Y547" s="81">
        <v>12721</v>
      </c>
      <c r="Z547" s="81">
        <v>19334</v>
      </c>
      <c r="AA547" s="81">
        <v>4687</v>
      </c>
      <c r="AB547" s="81">
        <v>31675</v>
      </c>
      <c r="AC547" s="81">
        <v>0</v>
      </c>
      <c r="AD547" s="81">
        <v>0</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123.574</v>
      </c>
      <c r="BJ547" s="81">
        <v>0</v>
      </c>
      <c r="BK547" s="81">
        <v>0</v>
      </c>
      <c r="BL547" s="81">
        <v>0</v>
      </c>
      <c r="BM547" s="82"/>
      <c r="BN547" s="81">
        <v>0</v>
      </c>
      <c r="BO547" s="81">
        <v>0</v>
      </c>
      <c r="BP547" s="81">
        <v>7</v>
      </c>
      <c r="BQ547" s="81">
        <v>0</v>
      </c>
      <c r="BR547" s="81">
        <v>0</v>
      </c>
      <c r="BS547" s="81">
        <v>0</v>
      </c>
      <c r="BT547"/>
      <c r="BU547" s="80">
        <v>116.343</v>
      </c>
      <c r="BV547" s="80">
        <v>0</v>
      </c>
      <c r="BW547" s="80">
        <v>0</v>
      </c>
      <c r="BX547" s="80">
        <v>0</v>
      </c>
      <c r="BY547" s="80">
        <v>7.2309999999999999</v>
      </c>
      <c r="BZ547" s="80">
        <v>0</v>
      </c>
      <c r="CA547" s="80">
        <v>0</v>
      </c>
      <c r="CB547" s="80">
        <v>0</v>
      </c>
      <c r="CC547" s="80">
        <v>0</v>
      </c>
    </row>
    <row r="548" spans="1:81">
      <c r="A548" s="80" t="s">
        <v>2275</v>
      </c>
      <c r="B548" s="80">
        <v>331</v>
      </c>
      <c r="C548" s="80">
        <v>8</v>
      </c>
      <c r="D548" s="80">
        <v>20</v>
      </c>
      <c r="E548" s="80">
        <v>2011</v>
      </c>
      <c r="F548" s="80" t="s">
        <v>87</v>
      </c>
      <c r="G548" s="80" t="s">
        <v>2267</v>
      </c>
      <c r="H548" s="80" t="s">
        <v>2268</v>
      </c>
      <c r="I548" s="177"/>
      <c r="J548" s="81">
        <v>247.253044987111</v>
      </c>
      <c r="K548" s="81">
        <v>1.5367318504321827</v>
      </c>
      <c r="L548" s="81">
        <v>4.4619045969995916</v>
      </c>
      <c r="M548" s="81">
        <v>46.243511838285386</v>
      </c>
      <c r="N548" s="81">
        <v>47.678212001331666</v>
      </c>
      <c r="O548" s="81">
        <v>37.700393666576275</v>
      </c>
      <c r="P548" s="81">
        <v>23.099399532870503</v>
      </c>
      <c r="Q548" s="81">
        <v>2.1912477316366079</v>
      </c>
      <c r="R548" s="81">
        <v>0</v>
      </c>
      <c r="S548" s="81">
        <v>0</v>
      </c>
      <c r="T548" s="82"/>
      <c r="U548" s="81">
        <v>11249003</v>
      </c>
      <c r="V548" s="81">
        <v>619</v>
      </c>
      <c r="W548" s="81">
        <v>89</v>
      </c>
      <c r="X548" s="81">
        <v>8478</v>
      </c>
      <c r="Y548" s="81">
        <v>12669</v>
      </c>
      <c r="Z548" s="81">
        <v>19563</v>
      </c>
      <c r="AA548" s="81">
        <v>4668</v>
      </c>
      <c r="AB548" s="81">
        <v>31224</v>
      </c>
      <c r="AC548" s="81">
        <v>0</v>
      </c>
      <c r="AD548" s="81">
        <v>0</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116.07599999999999</v>
      </c>
      <c r="BJ548" s="81">
        <v>0</v>
      </c>
      <c r="BK548" s="81">
        <v>0</v>
      </c>
      <c r="BL548" s="81">
        <v>0</v>
      </c>
      <c r="BM548" s="82"/>
      <c r="BN548" s="81">
        <v>0</v>
      </c>
      <c r="BO548" s="81">
        <v>0</v>
      </c>
      <c r="BP548" s="81">
        <v>7</v>
      </c>
      <c r="BQ548" s="81">
        <v>0</v>
      </c>
      <c r="BR548" s="81">
        <v>0</v>
      </c>
      <c r="BS548" s="81">
        <v>0</v>
      </c>
      <c r="BT548"/>
      <c r="BU548" s="80">
        <v>109.376</v>
      </c>
      <c r="BV548" s="80">
        <v>0</v>
      </c>
      <c r="BW548" s="80">
        <v>0</v>
      </c>
      <c r="BX548" s="80">
        <v>0</v>
      </c>
      <c r="BY548" s="80">
        <v>6.7</v>
      </c>
      <c r="BZ548" s="80">
        <v>0</v>
      </c>
      <c r="CA548" s="80">
        <v>0</v>
      </c>
      <c r="CB548" s="80">
        <v>0</v>
      </c>
      <c r="CC548" s="80">
        <v>0</v>
      </c>
    </row>
    <row r="549" spans="1:81">
      <c r="A549" s="80" t="s">
        <v>2276</v>
      </c>
      <c r="B549" s="80">
        <v>332</v>
      </c>
      <c r="C549" s="80">
        <v>9</v>
      </c>
      <c r="D549" s="80">
        <v>20</v>
      </c>
      <c r="E549" s="80">
        <v>2012</v>
      </c>
      <c r="F549" s="80" t="s">
        <v>88</v>
      </c>
      <c r="G549" s="80" t="s">
        <v>2267</v>
      </c>
      <c r="H549" s="80" t="s">
        <v>2268</v>
      </c>
      <c r="I549" s="177"/>
      <c r="J549" s="81">
        <v>243.29913281526746</v>
      </c>
      <c r="K549" s="81">
        <v>1.4561390476511911</v>
      </c>
      <c r="L549" s="81">
        <v>4.4708334353584505</v>
      </c>
      <c r="M549" s="81">
        <v>50.554207050925278</v>
      </c>
      <c r="N549" s="81">
        <v>52.657091152307871</v>
      </c>
      <c r="O549" s="81">
        <v>38.042317494641701</v>
      </c>
      <c r="P549" s="81">
        <v>23.061621630312292</v>
      </c>
      <c r="Q549" s="81">
        <v>2.3660988493966193</v>
      </c>
      <c r="R549" s="81">
        <v>0</v>
      </c>
      <c r="S549" s="81">
        <v>0</v>
      </c>
      <c r="T549" s="82"/>
      <c r="U549" s="81">
        <v>10857995</v>
      </c>
      <c r="V549" s="81">
        <v>619</v>
      </c>
      <c r="W549" s="81">
        <v>89</v>
      </c>
      <c r="X549" s="81">
        <v>8478</v>
      </c>
      <c r="Y549" s="81">
        <v>12813</v>
      </c>
      <c r="Z549" s="81">
        <v>19897</v>
      </c>
      <c r="AA549" s="81">
        <v>4634</v>
      </c>
      <c r="AB549" s="81">
        <v>31032</v>
      </c>
      <c r="AC549" s="81">
        <v>0</v>
      </c>
      <c r="AD549" s="81">
        <v>0</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110.36199999999999</v>
      </c>
      <c r="BJ549" s="81">
        <v>0</v>
      </c>
      <c r="BK549" s="81">
        <v>0</v>
      </c>
      <c r="BL549" s="81">
        <v>0</v>
      </c>
      <c r="BM549" s="82"/>
      <c r="BN549" s="81">
        <v>0</v>
      </c>
      <c r="BO549" s="81">
        <v>0</v>
      </c>
      <c r="BP549" s="81">
        <v>9</v>
      </c>
      <c r="BQ549" s="81">
        <v>0</v>
      </c>
      <c r="BR549" s="81">
        <v>0</v>
      </c>
      <c r="BS549" s="81">
        <v>0</v>
      </c>
      <c r="BT549"/>
      <c r="BU549" s="80">
        <v>102.702</v>
      </c>
      <c r="BV549" s="80">
        <v>0</v>
      </c>
      <c r="BW549" s="80">
        <v>0</v>
      </c>
      <c r="BX549" s="80">
        <v>0</v>
      </c>
      <c r="BY549" s="80">
        <v>7.66</v>
      </c>
      <c r="BZ549" s="80">
        <v>0</v>
      </c>
      <c r="CA549" s="80">
        <v>0</v>
      </c>
      <c r="CB549" s="80">
        <v>0</v>
      </c>
      <c r="CC549" s="80">
        <v>0</v>
      </c>
    </row>
    <row r="550" spans="1:81">
      <c r="A550" s="80" t="s">
        <v>2277</v>
      </c>
      <c r="B550" s="80">
        <v>333</v>
      </c>
      <c r="C550" s="80">
        <v>10</v>
      </c>
      <c r="D550" s="80">
        <v>20</v>
      </c>
      <c r="E550" s="80">
        <v>2013</v>
      </c>
      <c r="F550" s="80" t="s">
        <v>89</v>
      </c>
      <c r="G550" s="80" t="s">
        <v>2267</v>
      </c>
      <c r="H550" s="80" t="s">
        <v>2268</v>
      </c>
      <c r="I550" s="177"/>
      <c r="J550" s="81">
        <v>261.39046582353785</v>
      </c>
      <c r="K550" s="81">
        <v>1.2982861033472941</v>
      </c>
      <c r="L550" s="81">
        <v>4.2900064256940409</v>
      </c>
      <c r="M550" s="81">
        <v>49.340782199932171</v>
      </c>
      <c r="N550" s="81">
        <v>52.232556284291924</v>
      </c>
      <c r="O550" s="81">
        <v>36.850160697793228</v>
      </c>
      <c r="P550" s="81">
        <v>22.838802791377663</v>
      </c>
      <c r="Q550" s="81">
        <v>2.3837317846640929</v>
      </c>
      <c r="R550" s="81">
        <v>0</v>
      </c>
      <c r="S550" s="81">
        <v>0</v>
      </c>
      <c r="T550" s="82"/>
      <c r="U550" s="81">
        <v>10931238</v>
      </c>
      <c r="V550" s="81">
        <v>619</v>
      </c>
      <c r="W550" s="81">
        <v>89</v>
      </c>
      <c r="X550" s="81">
        <v>8478</v>
      </c>
      <c r="Y550" s="81">
        <v>12859</v>
      </c>
      <c r="Z550" s="81">
        <v>20134</v>
      </c>
      <c r="AA550" s="81">
        <v>4572</v>
      </c>
      <c r="AB550" s="81">
        <v>30815</v>
      </c>
      <c r="AC550" s="81">
        <v>0</v>
      </c>
      <c r="AD550" s="81">
        <v>0</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141.249</v>
      </c>
      <c r="BJ550" s="81">
        <v>0</v>
      </c>
      <c r="BK550" s="81">
        <v>5.8339999999999996</v>
      </c>
      <c r="BL550" s="81">
        <v>0</v>
      </c>
      <c r="BM550" s="82"/>
      <c r="BN550" s="81">
        <v>0</v>
      </c>
      <c r="BO550" s="81">
        <v>0</v>
      </c>
      <c r="BP550" s="81">
        <v>9</v>
      </c>
      <c r="BQ550" s="81">
        <v>0</v>
      </c>
      <c r="BR550" s="81">
        <v>1</v>
      </c>
      <c r="BS550" s="81">
        <v>0</v>
      </c>
      <c r="BT550"/>
      <c r="BU550" s="80">
        <v>138.68600000000001</v>
      </c>
      <c r="BV550" s="80">
        <v>0</v>
      </c>
      <c r="BW550" s="80">
        <v>0</v>
      </c>
      <c r="BX550" s="80">
        <v>0</v>
      </c>
      <c r="BY550" s="80">
        <v>8.3970000000000002</v>
      </c>
      <c r="BZ550" s="80">
        <v>0</v>
      </c>
      <c r="CA550" s="80">
        <v>0</v>
      </c>
      <c r="CB550" s="80">
        <v>0</v>
      </c>
      <c r="CC550" s="80">
        <v>0</v>
      </c>
    </row>
    <row r="551" spans="1:81">
      <c r="A551" s="80" t="s">
        <v>2278</v>
      </c>
      <c r="B551" s="80">
        <v>334</v>
      </c>
      <c r="C551" s="80">
        <v>11</v>
      </c>
      <c r="D551" s="80">
        <v>20</v>
      </c>
      <c r="E551" s="80">
        <v>2014</v>
      </c>
      <c r="F551" s="80" t="s">
        <v>90</v>
      </c>
      <c r="G551" s="80" t="s">
        <v>2267</v>
      </c>
      <c r="H551" s="80" t="s">
        <v>2268</v>
      </c>
      <c r="I551" s="177"/>
      <c r="J551" s="81">
        <v>247.52106840126098</v>
      </c>
      <c r="K551" s="81">
        <v>1.3203333133849817</v>
      </c>
      <c r="L551" s="81">
        <v>4.4958684956056967</v>
      </c>
      <c r="M551" s="81">
        <v>47.056256642067396</v>
      </c>
      <c r="N551" s="81">
        <v>50.631954096038797</v>
      </c>
      <c r="O551" s="81">
        <v>35.151736924874847</v>
      </c>
      <c r="P551" s="81">
        <v>22.917418582994109</v>
      </c>
      <c r="Q551" s="81">
        <v>2.2578404085950572</v>
      </c>
      <c r="R551" s="81">
        <v>0</v>
      </c>
      <c r="S551" s="81">
        <v>0</v>
      </c>
      <c r="T551" s="82"/>
      <c r="U551" s="81">
        <v>11505980</v>
      </c>
      <c r="V551" s="81">
        <v>545</v>
      </c>
      <c r="W551" s="81">
        <v>79</v>
      </c>
      <c r="X551" s="81">
        <v>8347</v>
      </c>
      <c r="Y551" s="81">
        <v>12837</v>
      </c>
      <c r="Z551" s="81">
        <v>20228</v>
      </c>
      <c r="AA551" s="81">
        <v>4564</v>
      </c>
      <c r="AB551" s="81">
        <v>30421</v>
      </c>
      <c r="AC551" s="81">
        <v>0</v>
      </c>
      <c r="AD551" s="81">
        <v>0</v>
      </c>
      <c r="AE551" s="82"/>
      <c r="AF551" s="81">
        <v>139956150.77904379</v>
      </c>
      <c r="AG551" s="81">
        <v>1122007.3045406549</v>
      </c>
      <c r="AH551" s="81">
        <v>961732.57240842923</v>
      </c>
      <c r="AI551" s="81">
        <v>60398435.691200487</v>
      </c>
      <c r="AJ551" s="81">
        <v>72176872.290532038</v>
      </c>
      <c r="AK551" s="81">
        <v>0</v>
      </c>
      <c r="AL551" s="81">
        <v>0</v>
      </c>
      <c r="AM551" s="81">
        <v>4176348.7124574725</v>
      </c>
      <c r="AN551" s="81">
        <v>0</v>
      </c>
      <c r="AO551" s="81">
        <v>0</v>
      </c>
      <c r="AP551" s="82"/>
      <c r="AQ551" s="81">
        <v>512</v>
      </c>
      <c r="AR551" s="81">
        <v>45</v>
      </c>
      <c r="AS551" s="81">
        <v>0</v>
      </c>
      <c r="AT551" s="81">
        <v>0</v>
      </c>
      <c r="AU551" s="81">
        <v>0</v>
      </c>
      <c r="AV551" s="81">
        <v>0</v>
      </c>
      <c r="AW551" s="81" t="s">
        <v>564</v>
      </c>
      <c r="AX551" s="82"/>
      <c r="AY551" s="81">
        <v>2069.8000000000002</v>
      </c>
      <c r="AZ551" s="81">
        <v>4555.7</v>
      </c>
      <c r="BA551" s="81">
        <v>0</v>
      </c>
      <c r="BB551" s="81">
        <v>0</v>
      </c>
      <c r="BC551" s="81">
        <v>0</v>
      </c>
      <c r="BD551" s="81">
        <v>0</v>
      </c>
      <c r="BE551" s="81" t="s">
        <v>564</v>
      </c>
      <c r="BF551" s="82"/>
      <c r="BG551" s="81">
        <v>0</v>
      </c>
      <c r="BH551" s="81">
        <v>0</v>
      </c>
      <c r="BI551" s="81">
        <v>126.682</v>
      </c>
      <c r="BJ551" s="81">
        <v>0</v>
      </c>
      <c r="BK551" s="81">
        <v>5.7770000000000001</v>
      </c>
      <c r="BL551" s="81">
        <v>0</v>
      </c>
      <c r="BM551" s="82"/>
      <c r="BN551" s="81">
        <v>0</v>
      </c>
      <c r="BO551" s="81">
        <v>0</v>
      </c>
      <c r="BP551" s="81">
        <v>8</v>
      </c>
      <c r="BQ551" s="81">
        <v>0</v>
      </c>
      <c r="BR551" s="81">
        <v>1</v>
      </c>
      <c r="BS551" s="81">
        <v>0</v>
      </c>
      <c r="BT551"/>
      <c r="BU551" s="80">
        <v>132.459</v>
      </c>
      <c r="BV551" s="80">
        <v>0</v>
      </c>
      <c r="BW551" s="80">
        <v>0</v>
      </c>
      <c r="BX551" s="80">
        <v>0</v>
      </c>
      <c r="BY551" s="80">
        <v>0</v>
      </c>
      <c r="BZ551" s="80">
        <v>0</v>
      </c>
      <c r="CA551" s="80">
        <v>0</v>
      </c>
      <c r="CB551" s="80">
        <v>0</v>
      </c>
      <c r="CC551" s="80">
        <v>0</v>
      </c>
    </row>
    <row r="552" spans="1:81">
      <c r="A552" s="80" t="s">
        <v>2279</v>
      </c>
      <c r="B552" s="80">
        <v>335</v>
      </c>
      <c r="C552" s="80">
        <v>12</v>
      </c>
      <c r="D552" s="80">
        <v>20</v>
      </c>
      <c r="E552" s="80">
        <v>2015</v>
      </c>
      <c r="F552" s="80" t="s">
        <v>91</v>
      </c>
      <c r="G552" s="80" t="s">
        <v>2267</v>
      </c>
      <c r="H552" s="80" t="s">
        <v>2268</v>
      </c>
      <c r="I552" s="177"/>
      <c r="J552" s="81">
        <v>241.30099402743622</v>
      </c>
      <c r="K552" s="81">
        <v>1.2633109762257229</v>
      </c>
      <c r="L552" s="81">
        <v>4.5272193844623816</v>
      </c>
      <c r="M552" s="81">
        <v>52.358988767432479</v>
      </c>
      <c r="N552" s="81">
        <v>47.672590371982849</v>
      </c>
      <c r="O552" s="81">
        <v>34.900628751482188</v>
      </c>
      <c r="P552" s="81">
        <v>22.664084415058344</v>
      </c>
      <c r="Q552" s="81">
        <v>2.179724867376152</v>
      </c>
      <c r="R552" s="81">
        <v>0</v>
      </c>
      <c r="S552" s="81">
        <v>0</v>
      </c>
      <c r="T552" s="82"/>
      <c r="U552" s="81">
        <v>12532410</v>
      </c>
      <c r="V552" s="81">
        <v>545</v>
      </c>
      <c r="W552" s="81">
        <v>79</v>
      </c>
      <c r="X552" s="81">
        <v>8347</v>
      </c>
      <c r="Y552" s="81">
        <v>12815</v>
      </c>
      <c r="Z552" s="81">
        <v>20277</v>
      </c>
      <c r="AA552" s="81">
        <v>4510</v>
      </c>
      <c r="AB552" s="81">
        <v>30000</v>
      </c>
      <c r="AC552" s="81">
        <v>0</v>
      </c>
      <c r="AD552" s="81">
        <v>0</v>
      </c>
      <c r="AE552" s="82"/>
      <c r="AF552" s="81">
        <v>135413097.40338397</v>
      </c>
      <c r="AG552" s="81">
        <v>989720.71107197891</v>
      </c>
      <c r="AH552" s="81">
        <v>866536.88029229548</v>
      </c>
      <c r="AI552" s="81">
        <v>64018724.899637528</v>
      </c>
      <c r="AJ552" s="81">
        <v>69091954.190614969</v>
      </c>
      <c r="AK552" s="81">
        <v>0</v>
      </c>
      <c r="AL552" s="81">
        <v>0</v>
      </c>
      <c r="AM552" s="81">
        <v>4111374.1547331312</v>
      </c>
      <c r="AN552" s="81">
        <v>0</v>
      </c>
      <c r="AO552" s="81">
        <v>0</v>
      </c>
      <c r="AP552" s="82"/>
      <c r="AQ552" s="81">
        <v>579</v>
      </c>
      <c r="AR552" s="81">
        <v>68</v>
      </c>
      <c r="AS552" s="81">
        <v>0</v>
      </c>
      <c r="AT552" s="81">
        <v>1</v>
      </c>
      <c r="AU552" s="81">
        <v>0</v>
      </c>
      <c r="AV552" s="81">
        <v>0</v>
      </c>
      <c r="AW552" s="81" t="s">
        <v>564</v>
      </c>
      <c r="AX552" s="82"/>
      <c r="AY552" s="81">
        <v>2365.6</v>
      </c>
      <c r="AZ552" s="81">
        <v>14872.2</v>
      </c>
      <c r="BA552" s="81">
        <v>0</v>
      </c>
      <c r="BB552" s="81">
        <v>765</v>
      </c>
      <c r="BC552" s="81">
        <v>0</v>
      </c>
      <c r="BD552" s="81">
        <v>0</v>
      </c>
      <c r="BE552" s="81" t="s">
        <v>564</v>
      </c>
      <c r="BF552" s="82"/>
      <c r="BG552" s="81">
        <v>0</v>
      </c>
      <c r="BH552" s="81">
        <v>0</v>
      </c>
      <c r="BI552" s="81">
        <v>132.59100000000001</v>
      </c>
      <c r="BJ552" s="81">
        <v>0</v>
      </c>
      <c r="BK552" s="81">
        <v>5.2130000000000001</v>
      </c>
      <c r="BL552" s="81">
        <v>0</v>
      </c>
      <c r="BM552" s="82"/>
      <c r="BN552" s="81">
        <v>0</v>
      </c>
      <c r="BO552" s="81">
        <v>0</v>
      </c>
      <c r="BP552" s="81">
        <v>9</v>
      </c>
      <c r="BQ552" s="81">
        <v>0</v>
      </c>
      <c r="BR552" s="81">
        <v>1</v>
      </c>
      <c r="BS552" s="81">
        <v>0</v>
      </c>
      <c r="BT552"/>
      <c r="BU552" s="80">
        <v>133.68799999999999</v>
      </c>
      <c r="BV552" s="80">
        <v>0</v>
      </c>
      <c r="BW552" s="80">
        <v>0</v>
      </c>
      <c r="BX552" s="80">
        <v>0.61899999999999999</v>
      </c>
      <c r="BY552" s="80">
        <v>3.4969999999999999</v>
      </c>
      <c r="BZ552" s="80">
        <v>0</v>
      </c>
      <c r="CA552" s="80">
        <v>0</v>
      </c>
      <c r="CB552" s="80">
        <v>0</v>
      </c>
      <c r="CC552" s="80">
        <v>0</v>
      </c>
    </row>
    <row r="553" spans="1:81">
      <c r="A553" s="80" t="s">
        <v>2280</v>
      </c>
      <c r="B553" s="80">
        <v>336</v>
      </c>
      <c r="C553" s="80">
        <v>13</v>
      </c>
      <c r="D553" s="80">
        <v>20</v>
      </c>
      <c r="E553" s="80">
        <v>2016</v>
      </c>
      <c r="F553" s="80" t="s">
        <v>92</v>
      </c>
      <c r="G553" s="80" t="s">
        <v>2267</v>
      </c>
      <c r="H553" s="80" t="s">
        <v>2268</v>
      </c>
      <c r="I553" s="177"/>
      <c r="J553" s="81">
        <v>255.1102337555449</v>
      </c>
      <c r="K553" s="81">
        <v>1.1736175895400414</v>
      </c>
      <c r="L553" s="81">
        <v>4.495355903921598</v>
      </c>
      <c r="M553" s="81">
        <v>38.299248565896832</v>
      </c>
      <c r="N553" s="81">
        <v>41.923976092328324</v>
      </c>
      <c r="O553" s="81">
        <v>34.560129116926234</v>
      </c>
      <c r="P553" s="81">
        <v>22.04888013676754</v>
      </c>
      <c r="Q553" s="81">
        <v>2.0941689937633741</v>
      </c>
      <c r="R553" s="81">
        <v>0</v>
      </c>
      <c r="S553" s="81">
        <v>0</v>
      </c>
      <c r="T553" s="82"/>
      <c r="U553" s="81">
        <v>11939553</v>
      </c>
      <c r="V553" s="81">
        <v>545</v>
      </c>
      <c r="W553" s="81">
        <v>79</v>
      </c>
      <c r="X553" s="81">
        <v>8347</v>
      </c>
      <c r="Y553" s="81">
        <v>12800</v>
      </c>
      <c r="Z553" s="81">
        <v>20326</v>
      </c>
      <c r="AA553" s="81">
        <v>4538</v>
      </c>
      <c r="AB553" s="81">
        <v>29649</v>
      </c>
      <c r="AC553" s="81">
        <v>0</v>
      </c>
      <c r="AD553" s="81">
        <v>0</v>
      </c>
      <c r="AE553" s="82"/>
      <c r="AF553" s="81">
        <v>143400450.28499541</v>
      </c>
      <c r="AG553" s="81">
        <v>882394.96379865962</v>
      </c>
      <c r="AH553" s="81">
        <v>777025.69999550388</v>
      </c>
      <c r="AI553" s="81">
        <v>59578650.697903141</v>
      </c>
      <c r="AJ553" s="81">
        <v>60396893.185041301</v>
      </c>
      <c r="AK553" s="81">
        <v>0</v>
      </c>
      <c r="AL553" s="81">
        <v>0</v>
      </c>
      <c r="AM553" s="81">
        <v>4066427.8400650942</v>
      </c>
      <c r="AN553" s="81">
        <v>0</v>
      </c>
      <c r="AO553" s="81">
        <v>0</v>
      </c>
      <c r="AP553" s="82"/>
      <c r="AQ553" s="81">
        <v>624</v>
      </c>
      <c r="AR553" s="81">
        <v>96</v>
      </c>
      <c r="AS553" s="81">
        <v>0</v>
      </c>
      <c r="AT553" s="81">
        <v>2</v>
      </c>
      <c r="AU553" s="81">
        <v>0</v>
      </c>
      <c r="AV553" s="81">
        <v>0</v>
      </c>
      <c r="AW553" s="81" t="s">
        <v>564</v>
      </c>
      <c r="AX553" s="82"/>
      <c r="AY553" s="81">
        <v>2595.8000000000002</v>
      </c>
      <c r="AZ553" s="81">
        <v>19674.400000000001</v>
      </c>
      <c r="BA553" s="81">
        <v>0</v>
      </c>
      <c r="BB553" s="81">
        <v>1418</v>
      </c>
      <c r="BC553" s="81">
        <v>0</v>
      </c>
      <c r="BD553" s="81">
        <v>0</v>
      </c>
      <c r="BE553" s="81" t="s">
        <v>564</v>
      </c>
      <c r="BF553" s="82"/>
      <c r="BG553" s="81">
        <v>0</v>
      </c>
      <c r="BH553" s="81">
        <v>0</v>
      </c>
      <c r="BI553" s="81">
        <v>133.14500000000001</v>
      </c>
      <c r="BJ553" s="81">
        <v>0</v>
      </c>
      <c r="BK553" s="81">
        <v>6.3570000000000002</v>
      </c>
      <c r="BL553" s="81">
        <v>0</v>
      </c>
      <c r="BM553" s="82"/>
      <c r="BN553" s="81">
        <v>0</v>
      </c>
      <c r="BO553" s="81">
        <v>0</v>
      </c>
      <c r="BP553" s="81">
        <v>9</v>
      </c>
      <c r="BQ553" s="81">
        <v>0</v>
      </c>
      <c r="BR553" s="81">
        <v>1</v>
      </c>
      <c r="BS553" s="81">
        <v>0</v>
      </c>
      <c r="BT553"/>
      <c r="BU553" s="80">
        <v>139.50200000000001</v>
      </c>
      <c r="BV553" s="80">
        <v>0</v>
      </c>
      <c r="BW553" s="80">
        <v>0</v>
      </c>
      <c r="BX553" s="80">
        <v>0</v>
      </c>
      <c r="BY553" s="80">
        <v>0</v>
      </c>
      <c r="BZ553" s="80">
        <v>0</v>
      </c>
      <c r="CA553" s="80">
        <v>0</v>
      </c>
      <c r="CB553" s="80">
        <v>0</v>
      </c>
      <c r="CC553" s="80">
        <v>0</v>
      </c>
    </row>
    <row r="554" spans="1:81">
      <c r="A554" s="80" t="s">
        <v>2281</v>
      </c>
      <c r="B554" s="80">
        <v>337</v>
      </c>
      <c r="C554" s="80">
        <v>14</v>
      </c>
      <c r="D554" s="80">
        <v>20</v>
      </c>
      <c r="E554" s="80">
        <v>2017</v>
      </c>
      <c r="F554" s="80" t="s">
        <v>71</v>
      </c>
      <c r="G554" s="80" t="s">
        <v>2267</v>
      </c>
      <c r="H554" s="80" t="s">
        <v>2268</v>
      </c>
      <c r="I554" s="177"/>
      <c r="J554" s="81">
        <v>225.07790726110548</v>
      </c>
      <c r="K554" s="81">
        <v>1.1685045080582079</v>
      </c>
      <c r="L554" s="81">
        <v>4.4764442507002355</v>
      </c>
      <c r="M554" s="81">
        <v>34.831888657033033</v>
      </c>
      <c r="N554" s="81">
        <v>45.059358899931539</v>
      </c>
      <c r="O554" s="81">
        <v>33.802174706609982</v>
      </c>
      <c r="P554" s="81">
        <v>21.489177255564886</v>
      </c>
      <c r="Q554" s="81">
        <v>1.9965648599548254</v>
      </c>
      <c r="R554" s="81">
        <v>0</v>
      </c>
      <c r="S554" s="81">
        <v>0</v>
      </c>
      <c r="T554" s="82"/>
      <c r="U554" s="81">
        <v>12428381</v>
      </c>
      <c r="V554" s="81">
        <v>545</v>
      </c>
      <c r="W554" s="81">
        <v>79</v>
      </c>
      <c r="X554" s="81">
        <v>8347</v>
      </c>
      <c r="Y554" s="81">
        <v>12766</v>
      </c>
      <c r="Z554" s="81">
        <v>20210</v>
      </c>
      <c r="AA554" s="81">
        <v>4451</v>
      </c>
      <c r="AB554" s="81">
        <v>29232</v>
      </c>
      <c r="AC554" s="81">
        <v>0</v>
      </c>
      <c r="AD554" s="81">
        <v>0</v>
      </c>
      <c r="AE554" s="82"/>
      <c r="AF554" s="81">
        <v>139248483.91870359</v>
      </c>
      <c r="AG554" s="81">
        <v>889181.25908697117</v>
      </c>
      <c r="AH554" s="81">
        <v>930069.42823450023</v>
      </c>
      <c r="AI554" s="81">
        <v>56378619.163065828</v>
      </c>
      <c r="AJ554" s="81">
        <v>65196688.908369958</v>
      </c>
      <c r="AK554" s="81">
        <v>0</v>
      </c>
      <c r="AL554" s="81">
        <v>0</v>
      </c>
      <c r="AM554" s="81">
        <v>4015508.699752144</v>
      </c>
      <c r="AN554" s="81">
        <v>0</v>
      </c>
      <c r="AO554" s="81">
        <v>0</v>
      </c>
      <c r="AP554" s="82"/>
      <c r="AQ554" s="81">
        <v>662</v>
      </c>
      <c r="AR554" s="81">
        <v>150</v>
      </c>
      <c r="AS554" s="81">
        <v>0</v>
      </c>
      <c r="AT554" s="81">
        <v>3</v>
      </c>
      <c r="AU554" s="81">
        <v>0</v>
      </c>
      <c r="AV554" s="81">
        <v>0</v>
      </c>
      <c r="AW554" s="81" t="s">
        <v>564</v>
      </c>
      <c r="AX554" s="82"/>
      <c r="AY554" s="81">
        <v>2764.9</v>
      </c>
      <c r="AZ554" s="81">
        <v>24419.1</v>
      </c>
      <c r="BA554" s="81">
        <v>0</v>
      </c>
      <c r="BB554" s="81">
        <v>1726</v>
      </c>
      <c r="BC554" s="81">
        <v>0</v>
      </c>
      <c r="BD554" s="81">
        <v>0</v>
      </c>
      <c r="BE554" s="81" t="s">
        <v>564</v>
      </c>
      <c r="BF554" s="82"/>
      <c r="BG554" s="81">
        <v>0</v>
      </c>
      <c r="BH554" s="81">
        <v>0</v>
      </c>
      <c r="BI554" s="81">
        <v>144.42400000000001</v>
      </c>
      <c r="BJ554" s="81">
        <v>0</v>
      </c>
      <c r="BK554" s="81">
        <v>6.9409999999999998</v>
      </c>
      <c r="BL554" s="81">
        <v>0</v>
      </c>
      <c r="BM554" s="82"/>
      <c r="BN554" s="81">
        <v>0</v>
      </c>
      <c r="BO554" s="81">
        <v>0</v>
      </c>
      <c r="BP554" s="81">
        <v>9</v>
      </c>
      <c r="BQ554" s="81">
        <v>0</v>
      </c>
      <c r="BR554" s="81">
        <v>1</v>
      </c>
      <c r="BS554" s="81">
        <v>0</v>
      </c>
      <c r="BT554"/>
      <c r="BU554" s="80">
        <v>148.02199999999999</v>
      </c>
      <c r="BV554" s="80">
        <v>0</v>
      </c>
      <c r="BW554" s="80">
        <v>0</v>
      </c>
      <c r="BX554" s="80">
        <v>0</v>
      </c>
      <c r="BY554" s="80">
        <v>3.343</v>
      </c>
      <c r="BZ554" s="80">
        <v>0</v>
      </c>
      <c r="CA554" s="80">
        <v>0</v>
      </c>
      <c r="CB554" s="80">
        <v>0</v>
      </c>
      <c r="CC554" s="80">
        <v>0</v>
      </c>
    </row>
    <row r="555" spans="1:81">
      <c r="A555" s="80" t="s">
        <v>2282</v>
      </c>
      <c r="B555" s="80">
        <v>338</v>
      </c>
      <c r="C555" s="80">
        <v>15</v>
      </c>
      <c r="D555" s="80">
        <v>20</v>
      </c>
      <c r="E555" s="80">
        <v>2018</v>
      </c>
      <c r="F555" s="80" t="s">
        <v>93</v>
      </c>
      <c r="G555" s="80" t="s">
        <v>2267</v>
      </c>
      <c r="H555" s="80" t="s">
        <v>2268</v>
      </c>
      <c r="I555" s="177"/>
      <c r="J555" s="81">
        <v>233.09246148021813</v>
      </c>
      <c r="K555" s="81">
        <v>1.1025706479836523</v>
      </c>
      <c r="L555" s="81">
        <v>4.1987818546793454</v>
      </c>
      <c r="M555" s="81">
        <v>36.966295680089097</v>
      </c>
      <c r="N555" s="81">
        <v>42.723705710676455</v>
      </c>
      <c r="O555" s="81">
        <v>33.03417461298978</v>
      </c>
      <c r="P555" s="81">
        <v>21.184451066358911</v>
      </c>
      <c r="Q555" s="81">
        <v>1.8233033136716779</v>
      </c>
      <c r="R555" s="81">
        <v>0</v>
      </c>
      <c r="S555" s="81">
        <v>0</v>
      </c>
      <c r="T555" s="82"/>
      <c r="U555" s="81">
        <v>12825519</v>
      </c>
      <c r="V555" s="81">
        <v>545</v>
      </c>
      <c r="W555" s="81">
        <v>79</v>
      </c>
      <c r="X555" s="81">
        <v>8347</v>
      </c>
      <c r="Y555" s="81">
        <v>12745</v>
      </c>
      <c r="Z555" s="81">
        <v>20129</v>
      </c>
      <c r="AA555" s="81">
        <v>4432</v>
      </c>
      <c r="AB555" s="81">
        <v>28768</v>
      </c>
      <c r="AC555" s="81">
        <v>0</v>
      </c>
      <c r="AD555" s="81">
        <v>0</v>
      </c>
      <c r="AE555" s="82"/>
      <c r="AF555" s="81">
        <v>141846855.25198951</v>
      </c>
      <c r="AG555" s="81">
        <v>789597.673193753</v>
      </c>
      <c r="AH555" s="81">
        <v>893496.57596726343</v>
      </c>
      <c r="AI555" s="81">
        <v>58422970.585663468</v>
      </c>
      <c r="AJ555" s="81">
        <v>64420761.021911308</v>
      </c>
      <c r="AK555" s="81">
        <v>0</v>
      </c>
      <c r="AL555" s="81">
        <v>0</v>
      </c>
      <c r="AM555" s="81">
        <v>3959947.1529527139</v>
      </c>
      <c r="AN555" s="81">
        <v>0</v>
      </c>
      <c r="AO555" s="81">
        <v>0</v>
      </c>
      <c r="AP555" s="82"/>
      <c r="AQ555" s="81">
        <v>687</v>
      </c>
      <c r="AR555" s="81">
        <v>162</v>
      </c>
      <c r="AS555" s="81">
        <v>0</v>
      </c>
      <c r="AT555" s="81">
        <v>3</v>
      </c>
      <c r="AU555" s="81">
        <v>0</v>
      </c>
      <c r="AV555" s="81">
        <v>0</v>
      </c>
      <c r="AW555" s="81" t="s">
        <v>564</v>
      </c>
      <c r="AX555" s="82"/>
      <c r="AY555" s="81">
        <v>2888.5</v>
      </c>
      <c r="AZ555" s="81">
        <v>50620</v>
      </c>
      <c r="BA555" s="81">
        <v>0</v>
      </c>
      <c r="BB555" s="81">
        <v>1726</v>
      </c>
      <c r="BC555" s="81">
        <v>0</v>
      </c>
      <c r="BD555" s="81">
        <v>0</v>
      </c>
      <c r="BE555" s="81" t="s">
        <v>564</v>
      </c>
      <c r="BF555" s="82"/>
      <c r="BG555" s="81">
        <v>0</v>
      </c>
      <c r="BH555" s="81">
        <v>0</v>
      </c>
      <c r="BI555" s="81">
        <v>150.40199999999999</v>
      </c>
      <c r="BJ555" s="81">
        <v>0</v>
      </c>
      <c r="BK555" s="81">
        <v>6.069</v>
      </c>
      <c r="BL555" s="81">
        <v>0</v>
      </c>
      <c r="BM555" s="82"/>
      <c r="BN555" s="81">
        <v>0</v>
      </c>
      <c r="BO555" s="81">
        <v>0</v>
      </c>
      <c r="BP555" s="81">
        <v>9</v>
      </c>
      <c r="BQ555" s="81">
        <v>0</v>
      </c>
      <c r="BR555" s="81">
        <v>1</v>
      </c>
      <c r="BS555" s="81">
        <v>0</v>
      </c>
      <c r="BT555"/>
      <c r="BU555" s="80">
        <v>156.471</v>
      </c>
      <c r="BV555" s="80">
        <v>0</v>
      </c>
      <c r="BW555" s="80">
        <v>0</v>
      </c>
      <c r="BX555" s="80">
        <v>0</v>
      </c>
      <c r="BY555" s="80">
        <v>0</v>
      </c>
      <c r="BZ555" s="80">
        <v>0</v>
      </c>
      <c r="CA555" s="80">
        <v>0</v>
      </c>
      <c r="CB555" s="80">
        <v>0</v>
      </c>
      <c r="CC555" s="80">
        <v>0</v>
      </c>
    </row>
    <row r="556" spans="1:81">
      <c r="A556" s="80" t="s">
        <v>2283</v>
      </c>
      <c r="B556" s="80">
        <v>339</v>
      </c>
      <c r="C556" s="80">
        <v>16</v>
      </c>
      <c r="D556" s="80">
        <v>20</v>
      </c>
      <c r="E556" s="80">
        <v>2019</v>
      </c>
      <c r="F556" s="80" t="s">
        <v>73</v>
      </c>
      <c r="G556" s="80" t="s">
        <v>2267</v>
      </c>
      <c r="H556" s="80" t="s">
        <v>2268</v>
      </c>
      <c r="I556" s="177"/>
      <c r="J556" s="81">
        <v>221.79618670101917</v>
      </c>
      <c r="K556" s="81">
        <v>1.0068508205767375</v>
      </c>
      <c r="L556" s="81">
        <v>4.2349079682298187</v>
      </c>
      <c r="M556" s="81">
        <v>36.134467617838141</v>
      </c>
      <c r="N556" s="81">
        <v>40.654384711730899</v>
      </c>
      <c r="O556" s="81">
        <v>32.076361115009227</v>
      </c>
      <c r="P556" s="81">
        <v>20.35693503652697</v>
      </c>
      <c r="Q556" s="81">
        <v>1.7470992602374531</v>
      </c>
      <c r="R556" s="81">
        <v>0</v>
      </c>
      <c r="S556" s="81">
        <v>0</v>
      </c>
      <c r="T556" s="82"/>
      <c r="U556" s="81">
        <v>12240921</v>
      </c>
      <c r="V556" s="81">
        <v>545</v>
      </c>
      <c r="W556" s="81">
        <v>79</v>
      </c>
      <c r="X556" s="81">
        <v>8347</v>
      </c>
      <c r="Y556" s="81">
        <v>12719</v>
      </c>
      <c r="Z556" s="81">
        <v>20082</v>
      </c>
      <c r="AA556" s="81">
        <v>4227</v>
      </c>
      <c r="AB556" s="81">
        <v>28312</v>
      </c>
      <c r="AC556" s="81">
        <v>0</v>
      </c>
      <c r="AD556" s="81">
        <v>0</v>
      </c>
      <c r="AE556" s="82"/>
      <c r="AF556" s="81">
        <v>134106011.629096</v>
      </c>
      <c r="AG556" s="81">
        <v>762431.20901716</v>
      </c>
      <c r="AH556" s="81">
        <v>945767.39182689192</v>
      </c>
      <c r="AI556" s="81">
        <v>59444594.766069613</v>
      </c>
      <c r="AJ556" s="81">
        <v>60947863.24613589</v>
      </c>
      <c r="AK556" s="81">
        <v>0</v>
      </c>
      <c r="AL556" s="81">
        <v>0</v>
      </c>
      <c r="AM556" s="81">
        <v>3855881.2673781104</v>
      </c>
      <c r="AN556" s="81">
        <v>0</v>
      </c>
      <c r="AO556" s="81">
        <v>0</v>
      </c>
      <c r="AP556" s="82"/>
      <c r="AQ556" s="81">
        <v>725</v>
      </c>
      <c r="AR556" s="81">
        <v>193</v>
      </c>
      <c r="AS556" s="81">
        <v>0</v>
      </c>
      <c r="AT556" s="81">
        <v>3</v>
      </c>
      <c r="AU556" s="81">
        <v>0</v>
      </c>
      <c r="AV556" s="81">
        <v>0</v>
      </c>
      <c r="AW556" s="81" t="s">
        <v>564</v>
      </c>
      <c r="AX556" s="82"/>
      <c r="AY556" s="81">
        <v>3093.900000000001</v>
      </c>
      <c r="AZ556" s="81">
        <v>51948.399999999987</v>
      </c>
      <c r="BA556" s="81">
        <v>0</v>
      </c>
      <c r="BB556" s="81">
        <v>1726</v>
      </c>
      <c r="BC556" s="81">
        <v>0</v>
      </c>
      <c r="BD556" s="81">
        <v>0</v>
      </c>
      <c r="BE556" s="81" t="s">
        <v>564</v>
      </c>
      <c r="BF556" s="82"/>
      <c r="BG556" s="81">
        <v>0</v>
      </c>
      <c r="BH556" s="81">
        <v>0</v>
      </c>
      <c r="BI556" s="81">
        <v>134.72800000000001</v>
      </c>
      <c r="BJ556" s="81">
        <v>0</v>
      </c>
      <c r="BK556" s="81">
        <v>6.3159999999999998</v>
      </c>
      <c r="BL556" s="81">
        <v>0</v>
      </c>
      <c r="BM556" s="82"/>
      <c r="BN556" s="81">
        <v>0</v>
      </c>
      <c r="BO556" s="81">
        <v>0</v>
      </c>
      <c r="BP556" s="81">
        <v>9</v>
      </c>
      <c r="BQ556" s="81">
        <v>0</v>
      </c>
      <c r="BR556" s="81">
        <v>1</v>
      </c>
      <c r="BS556" s="81">
        <v>0</v>
      </c>
      <c r="BT556"/>
      <c r="BU556" s="80">
        <v>136.26300000000001</v>
      </c>
      <c r="BV556" s="80">
        <v>0</v>
      </c>
      <c r="BW556" s="80">
        <v>0</v>
      </c>
      <c r="BX556" s="80">
        <v>0</v>
      </c>
      <c r="BY556" s="80">
        <v>4.7809999999999997</v>
      </c>
      <c r="BZ556" s="80">
        <v>0</v>
      </c>
      <c r="CA556" s="80">
        <v>0</v>
      </c>
      <c r="CB556" s="80">
        <v>0</v>
      </c>
      <c r="CC556" s="80">
        <v>0</v>
      </c>
    </row>
    <row r="557" spans="1:81">
      <c r="A557" s="80" t="s">
        <v>2284</v>
      </c>
      <c r="B557" s="80">
        <v>340</v>
      </c>
      <c r="C557" s="80">
        <v>17</v>
      </c>
      <c r="D557" s="80">
        <v>20</v>
      </c>
      <c r="E557" s="80">
        <v>2020</v>
      </c>
      <c r="F557" s="80" t="s">
        <v>218</v>
      </c>
      <c r="G557" s="80" t="s">
        <v>2267</v>
      </c>
      <c r="H557" s="80" t="s">
        <v>2268</v>
      </c>
      <c r="I557" s="177"/>
      <c r="J557" s="81">
        <v>163.2225252691552</v>
      </c>
      <c r="K557" s="81">
        <v>1.1983224497306368</v>
      </c>
      <c r="L557" s="81">
        <v>6.8720607478699991</v>
      </c>
      <c r="M557" s="81">
        <v>30.719355078204956</v>
      </c>
      <c r="N557" s="81">
        <v>38.928121957850244</v>
      </c>
      <c r="O557" s="81">
        <v>27.717187439399613</v>
      </c>
      <c r="P557" s="81">
        <v>19.139906465698164</v>
      </c>
      <c r="Q557" s="81">
        <v>1.6430677245405507</v>
      </c>
      <c r="R557" s="81">
        <v>0</v>
      </c>
      <c r="S557" s="81">
        <v>0</v>
      </c>
      <c r="T557" s="82"/>
      <c r="U557" s="81">
        <v>10914706</v>
      </c>
      <c r="V557" s="81">
        <v>552</v>
      </c>
      <c r="W557" s="81">
        <v>139</v>
      </c>
      <c r="X557" s="81">
        <v>7892</v>
      </c>
      <c r="Y557" s="81">
        <v>12764</v>
      </c>
      <c r="Z557" s="81">
        <v>19806</v>
      </c>
      <c r="AA557" s="81">
        <v>4318</v>
      </c>
      <c r="AB557" s="81">
        <v>27866</v>
      </c>
      <c r="AC557" s="81">
        <v>0</v>
      </c>
      <c r="AD557" s="81">
        <v>0</v>
      </c>
      <c r="AE557" s="82"/>
      <c r="AF557" s="81">
        <v>117217816.62554529</v>
      </c>
      <c r="AG557" s="81">
        <v>855977.84240651457</v>
      </c>
      <c r="AH557" s="81">
        <v>1244151.5570096797</v>
      </c>
      <c r="AI557" s="81">
        <v>51336536.166878395</v>
      </c>
      <c r="AJ557" s="81">
        <v>60616144.748887144</v>
      </c>
      <c r="AK557" s="81"/>
      <c r="AL557" s="81"/>
      <c r="AM557" s="81">
        <v>3636822.597717294</v>
      </c>
      <c r="AN557" s="81"/>
      <c r="AO557" s="81"/>
      <c r="AP557" s="82"/>
      <c r="AQ557" s="81">
        <v>751</v>
      </c>
      <c r="AR557" s="81">
        <v>220</v>
      </c>
      <c r="AS557" s="81">
        <v>0</v>
      </c>
      <c r="AT557" s="81">
        <v>3</v>
      </c>
      <c r="AU557" s="81">
        <v>0</v>
      </c>
      <c r="AV557" s="81">
        <v>0</v>
      </c>
      <c r="AW557" s="81">
        <v>0</v>
      </c>
      <c r="AX557" s="82"/>
      <c r="AY557" s="81">
        <v>3223.0000000000018</v>
      </c>
      <c r="AZ557" s="81">
        <v>53284.9</v>
      </c>
      <c r="BA557" s="81">
        <v>0</v>
      </c>
      <c r="BB557" s="81">
        <v>1726</v>
      </c>
      <c r="BC557" s="81">
        <v>0</v>
      </c>
      <c r="BD557" s="81">
        <v>0</v>
      </c>
      <c r="BE557" s="81">
        <v>0</v>
      </c>
      <c r="BF557" s="82"/>
      <c r="BG557" s="81">
        <v>0</v>
      </c>
      <c r="BH557" s="81">
        <v>0</v>
      </c>
      <c r="BI557" s="81">
        <v>113.026</v>
      </c>
      <c r="BJ557" s="81">
        <v>0</v>
      </c>
      <c r="BK557" s="81">
        <v>5.6260000000000003</v>
      </c>
      <c r="BL557" s="81">
        <v>0</v>
      </c>
      <c r="BM557" s="82"/>
      <c r="BN557" s="81">
        <v>0</v>
      </c>
      <c r="BO557" s="81">
        <v>0</v>
      </c>
      <c r="BP557" s="81">
        <v>8</v>
      </c>
      <c r="BQ557" s="81">
        <v>0</v>
      </c>
      <c r="BR557" s="81">
        <v>1</v>
      </c>
      <c r="BS557" s="81">
        <v>0</v>
      </c>
      <c r="BT557"/>
      <c r="BU557" s="80">
        <v>118.652</v>
      </c>
      <c r="BV557" s="80">
        <v>0</v>
      </c>
      <c r="BW557" s="80">
        <v>0</v>
      </c>
      <c r="BX557" s="80">
        <v>0</v>
      </c>
      <c r="BY557" s="80">
        <v>0</v>
      </c>
      <c r="BZ557" s="80">
        <v>0</v>
      </c>
      <c r="CA557" s="80">
        <v>0</v>
      </c>
      <c r="CB557" s="80">
        <v>0</v>
      </c>
      <c r="CC557" s="80">
        <v>0</v>
      </c>
    </row>
    <row r="558" spans="1:81">
      <c r="A558" s="80" t="s">
        <v>2285</v>
      </c>
      <c r="B558" s="80">
        <v>340</v>
      </c>
      <c r="C558" s="80">
        <v>18</v>
      </c>
      <c r="D558" s="80">
        <v>20</v>
      </c>
      <c r="E558" s="80">
        <v>2021</v>
      </c>
      <c r="F558" s="80" t="s">
        <v>75</v>
      </c>
      <c r="G558" s="174" t="s">
        <v>2267</v>
      </c>
      <c r="H558" s="80" t="s">
        <v>2268</v>
      </c>
      <c r="I558" s="177"/>
      <c r="J558" s="81">
        <v>190.51549471054813</v>
      </c>
      <c r="K558" s="81">
        <v>1.2761168559561027</v>
      </c>
      <c r="L558" s="81">
        <v>5.6930130360484883</v>
      </c>
      <c r="M558" s="81">
        <v>32.523349383408615</v>
      </c>
      <c r="N558" s="81">
        <v>39.84418422772039</v>
      </c>
      <c r="O558" s="81">
        <v>26.39486595973338</v>
      </c>
      <c r="P558" s="81">
        <v>19.440213506685694</v>
      </c>
      <c r="Q558" s="81">
        <v>1.6358146784280061</v>
      </c>
      <c r="R558" s="81">
        <v>0</v>
      </c>
      <c r="S558" s="81">
        <v>0</v>
      </c>
      <c r="T558" s="82"/>
      <c r="U558" s="81">
        <v>11526792</v>
      </c>
      <c r="V558" s="81">
        <v>552</v>
      </c>
      <c r="W558" s="81">
        <v>139</v>
      </c>
      <c r="X558" s="81">
        <v>7892</v>
      </c>
      <c r="Y558" s="81">
        <v>12757</v>
      </c>
      <c r="Z558" s="81">
        <v>19421</v>
      </c>
      <c r="AA558" s="81">
        <v>4277</v>
      </c>
      <c r="AB558" s="81">
        <v>27414</v>
      </c>
      <c r="AC558" s="81">
        <v>0</v>
      </c>
      <c r="AD558" s="81">
        <v>0</v>
      </c>
      <c r="AE558" s="82"/>
      <c r="AF558" s="81">
        <v>116601386.78668086</v>
      </c>
      <c r="AG558" s="81">
        <v>907133.68572626519</v>
      </c>
      <c r="AH558" s="81">
        <v>992682.46331624349</v>
      </c>
      <c r="AI558" s="81">
        <v>53712887.811276548</v>
      </c>
      <c r="AJ558" s="81">
        <v>57738673.372054748</v>
      </c>
      <c r="AK558" s="81">
        <v>0</v>
      </c>
      <c r="AL558" s="81">
        <v>0</v>
      </c>
      <c r="AM558" s="81">
        <v>3598468.2203631089</v>
      </c>
      <c r="AN558" s="81">
        <v>0</v>
      </c>
      <c r="AO558" s="81">
        <v>0</v>
      </c>
      <c r="AP558" s="82"/>
      <c r="AQ558" s="81">
        <v>769</v>
      </c>
      <c r="AR558" s="81">
        <v>252</v>
      </c>
      <c r="AS558" s="81">
        <v>0</v>
      </c>
      <c r="AT558" s="81">
        <v>4</v>
      </c>
      <c r="AU558" s="81">
        <v>0</v>
      </c>
      <c r="AV558" s="81">
        <v>0</v>
      </c>
      <c r="AW558" s="81"/>
      <c r="AX558" s="82"/>
      <c r="AY558" s="81">
        <v>3312.300000000002</v>
      </c>
      <c r="AZ558" s="81">
        <v>55143.9</v>
      </c>
      <c r="BA558" s="81">
        <v>0</v>
      </c>
      <c r="BB558" s="81">
        <v>4337.5</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2286</v>
      </c>
      <c r="B559" s="80">
        <v>340</v>
      </c>
      <c r="C559" s="80">
        <v>19</v>
      </c>
      <c r="D559" s="80">
        <v>20</v>
      </c>
      <c r="E559" s="80">
        <v>2022</v>
      </c>
      <c r="F559" s="80" t="s">
        <v>568</v>
      </c>
      <c r="G559" s="174" t="s">
        <v>2267</v>
      </c>
      <c r="H559" s="80" t="s">
        <v>2268</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805</v>
      </c>
      <c r="AR559" s="81">
        <v>280</v>
      </c>
      <c r="AS559" s="81">
        <v>0</v>
      </c>
      <c r="AT559" s="81">
        <v>4</v>
      </c>
      <c r="AU559" s="81">
        <v>0</v>
      </c>
      <c r="AV559" s="81">
        <v>0</v>
      </c>
      <c r="AW559" s="81"/>
      <c r="AX559" s="82"/>
      <c r="AY559" s="81">
        <v>3534.700000000003</v>
      </c>
      <c r="AZ559" s="81">
        <v>77892.099999999977</v>
      </c>
      <c r="BA559" s="81">
        <v>0</v>
      </c>
      <c r="BB559" s="81">
        <v>4337.5</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2327</v>
      </c>
      <c r="B560" s="80">
        <v>511</v>
      </c>
      <c r="C560" s="80">
        <v>1</v>
      </c>
      <c r="D560" s="80">
        <v>31</v>
      </c>
      <c r="E560" s="80">
        <v>1990</v>
      </c>
      <c r="F560" s="80" t="s">
        <v>562</v>
      </c>
      <c r="G560" s="80" t="s">
        <v>2328</v>
      </c>
      <c r="H560" s="80" t="s">
        <v>2329</v>
      </c>
      <c r="I560" s="177"/>
      <c r="J560" s="81">
        <v>33029.850634629955</v>
      </c>
      <c r="K560" s="81">
        <v>294.49684984581177</v>
      </c>
      <c r="L560" s="81">
        <v>326.87274438265268</v>
      </c>
      <c r="M560" s="81">
        <v>947.6827206308717</v>
      </c>
      <c r="N560" s="81">
        <v>1059.7223455043977</v>
      </c>
      <c r="O560" s="81">
        <v>849.69137838148276</v>
      </c>
      <c r="P560" s="81">
        <v>1129.3470827140454</v>
      </c>
      <c r="Q560" s="81">
        <v>76.182313801434248</v>
      </c>
      <c r="R560" s="81">
        <v>379.17760115106898</v>
      </c>
      <c r="S560" s="81">
        <v>75.080860000000001</v>
      </c>
      <c r="T560" s="82"/>
      <c r="U560" s="81">
        <v>258732551</v>
      </c>
      <c r="V560" s="81">
        <v>59823</v>
      </c>
      <c r="W560" s="81">
        <v>3941</v>
      </c>
      <c r="X560" s="81">
        <v>367887</v>
      </c>
      <c r="Y560" s="81">
        <v>411634</v>
      </c>
      <c r="Z560" s="81">
        <v>349488</v>
      </c>
      <c r="AA560" s="81">
        <v>274218</v>
      </c>
      <c r="AB560" s="81">
        <v>1236942</v>
      </c>
      <c r="AC560" s="81">
        <v>65674243</v>
      </c>
      <c r="AD560" s="81">
        <v>75.080860000000001</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2330</v>
      </c>
      <c r="B561" s="80">
        <v>512</v>
      </c>
      <c r="C561" s="80">
        <v>2</v>
      </c>
      <c r="D561" s="80">
        <v>31</v>
      </c>
      <c r="E561" s="80">
        <v>2005</v>
      </c>
      <c r="F561" s="80" t="s">
        <v>565</v>
      </c>
      <c r="G561" s="80" t="s">
        <v>2328</v>
      </c>
      <c r="H561" s="80" t="s">
        <v>2329</v>
      </c>
      <c r="I561" s="177"/>
      <c r="J561" s="81">
        <v>21790.190504938058</v>
      </c>
      <c r="K561" s="81">
        <v>182.60263628496858</v>
      </c>
      <c r="L561" s="81">
        <v>361.84567410601238</v>
      </c>
      <c r="M561" s="81">
        <v>1537.7353093738743</v>
      </c>
      <c r="N561" s="81">
        <v>1458.285932670618</v>
      </c>
      <c r="O561" s="81">
        <v>1329.7040701931564</v>
      </c>
      <c r="P561" s="81">
        <v>1159.9869547157941</v>
      </c>
      <c r="Q561" s="81">
        <v>71.977039502309452</v>
      </c>
      <c r="R561" s="81">
        <v>374.99213199971001</v>
      </c>
      <c r="S561" s="81">
        <v>160.23736158600002</v>
      </c>
      <c r="T561" s="82"/>
      <c r="U561" s="81">
        <v>367174317</v>
      </c>
      <c r="V561" s="81">
        <v>52300</v>
      </c>
      <c r="W561" s="81">
        <v>3952</v>
      </c>
      <c r="X561" s="81">
        <v>328753</v>
      </c>
      <c r="Y561" s="81">
        <v>490431</v>
      </c>
      <c r="Z561" s="81">
        <v>632894</v>
      </c>
      <c r="AA561" s="81">
        <v>230675</v>
      </c>
      <c r="AB561" s="81">
        <v>1221714</v>
      </c>
      <c r="AC561" s="81">
        <v>66309594</v>
      </c>
      <c r="AD561" s="81">
        <v>160.23736158600002</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2331</v>
      </c>
      <c r="B562" s="80">
        <v>513</v>
      </c>
      <c r="C562" s="80">
        <v>3</v>
      </c>
      <c r="D562" s="80">
        <v>31</v>
      </c>
      <c r="E562" s="80">
        <v>2006</v>
      </c>
      <c r="F562" s="80" t="s">
        <v>566</v>
      </c>
      <c r="G562" s="80" t="s">
        <v>2328</v>
      </c>
      <c r="H562" s="80" t="s">
        <v>2329</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2332</v>
      </c>
      <c r="B563" s="80">
        <v>514</v>
      </c>
      <c r="C563" s="80">
        <v>4</v>
      </c>
      <c r="D563" s="80">
        <v>31</v>
      </c>
      <c r="E563" s="80">
        <v>2007</v>
      </c>
      <c r="F563" s="80" t="s">
        <v>567</v>
      </c>
      <c r="G563" s="80" t="s">
        <v>2328</v>
      </c>
      <c r="H563" s="80" t="s">
        <v>2329</v>
      </c>
      <c r="I563" s="177"/>
      <c r="J563" s="81">
        <v>21836.332474475807</v>
      </c>
      <c r="K563" s="81">
        <v>145.42684872167061</v>
      </c>
      <c r="L563" s="81">
        <v>335.57840881764571</v>
      </c>
      <c r="M563" s="81">
        <v>1567.6996086354079</v>
      </c>
      <c r="N563" s="81">
        <v>1464.280827438711</v>
      </c>
      <c r="O563" s="81">
        <v>1308.5335701533982</v>
      </c>
      <c r="P563" s="81">
        <v>1146.9355362773274</v>
      </c>
      <c r="Q563" s="81">
        <v>75.602610926165326</v>
      </c>
      <c r="R563" s="81">
        <v>410.53626173593011</v>
      </c>
      <c r="S563" s="81">
        <v>134.59695582245001</v>
      </c>
      <c r="T563" s="82"/>
      <c r="U563" s="81">
        <v>425102741</v>
      </c>
      <c r="V563" s="81">
        <v>50536</v>
      </c>
      <c r="W563" s="81">
        <v>4307</v>
      </c>
      <c r="X563" s="81">
        <v>398865</v>
      </c>
      <c r="Y563" s="81">
        <v>500649</v>
      </c>
      <c r="Z563" s="81">
        <v>647451</v>
      </c>
      <c r="AA563" s="81">
        <v>224603</v>
      </c>
      <c r="AB563" s="81">
        <v>1215388</v>
      </c>
      <c r="AC563" s="81">
        <v>74677770</v>
      </c>
      <c r="AD563" s="81">
        <v>134.59695582245004</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2333</v>
      </c>
      <c r="B564" s="80">
        <v>515</v>
      </c>
      <c r="C564" s="80">
        <v>5</v>
      </c>
      <c r="D564" s="80">
        <v>31</v>
      </c>
      <c r="E564" s="80">
        <v>2008</v>
      </c>
      <c r="F564" s="80" t="s">
        <v>84</v>
      </c>
      <c r="G564" s="80" t="s">
        <v>2328</v>
      </c>
      <c r="H564" s="80" t="s">
        <v>2329</v>
      </c>
      <c r="I564" s="177"/>
      <c r="J564" s="81">
        <v>19747.803765318116</v>
      </c>
      <c r="K564" s="81">
        <v>136.57639522800764</v>
      </c>
      <c r="L564" s="81">
        <v>288.47535049984458</v>
      </c>
      <c r="M564" s="81">
        <v>1676.4923917450139</v>
      </c>
      <c r="N564" s="81">
        <v>1342.3817310900477</v>
      </c>
      <c r="O564" s="81">
        <v>1275.560524569798</v>
      </c>
      <c r="P564" s="81">
        <v>1119.3803249402351</v>
      </c>
      <c r="Q564" s="81">
        <v>74.114409941298078</v>
      </c>
      <c r="R564" s="81">
        <v>371.48738123690686</v>
      </c>
      <c r="S564" s="81">
        <v>129.65455825595001</v>
      </c>
      <c r="T564" s="82"/>
      <c r="U564" s="81">
        <v>441056762</v>
      </c>
      <c r="V564" s="81">
        <v>50536</v>
      </c>
      <c r="W564" s="81">
        <v>4307</v>
      </c>
      <c r="X564" s="81">
        <v>398865</v>
      </c>
      <c r="Y564" s="81">
        <v>504579</v>
      </c>
      <c r="Z564" s="81">
        <v>653288</v>
      </c>
      <c r="AA564" s="81">
        <v>219457</v>
      </c>
      <c r="AB564" s="81">
        <v>1211042</v>
      </c>
      <c r="AC564" s="81">
        <v>70168855</v>
      </c>
      <c r="AD564" s="81">
        <v>129.65455825594995</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2334</v>
      </c>
      <c r="B565" s="80">
        <v>516</v>
      </c>
      <c r="C565" s="80">
        <v>6</v>
      </c>
      <c r="D565" s="80">
        <v>31</v>
      </c>
      <c r="E565" s="80">
        <v>2009</v>
      </c>
      <c r="F565" s="80" t="s">
        <v>85</v>
      </c>
      <c r="G565" s="80" t="s">
        <v>2328</v>
      </c>
      <c r="H565" s="80" t="s">
        <v>2329</v>
      </c>
      <c r="I565" s="177"/>
      <c r="J565" s="81">
        <v>19441.920535647761</v>
      </c>
      <c r="K565" s="81">
        <v>151.18583148099236</v>
      </c>
      <c r="L565" s="81">
        <v>331.5911280964491</v>
      </c>
      <c r="M565" s="81">
        <v>1630.0632594425604</v>
      </c>
      <c r="N565" s="81">
        <v>1275.8474928699902</v>
      </c>
      <c r="O565" s="81">
        <v>1303.1675001432336</v>
      </c>
      <c r="P565" s="81">
        <v>1069.3013524509656</v>
      </c>
      <c r="Q565" s="81">
        <v>70.364549555673605</v>
      </c>
      <c r="R565" s="81">
        <v>347.62027382309191</v>
      </c>
      <c r="S565" s="81">
        <v>129.854032539</v>
      </c>
      <c r="T565" s="82"/>
      <c r="U565" s="81">
        <v>308442506</v>
      </c>
      <c r="V565" s="81">
        <v>48638</v>
      </c>
      <c r="W565" s="81">
        <v>8812</v>
      </c>
      <c r="X565" s="81">
        <v>421144</v>
      </c>
      <c r="Y565" s="81">
        <v>508207</v>
      </c>
      <c r="Z565" s="81">
        <v>658783</v>
      </c>
      <c r="AA565" s="81">
        <v>215218</v>
      </c>
      <c r="AB565" s="81">
        <v>1206976</v>
      </c>
      <c r="AC565" s="81">
        <v>64057263</v>
      </c>
      <c r="AD565" s="81">
        <v>129.85403253899997</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57.41</v>
      </c>
      <c r="BI565" s="81">
        <v>22667.386999999999</v>
      </c>
      <c r="BJ565" s="81">
        <v>386.9</v>
      </c>
      <c r="BK565" s="81">
        <v>267.76600000000002</v>
      </c>
      <c r="BL565" s="81">
        <v>0</v>
      </c>
      <c r="BM565" s="82"/>
      <c r="BN565" s="81">
        <v>0</v>
      </c>
      <c r="BO565" s="81">
        <v>5</v>
      </c>
      <c r="BP565" s="81">
        <v>84</v>
      </c>
      <c r="BQ565" s="81">
        <v>4</v>
      </c>
      <c r="BR565" s="81">
        <v>35</v>
      </c>
      <c r="BS565" s="81">
        <v>0</v>
      </c>
      <c r="BT565"/>
      <c r="BU565" s="80"/>
      <c r="BV565" s="80"/>
      <c r="BW565" s="80"/>
      <c r="BX565" s="80"/>
      <c r="BY565" s="80"/>
      <c r="BZ565" s="80"/>
      <c r="CA565" s="80"/>
      <c r="CB565" s="80"/>
      <c r="CC565" s="80"/>
    </row>
    <row r="566" spans="1:81">
      <c r="A566" s="80" t="s">
        <v>2335</v>
      </c>
      <c r="B566" s="80">
        <v>517</v>
      </c>
      <c r="C566" s="80">
        <v>7</v>
      </c>
      <c r="D566" s="80">
        <v>31</v>
      </c>
      <c r="E566" s="80">
        <v>2010</v>
      </c>
      <c r="F566" s="80" t="s">
        <v>86</v>
      </c>
      <c r="G566" s="80" t="s">
        <v>2328</v>
      </c>
      <c r="H566" s="80" t="s">
        <v>2329</v>
      </c>
      <c r="I566" s="177"/>
      <c r="J566" s="81">
        <v>22357.967441215213</v>
      </c>
      <c r="K566" s="81">
        <v>124.89444446028446</v>
      </c>
      <c r="L566" s="81">
        <v>298.48753525348286</v>
      </c>
      <c r="M566" s="81">
        <v>1752.1602241823916</v>
      </c>
      <c r="N566" s="81">
        <v>1700.7116226944436</v>
      </c>
      <c r="O566" s="81">
        <v>1308.3691251357031</v>
      </c>
      <c r="P566" s="81">
        <v>1076.6330045448647</v>
      </c>
      <c r="Q566" s="81">
        <v>73.125187557680107</v>
      </c>
      <c r="R566" s="81">
        <v>346.36948251238141</v>
      </c>
      <c r="S566" s="81">
        <v>126.20187223978022</v>
      </c>
      <c r="T566" s="82"/>
      <c r="U566" s="81">
        <v>407913990</v>
      </c>
      <c r="V566" s="81">
        <v>48638</v>
      </c>
      <c r="W566" s="81">
        <v>8812</v>
      </c>
      <c r="X566" s="81">
        <v>421144</v>
      </c>
      <c r="Y566" s="81">
        <v>511536</v>
      </c>
      <c r="Z566" s="81">
        <v>664486</v>
      </c>
      <c r="AA566" s="81">
        <v>211282</v>
      </c>
      <c r="AB566" s="81">
        <v>1201901</v>
      </c>
      <c r="AC566" s="81">
        <v>60486006</v>
      </c>
      <c r="AD566" s="81">
        <v>126.20187223978023</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57.689</v>
      </c>
      <c r="BI566" s="81">
        <v>25903.415000000001</v>
      </c>
      <c r="BJ566" s="81">
        <v>1271.8050000000001</v>
      </c>
      <c r="BK566" s="81">
        <v>267.19</v>
      </c>
      <c r="BL566" s="81">
        <v>0</v>
      </c>
      <c r="BM566" s="82"/>
      <c r="BN566" s="81">
        <v>0</v>
      </c>
      <c r="BO566" s="81">
        <v>5</v>
      </c>
      <c r="BP566" s="81">
        <v>88</v>
      </c>
      <c r="BQ566" s="81">
        <v>6</v>
      </c>
      <c r="BR566" s="81">
        <v>35</v>
      </c>
      <c r="BS566" s="81">
        <v>0</v>
      </c>
      <c r="BT566"/>
      <c r="BU566" s="80">
        <v>23594.554</v>
      </c>
      <c r="BV566" s="80">
        <v>3242.2860000000001</v>
      </c>
      <c r="BW566" s="80">
        <v>387.96699999999998</v>
      </c>
      <c r="BX566" s="80">
        <v>28.036000000000001</v>
      </c>
      <c r="BY566" s="80">
        <v>96.108000000000004</v>
      </c>
      <c r="BZ566" s="80">
        <v>5.0999999999999996</v>
      </c>
      <c r="CA566" s="80">
        <v>125.369</v>
      </c>
      <c r="CB566" s="80">
        <v>20.678999999999998</v>
      </c>
      <c r="CC566" s="80">
        <v>0</v>
      </c>
    </row>
    <row r="567" spans="1:81">
      <c r="A567" s="80" t="s">
        <v>2336</v>
      </c>
      <c r="B567" s="80">
        <v>518</v>
      </c>
      <c r="C567" s="80">
        <v>8</v>
      </c>
      <c r="D567" s="80">
        <v>31</v>
      </c>
      <c r="E567" s="80">
        <v>2011</v>
      </c>
      <c r="F567" s="80" t="s">
        <v>87</v>
      </c>
      <c r="G567" s="80" t="s">
        <v>2328</v>
      </c>
      <c r="H567" s="80" t="s">
        <v>2329</v>
      </c>
      <c r="I567" s="177"/>
      <c r="J567" s="81">
        <v>24220.016202028535</v>
      </c>
      <c r="K567" s="81">
        <v>191.44887788599141</v>
      </c>
      <c r="L567" s="81">
        <v>403.28661643304866</v>
      </c>
      <c r="M567" s="81">
        <v>2191.5367667552432</v>
      </c>
      <c r="N567" s="81">
        <v>2109.4299774527872</v>
      </c>
      <c r="O567" s="81">
        <v>1292.3798242931921</v>
      </c>
      <c r="P567" s="81">
        <v>1029.9719406108966</v>
      </c>
      <c r="Q567" s="81">
        <v>83.989689028107193</v>
      </c>
      <c r="R567" s="81">
        <v>339.43301710417768</v>
      </c>
      <c r="S567" s="81">
        <v>141.33111307209961</v>
      </c>
      <c r="T567" s="82"/>
      <c r="U567" s="81">
        <v>419944168</v>
      </c>
      <c r="V567" s="81">
        <v>48638</v>
      </c>
      <c r="W567" s="81">
        <v>8812</v>
      </c>
      <c r="X567" s="81">
        <v>421144</v>
      </c>
      <c r="Y567" s="81">
        <v>514432</v>
      </c>
      <c r="Z567" s="81">
        <v>670625</v>
      </c>
      <c r="AA567" s="81">
        <v>208140</v>
      </c>
      <c r="AB567" s="81">
        <v>1196804</v>
      </c>
      <c r="AC567" s="81">
        <v>59176668</v>
      </c>
      <c r="AD567" s="81">
        <v>141.33111307209964</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67.448999999999998</v>
      </c>
      <c r="BI567" s="81">
        <v>26234.062999999998</v>
      </c>
      <c r="BJ567" s="81">
        <v>1505.454</v>
      </c>
      <c r="BK567" s="81">
        <v>297.36199999999997</v>
      </c>
      <c r="BL567" s="81">
        <v>0</v>
      </c>
      <c r="BM567" s="82"/>
      <c r="BN567" s="81">
        <v>0</v>
      </c>
      <c r="BO567" s="81">
        <v>5</v>
      </c>
      <c r="BP567" s="81">
        <v>87</v>
      </c>
      <c r="BQ567" s="81">
        <v>6</v>
      </c>
      <c r="BR567" s="81">
        <v>36</v>
      </c>
      <c r="BS567" s="81">
        <v>0</v>
      </c>
      <c r="BT567"/>
      <c r="BU567" s="80">
        <v>24023.93</v>
      </c>
      <c r="BV567" s="80">
        <v>3396.558</v>
      </c>
      <c r="BW567" s="80">
        <v>422.41699999999997</v>
      </c>
      <c r="BX567" s="80">
        <v>28.350999999999999</v>
      </c>
      <c r="BY567" s="80">
        <v>99.453000000000003</v>
      </c>
      <c r="BZ567" s="80">
        <v>4.5999999999999996</v>
      </c>
      <c r="CA567" s="80">
        <v>111.566</v>
      </c>
      <c r="CB567" s="80">
        <v>17.452999999999999</v>
      </c>
      <c r="CC567" s="80">
        <v>0</v>
      </c>
    </row>
    <row r="568" spans="1:81">
      <c r="A568" s="80" t="s">
        <v>2337</v>
      </c>
      <c r="B568" s="80">
        <v>519</v>
      </c>
      <c r="C568" s="80">
        <v>9</v>
      </c>
      <c r="D568" s="80">
        <v>31</v>
      </c>
      <c r="E568" s="80">
        <v>2012</v>
      </c>
      <c r="F568" s="80" t="s">
        <v>88</v>
      </c>
      <c r="G568" s="80" t="s">
        <v>2328</v>
      </c>
      <c r="H568" s="80" t="s">
        <v>2329</v>
      </c>
      <c r="I568" s="177"/>
      <c r="J568" s="81">
        <v>24235.98633511956</v>
      </c>
      <c r="K568" s="81">
        <v>203.46882079225091</v>
      </c>
      <c r="L568" s="81">
        <v>397.11617052080305</v>
      </c>
      <c r="M568" s="81">
        <v>2331.6946719918164</v>
      </c>
      <c r="N568" s="81">
        <v>2103.4138792300191</v>
      </c>
      <c r="O568" s="81">
        <v>1299.8113657686968</v>
      </c>
      <c r="P568" s="81">
        <v>1023.6941370256513</v>
      </c>
      <c r="Q568" s="81">
        <v>91.450803237469529</v>
      </c>
      <c r="R568" s="81">
        <v>368.91832742886567</v>
      </c>
      <c r="S568" s="81">
        <v>140.4070700821002</v>
      </c>
      <c r="T568" s="82"/>
      <c r="U568" s="81">
        <v>416989670</v>
      </c>
      <c r="V568" s="81">
        <v>48638</v>
      </c>
      <c r="W568" s="81">
        <v>8812</v>
      </c>
      <c r="X568" s="81">
        <v>421144</v>
      </c>
      <c r="Y568" s="81">
        <v>522988</v>
      </c>
      <c r="Z568" s="81">
        <v>679831</v>
      </c>
      <c r="AA568" s="81">
        <v>205701</v>
      </c>
      <c r="AB568" s="81">
        <v>1199401</v>
      </c>
      <c r="AC568" s="81">
        <v>62651264</v>
      </c>
      <c r="AD568" s="81">
        <v>140.40707008210015</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79.834999999999994</v>
      </c>
      <c r="BI568" s="81">
        <v>26980.432000000001</v>
      </c>
      <c r="BJ568" s="81">
        <v>1299.6890000000001</v>
      </c>
      <c r="BK568" s="81">
        <v>316.47500000000002</v>
      </c>
      <c r="BL568" s="81">
        <v>0</v>
      </c>
      <c r="BM568" s="82"/>
      <c r="BN568" s="81">
        <v>0</v>
      </c>
      <c r="BO568" s="81">
        <v>5</v>
      </c>
      <c r="BP568" s="81">
        <v>91</v>
      </c>
      <c r="BQ568" s="81">
        <v>5</v>
      </c>
      <c r="BR568" s="81">
        <v>37</v>
      </c>
      <c r="BS568" s="81">
        <v>0</v>
      </c>
      <c r="BT568"/>
      <c r="BU568" s="80">
        <v>24568.541000000001</v>
      </c>
      <c r="BV568" s="80">
        <v>3392.96</v>
      </c>
      <c r="BW568" s="80">
        <v>465.101</v>
      </c>
      <c r="BX568" s="80">
        <v>28.213000000000001</v>
      </c>
      <c r="BY568" s="80">
        <v>102.79</v>
      </c>
      <c r="BZ568" s="80">
        <v>3.7</v>
      </c>
      <c r="CA568" s="80">
        <v>95.522000000000006</v>
      </c>
      <c r="CB568" s="80">
        <v>19.603999999999999</v>
      </c>
      <c r="CC568" s="80">
        <v>0</v>
      </c>
    </row>
    <row r="569" spans="1:81">
      <c r="A569" s="80" t="s">
        <v>2338</v>
      </c>
      <c r="B569" s="80">
        <v>520</v>
      </c>
      <c r="C569" s="80">
        <v>10</v>
      </c>
      <c r="D569" s="80">
        <v>31</v>
      </c>
      <c r="E569" s="80">
        <v>2013</v>
      </c>
      <c r="F569" s="80" t="s">
        <v>89</v>
      </c>
      <c r="G569" s="80" t="s">
        <v>2328</v>
      </c>
      <c r="H569" s="80" t="s">
        <v>2329</v>
      </c>
      <c r="I569" s="177"/>
      <c r="J569" s="81">
        <v>25415.340116261868</v>
      </c>
      <c r="K569" s="81">
        <v>145.44253478602062</v>
      </c>
      <c r="L569" s="81">
        <v>368.892361381093</v>
      </c>
      <c r="M569" s="81">
        <v>2268.1144764256992</v>
      </c>
      <c r="N569" s="81">
        <v>2209.737743391031</v>
      </c>
      <c r="O569" s="81">
        <v>1260.9951483521797</v>
      </c>
      <c r="P569" s="81">
        <v>1019.3888821583695</v>
      </c>
      <c r="Q569" s="81">
        <v>92.661452318254788</v>
      </c>
      <c r="R569" s="81">
        <v>384.31989796519531</v>
      </c>
      <c r="S569" s="81">
        <v>136.363239267106</v>
      </c>
      <c r="T569" s="82"/>
      <c r="U569" s="81">
        <v>438278743</v>
      </c>
      <c r="V569" s="81">
        <v>48638</v>
      </c>
      <c r="W569" s="81">
        <v>8812</v>
      </c>
      <c r="X569" s="81">
        <v>421144</v>
      </c>
      <c r="Y569" s="81">
        <v>525691</v>
      </c>
      <c r="Z569" s="81">
        <v>688976</v>
      </c>
      <c r="AA569" s="81">
        <v>204067</v>
      </c>
      <c r="AB569" s="81">
        <v>1197854</v>
      </c>
      <c r="AC569" s="81">
        <v>63709405</v>
      </c>
      <c r="AD569" s="81">
        <v>136.36323926710594</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91.671999999999997</v>
      </c>
      <c r="BI569" s="81">
        <v>27229.928</v>
      </c>
      <c r="BJ569" s="81">
        <v>1626.662</v>
      </c>
      <c r="BK569" s="81">
        <v>330.50600000000003</v>
      </c>
      <c r="BL569" s="81">
        <v>0</v>
      </c>
      <c r="BM569" s="82"/>
      <c r="BN569" s="81">
        <v>0</v>
      </c>
      <c r="BO569" s="81">
        <v>5</v>
      </c>
      <c r="BP569" s="81">
        <v>93</v>
      </c>
      <c r="BQ569" s="81">
        <v>6</v>
      </c>
      <c r="BR569" s="81">
        <v>35</v>
      </c>
      <c r="BS569" s="81">
        <v>0</v>
      </c>
      <c r="BT569"/>
      <c r="BU569" s="80">
        <v>25124.264999999999</v>
      </c>
      <c r="BV569" s="80">
        <v>3502.9789999999998</v>
      </c>
      <c r="BW569" s="80">
        <v>464.12</v>
      </c>
      <c r="BX569" s="80">
        <v>28.628</v>
      </c>
      <c r="BY569" s="80">
        <v>99.376000000000005</v>
      </c>
      <c r="BZ569" s="80">
        <v>0</v>
      </c>
      <c r="CA569" s="80">
        <v>51</v>
      </c>
      <c r="CB569" s="80">
        <v>8.4</v>
      </c>
      <c r="CC569" s="80">
        <v>0</v>
      </c>
    </row>
    <row r="570" spans="1:81">
      <c r="A570" s="80" t="s">
        <v>2339</v>
      </c>
      <c r="B570" s="80">
        <v>521</v>
      </c>
      <c r="C570" s="80">
        <v>11</v>
      </c>
      <c r="D570" s="80">
        <v>31</v>
      </c>
      <c r="E570" s="80">
        <v>2014</v>
      </c>
      <c r="F570" s="80" t="s">
        <v>90</v>
      </c>
      <c r="G570" s="80" t="s">
        <v>2328</v>
      </c>
      <c r="H570" s="80" t="s">
        <v>2329</v>
      </c>
      <c r="I570" s="177"/>
      <c r="J570" s="81">
        <v>24302.753030639062</v>
      </c>
      <c r="K570" s="81">
        <v>161.35415238712812</v>
      </c>
      <c r="L570" s="81">
        <v>349.85405239611936</v>
      </c>
      <c r="M570" s="81">
        <v>2147.3252467258476</v>
      </c>
      <c r="N570" s="81">
        <v>2000.1595030030016</v>
      </c>
      <c r="O570" s="81">
        <v>1209.6920777862001</v>
      </c>
      <c r="P570" s="81">
        <v>1014.582842762553</v>
      </c>
      <c r="Q570" s="81">
        <v>88.380784421096507</v>
      </c>
      <c r="R570" s="81">
        <v>388.0418377361201</v>
      </c>
      <c r="S570" s="81">
        <v>151.91822128213403</v>
      </c>
      <c r="T570" s="82"/>
      <c r="U570" s="81">
        <v>455894685</v>
      </c>
      <c r="V570" s="81">
        <v>41021</v>
      </c>
      <c r="W570" s="81">
        <v>8477</v>
      </c>
      <c r="X570" s="81">
        <v>410478</v>
      </c>
      <c r="Y570" s="81">
        <v>527744</v>
      </c>
      <c r="Z570" s="81">
        <v>696115</v>
      </c>
      <c r="AA570" s="81">
        <v>202054</v>
      </c>
      <c r="AB570" s="81">
        <v>1190798</v>
      </c>
      <c r="AC570" s="81">
        <v>64528664</v>
      </c>
      <c r="AD570" s="81">
        <v>151.918221282134</v>
      </c>
      <c r="AE570" s="82"/>
      <c r="AF570" s="81">
        <v>6466061943.9416122</v>
      </c>
      <c r="AG570" s="81">
        <v>152314135.45851582</v>
      </c>
      <c r="AH570" s="81">
        <v>78557559.591519445</v>
      </c>
      <c r="AI570" s="81">
        <v>2484796278.7556214</v>
      </c>
      <c r="AJ570" s="81">
        <v>2768364471.9736471</v>
      </c>
      <c r="AK570" s="81">
        <v>0</v>
      </c>
      <c r="AL570" s="81">
        <v>0</v>
      </c>
      <c r="AM570" s="81">
        <v>163478771.04950303</v>
      </c>
      <c r="AN570" s="81">
        <v>0</v>
      </c>
      <c r="AO570" s="81">
        <v>0</v>
      </c>
      <c r="AP570" s="82"/>
      <c r="AQ570" s="81">
        <v>29022</v>
      </c>
      <c r="AR570" s="81">
        <v>6777</v>
      </c>
      <c r="AS570" s="81">
        <v>2</v>
      </c>
      <c r="AT570" s="81">
        <v>5</v>
      </c>
      <c r="AU570" s="81">
        <v>8</v>
      </c>
      <c r="AV570" s="81">
        <v>8</v>
      </c>
      <c r="AW570" s="81" t="s">
        <v>564</v>
      </c>
      <c r="AX570" s="82"/>
      <c r="AY570" s="81">
        <v>128534.91199999997</v>
      </c>
      <c r="AZ570" s="81">
        <v>479286.6100000001</v>
      </c>
      <c r="BA570" s="81">
        <v>11490</v>
      </c>
      <c r="BB570" s="81">
        <v>640</v>
      </c>
      <c r="BC570" s="81">
        <v>1914.6</v>
      </c>
      <c r="BD570" s="81">
        <v>27222</v>
      </c>
      <c r="BE570" s="81" t="s">
        <v>564</v>
      </c>
      <c r="BF570" s="82"/>
      <c r="BG570" s="81">
        <v>0</v>
      </c>
      <c r="BH570" s="81">
        <v>91.626999999999995</v>
      </c>
      <c r="BI570" s="81">
        <v>26590.348000000002</v>
      </c>
      <c r="BJ570" s="81">
        <v>2048.6559999999999</v>
      </c>
      <c r="BK570" s="81">
        <v>318.50600000000003</v>
      </c>
      <c r="BL570" s="81">
        <v>0</v>
      </c>
      <c r="BM570" s="82"/>
      <c r="BN570" s="81">
        <v>0</v>
      </c>
      <c r="BO570" s="81">
        <v>5</v>
      </c>
      <c r="BP570" s="81">
        <v>91</v>
      </c>
      <c r="BQ570" s="81">
        <v>6</v>
      </c>
      <c r="BR570" s="81">
        <v>34</v>
      </c>
      <c r="BS570" s="81">
        <v>0</v>
      </c>
      <c r="BT570"/>
      <c r="BU570" s="80">
        <v>25025.885999999999</v>
      </c>
      <c r="BV570" s="80">
        <v>3422.8029999999999</v>
      </c>
      <c r="BW570" s="80">
        <v>420.28800000000001</v>
      </c>
      <c r="BX570" s="80">
        <v>28.177</v>
      </c>
      <c r="BY570" s="80">
        <v>106.68300000000001</v>
      </c>
      <c r="BZ570" s="80">
        <v>0</v>
      </c>
      <c r="CA570" s="80">
        <v>40</v>
      </c>
      <c r="CB570" s="80">
        <v>5.3</v>
      </c>
      <c r="CC570" s="80">
        <v>0</v>
      </c>
    </row>
    <row r="571" spans="1:81">
      <c r="A571" s="80" t="s">
        <v>2340</v>
      </c>
      <c r="B571" s="80">
        <v>522</v>
      </c>
      <c r="C571" s="80">
        <v>12</v>
      </c>
      <c r="D571" s="80">
        <v>31</v>
      </c>
      <c r="E571" s="80">
        <v>2015</v>
      </c>
      <c r="F571" s="80" t="s">
        <v>91</v>
      </c>
      <c r="G571" s="80" t="s">
        <v>2328</v>
      </c>
      <c r="H571" s="80" t="s">
        <v>2329</v>
      </c>
      <c r="I571" s="177"/>
      <c r="J571" s="81">
        <v>22522.336879801391</v>
      </c>
      <c r="K571" s="81">
        <v>172.38335379165997</v>
      </c>
      <c r="L571" s="81">
        <v>385.08179850053335</v>
      </c>
      <c r="M571" s="81">
        <v>2340.2501158094537</v>
      </c>
      <c r="N571" s="81">
        <v>1755.985357605578</v>
      </c>
      <c r="O571" s="81">
        <v>1204.8212714409194</v>
      </c>
      <c r="P571" s="81">
        <v>1004.1797490552181</v>
      </c>
      <c r="Q571" s="81">
        <v>86.023641123451213</v>
      </c>
      <c r="R571" s="81">
        <v>371.14378727209601</v>
      </c>
      <c r="S571" s="81">
        <v>150.81768372932629</v>
      </c>
      <c r="T571" s="82"/>
      <c r="U571" s="81">
        <v>426282457</v>
      </c>
      <c r="V571" s="81">
        <v>41021</v>
      </c>
      <c r="W571" s="81">
        <v>8477</v>
      </c>
      <c r="X571" s="81">
        <v>410478</v>
      </c>
      <c r="Y571" s="81">
        <v>530704</v>
      </c>
      <c r="Z571" s="81">
        <v>699992</v>
      </c>
      <c r="AA571" s="81">
        <v>199825</v>
      </c>
      <c r="AB571" s="81">
        <v>1183961</v>
      </c>
      <c r="AC571" s="81">
        <v>63577968</v>
      </c>
      <c r="AD571" s="81">
        <v>150.81768372932632</v>
      </c>
      <c r="AE571" s="82"/>
      <c r="AF571" s="81">
        <v>6419767460.0375595</v>
      </c>
      <c r="AG571" s="81">
        <v>166944792.87594917</v>
      </c>
      <c r="AH571" s="81">
        <v>70635565.330298334</v>
      </c>
      <c r="AI571" s="81">
        <v>2716364388.4526439</v>
      </c>
      <c r="AJ571" s="81">
        <v>2688977626.3810005</v>
      </c>
      <c r="AK571" s="81">
        <v>0</v>
      </c>
      <c r="AL571" s="81">
        <v>0</v>
      </c>
      <c r="AM571" s="81">
        <v>162256888.52039972</v>
      </c>
      <c r="AN571" s="81">
        <v>0</v>
      </c>
      <c r="AO571" s="81">
        <v>0</v>
      </c>
      <c r="AP571" s="82"/>
      <c r="AQ571" s="81">
        <v>31335</v>
      </c>
      <c r="AR571" s="81">
        <v>8354</v>
      </c>
      <c r="AS571" s="81">
        <v>3</v>
      </c>
      <c r="AT571" s="81">
        <v>7</v>
      </c>
      <c r="AU571" s="81">
        <v>15</v>
      </c>
      <c r="AV571" s="81">
        <v>8</v>
      </c>
      <c r="AW571" s="81" t="s">
        <v>564</v>
      </c>
      <c r="AX571" s="82"/>
      <c r="AY571" s="81">
        <v>141187.712</v>
      </c>
      <c r="AZ571" s="81">
        <v>642607.81000000006</v>
      </c>
      <c r="BA571" s="81">
        <v>11496.4</v>
      </c>
      <c r="BB571" s="81">
        <v>676</v>
      </c>
      <c r="BC571" s="81">
        <v>6746.7</v>
      </c>
      <c r="BD571" s="81">
        <v>27222</v>
      </c>
      <c r="BE571" s="81" t="s">
        <v>564</v>
      </c>
      <c r="BF571" s="82"/>
      <c r="BG571" s="81">
        <v>0</v>
      </c>
      <c r="BH571" s="81">
        <v>84.947999999999993</v>
      </c>
      <c r="BI571" s="81">
        <v>25773.003000000001</v>
      </c>
      <c r="BJ571" s="81">
        <v>2297.962</v>
      </c>
      <c r="BK571" s="81">
        <v>294.63799999999998</v>
      </c>
      <c r="BL571" s="81">
        <v>0</v>
      </c>
      <c r="BM571" s="82"/>
      <c r="BN571" s="81">
        <v>0</v>
      </c>
      <c r="BO571" s="81">
        <v>5</v>
      </c>
      <c r="BP571" s="81">
        <v>93</v>
      </c>
      <c r="BQ571" s="81">
        <v>6</v>
      </c>
      <c r="BR571" s="81">
        <v>34</v>
      </c>
      <c r="BS571" s="81">
        <v>0</v>
      </c>
      <c r="BT571"/>
      <c r="BU571" s="80">
        <v>24546.452000000001</v>
      </c>
      <c r="BV571" s="80">
        <v>3238.895</v>
      </c>
      <c r="BW571" s="80">
        <v>480.11700000000002</v>
      </c>
      <c r="BX571" s="80">
        <v>31.827999999999999</v>
      </c>
      <c r="BY571" s="80">
        <v>99.858999999999995</v>
      </c>
      <c r="BZ571" s="80">
        <v>0</v>
      </c>
      <c r="CA571" s="80">
        <v>50</v>
      </c>
      <c r="CB571" s="80">
        <v>3.4</v>
      </c>
      <c r="CC571" s="80">
        <v>0</v>
      </c>
    </row>
    <row r="572" spans="1:81">
      <c r="A572" s="80" t="s">
        <v>2341</v>
      </c>
      <c r="B572" s="80">
        <v>523</v>
      </c>
      <c r="C572" s="80">
        <v>13</v>
      </c>
      <c r="D572" s="80">
        <v>31</v>
      </c>
      <c r="E572" s="80">
        <v>2016</v>
      </c>
      <c r="F572" s="80" t="s">
        <v>92</v>
      </c>
      <c r="G572" s="80" t="s">
        <v>2328</v>
      </c>
      <c r="H572" s="80" t="s">
        <v>2329</v>
      </c>
      <c r="I572" s="177"/>
      <c r="J572" s="81">
        <v>21440.495307958347</v>
      </c>
      <c r="K572" s="81">
        <v>163.76329909779764</v>
      </c>
      <c r="L572" s="81">
        <v>403.58458546296811</v>
      </c>
      <c r="M572" s="81">
        <v>1596.2318187710741</v>
      </c>
      <c r="N572" s="81">
        <v>1694.4905318160781</v>
      </c>
      <c r="O572" s="81">
        <v>1197.7109786430974</v>
      </c>
      <c r="P572" s="81">
        <v>976.33102031789701</v>
      </c>
      <c r="Q572" s="81">
        <v>83.126197889951442</v>
      </c>
      <c r="R572" s="81">
        <v>372.63428099399033</v>
      </c>
      <c r="S572" s="81">
        <v>143.86972109354159</v>
      </c>
      <c r="T572" s="82"/>
      <c r="U572" s="81">
        <v>369488307</v>
      </c>
      <c r="V572" s="81">
        <v>41021</v>
      </c>
      <c r="W572" s="81">
        <v>8477</v>
      </c>
      <c r="X572" s="81">
        <v>410478</v>
      </c>
      <c r="Y572" s="81">
        <v>533406</v>
      </c>
      <c r="Z572" s="81">
        <v>704415</v>
      </c>
      <c r="AA572" s="81">
        <v>200944</v>
      </c>
      <c r="AB572" s="81">
        <v>1176891</v>
      </c>
      <c r="AC572" s="81">
        <v>63642267.175663598</v>
      </c>
      <c r="AD572" s="81">
        <v>143.86972109354161</v>
      </c>
      <c r="AE572" s="82"/>
      <c r="AF572" s="81">
        <v>6426500528.9345398</v>
      </c>
      <c r="AG572" s="81">
        <v>165974554.25988719</v>
      </c>
      <c r="AH572" s="81">
        <v>63149862.880200267</v>
      </c>
      <c r="AI572" s="81">
        <v>2469691337.9176788</v>
      </c>
      <c r="AJ572" s="81">
        <v>2757565395.598875</v>
      </c>
      <c r="AK572" s="81"/>
      <c r="AL572" s="81"/>
      <c r="AM572" s="81">
        <v>161413279.60882491</v>
      </c>
      <c r="AN572" s="81"/>
      <c r="AO572" s="81"/>
      <c r="AP572" s="82"/>
      <c r="AQ572" s="81">
        <v>33250</v>
      </c>
      <c r="AR572" s="81">
        <v>9336</v>
      </c>
      <c r="AS572" s="81">
        <v>10</v>
      </c>
      <c r="AT572" s="81">
        <v>7</v>
      </c>
      <c r="AU572" s="81">
        <v>22</v>
      </c>
      <c r="AV572" s="81">
        <v>10</v>
      </c>
      <c r="AW572" s="81" t="s">
        <v>564</v>
      </c>
      <c r="AX572" s="82"/>
      <c r="AY572" s="81">
        <v>151633.462</v>
      </c>
      <c r="AZ572" s="81">
        <v>715569.71</v>
      </c>
      <c r="BA572" s="81">
        <v>11602.8</v>
      </c>
      <c r="BB572" s="81">
        <v>676</v>
      </c>
      <c r="BC572" s="81">
        <v>11438</v>
      </c>
      <c r="BD572" s="81">
        <v>90222</v>
      </c>
      <c r="BE572" s="81" t="s">
        <v>564</v>
      </c>
      <c r="BF572" s="82"/>
      <c r="BG572" s="81">
        <v>0</v>
      </c>
      <c r="BH572" s="81">
        <v>79.66</v>
      </c>
      <c r="BI572" s="81">
        <v>25375.284</v>
      </c>
      <c r="BJ572" s="81">
        <v>2097.1579999999999</v>
      </c>
      <c r="BK572" s="81">
        <v>287.51499999999999</v>
      </c>
      <c r="BL572" s="81">
        <v>0</v>
      </c>
      <c r="BM572" s="82"/>
      <c r="BN572" s="81">
        <v>0</v>
      </c>
      <c r="BO572" s="81">
        <v>5</v>
      </c>
      <c r="BP572" s="81">
        <v>95</v>
      </c>
      <c r="BQ572" s="81">
        <v>7</v>
      </c>
      <c r="BR572" s="81">
        <v>34</v>
      </c>
      <c r="BS572" s="81">
        <v>0</v>
      </c>
      <c r="BT572"/>
      <c r="BU572" s="80">
        <v>23848.503000000001</v>
      </c>
      <c r="BV572" s="80">
        <v>3280.7330000000002</v>
      </c>
      <c r="BW572" s="80">
        <v>502.51799999999997</v>
      </c>
      <c r="BX572" s="80">
        <v>32.549999999999997</v>
      </c>
      <c r="BY572" s="80">
        <v>101.913</v>
      </c>
      <c r="BZ572" s="80">
        <v>0</v>
      </c>
      <c r="CA572" s="80">
        <v>70</v>
      </c>
      <c r="CB572" s="80">
        <v>3.4</v>
      </c>
      <c r="CC572" s="80">
        <v>0</v>
      </c>
    </row>
    <row r="573" spans="1:81">
      <c r="A573" s="80" t="s">
        <v>2342</v>
      </c>
      <c r="B573" s="80">
        <v>524</v>
      </c>
      <c r="C573" s="80">
        <v>14</v>
      </c>
      <c r="D573" s="80">
        <v>31</v>
      </c>
      <c r="E573" s="80">
        <v>2017</v>
      </c>
      <c r="F573" s="80" t="s">
        <v>71</v>
      </c>
      <c r="G573" s="80" t="s">
        <v>2328</v>
      </c>
      <c r="H573" s="80" t="s">
        <v>2329</v>
      </c>
      <c r="I573" s="177"/>
      <c r="J573" s="81">
        <v>20935.073172059128</v>
      </c>
      <c r="K573" s="81">
        <v>162.85291032680669</v>
      </c>
      <c r="L573" s="81">
        <v>364.55241960477855</v>
      </c>
      <c r="M573" s="81">
        <v>1546.5984769100287</v>
      </c>
      <c r="N573" s="81">
        <v>1669.0499099816006</v>
      </c>
      <c r="O573" s="81">
        <v>1183.8622118175497</v>
      </c>
      <c r="P573" s="81">
        <v>966.01842010530709</v>
      </c>
      <c r="Q573" s="81">
        <v>79.854261717811454</v>
      </c>
      <c r="R573" s="81">
        <v>368.94157228107565</v>
      </c>
      <c r="S573" s="81">
        <v>167.26231124191131</v>
      </c>
      <c r="T573" s="82"/>
      <c r="U573" s="81">
        <v>409497408</v>
      </c>
      <c r="V573" s="81">
        <v>41021</v>
      </c>
      <c r="W573" s="81">
        <v>8477</v>
      </c>
      <c r="X573" s="81">
        <v>410478</v>
      </c>
      <c r="Y573" s="81">
        <v>535794</v>
      </c>
      <c r="Z573" s="81">
        <v>707820</v>
      </c>
      <c r="AA573" s="81">
        <v>200089</v>
      </c>
      <c r="AB573" s="81">
        <v>1169158</v>
      </c>
      <c r="AC573" s="81">
        <v>64261869.999999993</v>
      </c>
      <c r="AD573" s="81">
        <v>167.26231124191131</v>
      </c>
      <c r="AE573" s="82"/>
      <c r="AF573" s="81">
        <v>6248221043.7450066</v>
      </c>
      <c r="AG573" s="81">
        <v>147851389.58145079</v>
      </c>
      <c r="AH573" s="81">
        <v>72835911.944099441</v>
      </c>
      <c r="AI573" s="81">
        <v>2537620417.4275279</v>
      </c>
      <c r="AJ573" s="81">
        <v>2966926818.0951672</v>
      </c>
      <c r="AK573" s="81"/>
      <c r="AL573" s="81"/>
      <c r="AM573" s="81">
        <v>160603589.23046029</v>
      </c>
      <c r="AN573" s="81"/>
      <c r="AO573" s="81"/>
      <c r="AP573" s="82"/>
      <c r="AQ573" s="81">
        <v>34893</v>
      </c>
      <c r="AR573" s="81">
        <v>10297</v>
      </c>
      <c r="AS573" s="81">
        <v>22</v>
      </c>
      <c r="AT573" s="81">
        <v>8</v>
      </c>
      <c r="AU573" s="81">
        <v>40</v>
      </c>
      <c r="AV573" s="81">
        <v>10</v>
      </c>
      <c r="AW573" s="81" t="s">
        <v>564</v>
      </c>
      <c r="AX573" s="82"/>
      <c r="AY573" s="81">
        <v>160526.3759999999</v>
      </c>
      <c r="AZ573" s="81">
        <v>767586.11</v>
      </c>
      <c r="BA573" s="81">
        <v>11815.6</v>
      </c>
      <c r="BB573" s="81">
        <v>725.9</v>
      </c>
      <c r="BC573" s="81">
        <v>13699.3</v>
      </c>
      <c r="BD573" s="81">
        <v>90222</v>
      </c>
      <c r="BE573" s="81" t="s">
        <v>564</v>
      </c>
      <c r="BF573" s="82"/>
      <c r="BG573" s="81">
        <v>17.95</v>
      </c>
      <c r="BH573" s="81">
        <v>77.064999999999998</v>
      </c>
      <c r="BI573" s="81">
        <v>24459.024000000001</v>
      </c>
      <c r="BJ573" s="81">
        <v>2244.5360000000001</v>
      </c>
      <c r="BK573" s="81">
        <v>254.45699999999999</v>
      </c>
      <c r="BL573" s="81">
        <v>0</v>
      </c>
      <c r="BM573" s="82"/>
      <c r="BN573" s="81">
        <v>1</v>
      </c>
      <c r="BO573" s="81">
        <v>5</v>
      </c>
      <c r="BP573" s="81">
        <v>93</v>
      </c>
      <c r="BQ573" s="81">
        <v>7</v>
      </c>
      <c r="BR573" s="81">
        <v>32</v>
      </c>
      <c r="BS573" s="81">
        <v>0</v>
      </c>
      <c r="BT573"/>
      <c r="BU573" s="80">
        <v>23161.208999999999</v>
      </c>
      <c r="BV573" s="80">
        <v>3163.0430000000001</v>
      </c>
      <c r="BW573" s="80">
        <v>521.31600000000003</v>
      </c>
      <c r="BX573" s="80">
        <v>44.664000000000001</v>
      </c>
      <c r="BY573" s="80">
        <v>99.8</v>
      </c>
      <c r="BZ573" s="80">
        <v>0</v>
      </c>
      <c r="CA573" s="80">
        <v>60</v>
      </c>
      <c r="CB573" s="80">
        <v>3</v>
      </c>
      <c r="CC573" s="80">
        <v>0</v>
      </c>
    </row>
    <row r="574" spans="1:81">
      <c r="A574" s="80" t="s">
        <v>2343</v>
      </c>
      <c r="B574" s="80">
        <v>525</v>
      </c>
      <c r="C574" s="80">
        <v>15</v>
      </c>
      <c r="D574" s="80">
        <v>31</v>
      </c>
      <c r="E574" s="80">
        <v>2018</v>
      </c>
      <c r="F574" s="80" t="s">
        <v>93</v>
      </c>
      <c r="G574" s="80" t="s">
        <v>2328</v>
      </c>
      <c r="H574" s="80" t="s">
        <v>2329</v>
      </c>
      <c r="I574" s="177"/>
      <c r="J574" s="81">
        <v>20214.701333306224</v>
      </c>
      <c r="K574" s="81">
        <v>146.44005610262383</v>
      </c>
      <c r="L574" s="81">
        <v>324.28998402339073</v>
      </c>
      <c r="M574" s="81">
        <v>1408.2808986768425</v>
      </c>
      <c r="N574" s="81">
        <v>1204.4186153196597</v>
      </c>
      <c r="O574" s="81">
        <v>1166.4416453663562</v>
      </c>
      <c r="P574" s="81">
        <v>953.86432443602234</v>
      </c>
      <c r="Q574" s="81">
        <v>73.534111651193228</v>
      </c>
      <c r="R574" s="81">
        <v>388.15646092323084</v>
      </c>
      <c r="S574" s="81">
        <v>153.239800577056</v>
      </c>
      <c r="T574" s="82"/>
      <c r="U574" s="81">
        <v>443895000</v>
      </c>
      <c r="V574" s="81">
        <v>41021</v>
      </c>
      <c r="W574" s="81">
        <v>8477</v>
      </c>
      <c r="X574" s="81">
        <v>410478</v>
      </c>
      <c r="Y574" s="81">
        <v>537715</v>
      </c>
      <c r="Z574" s="81">
        <v>710758</v>
      </c>
      <c r="AA574" s="81">
        <v>199558</v>
      </c>
      <c r="AB574" s="81">
        <v>1160218</v>
      </c>
      <c r="AC574" s="81">
        <v>67343732</v>
      </c>
      <c r="AD574" s="81">
        <v>153.239800577056</v>
      </c>
      <c r="AE574" s="82"/>
      <c r="AF574" s="81">
        <v>6303261939.1445408</v>
      </c>
      <c r="AG574" s="81">
        <v>159214763.00045669</v>
      </c>
      <c r="AH574" s="81">
        <v>66149905.406626657</v>
      </c>
      <c r="AI574" s="81">
        <v>2437645763.6556668</v>
      </c>
      <c r="AJ574" s="81">
        <v>2722607016.088944</v>
      </c>
      <c r="AK574" s="81"/>
      <c r="AL574" s="81"/>
      <c r="AM574" s="81">
        <v>159705296.3676478</v>
      </c>
      <c r="AN574" s="81"/>
      <c r="AO574" s="81"/>
      <c r="AP574" s="82"/>
      <c r="AQ574" s="81">
        <v>36772</v>
      </c>
      <c r="AR574" s="81">
        <v>11066</v>
      </c>
      <c r="AS574" s="81">
        <v>23</v>
      </c>
      <c r="AT574" s="81">
        <v>9</v>
      </c>
      <c r="AU574" s="81">
        <v>46</v>
      </c>
      <c r="AV574" s="81">
        <v>11</v>
      </c>
      <c r="AW574" s="81" t="s">
        <v>564</v>
      </c>
      <c r="AX574" s="82"/>
      <c r="AY574" s="81">
        <v>170925.92600000001</v>
      </c>
      <c r="AZ574" s="81">
        <v>877133.11</v>
      </c>
      <c r="BA574" s="81">
        <v>11360</v>
      </c>
      <c r="BB574" s="81">
        <v>1106</v>
      </c>
      <c r="BC574" s="81">
        <v>14470</v>
      </c>
      <c r="BD574" s="81">
        <v>95832</v>
      </c>
      <c r="BE574" s="81" t="s">
        <v>564</v>
      </c>
      <c r="BF574" s="82"/>
      <c r="BG574" s="81">
        <v>19.989999999999998</v>
      </c>
      <c r="BH574" s="81">
        <v>77.691000000000003</v>
      </c>
      <c r="BI574" s="81">
        <v>24397.347000000002</v>
      </c>
      <c r="BJ574" s="81">
        <v>1498.1030000000001</v>
      </c>
      <c r="BK574" s="81">
        <v>260.31412999999998</v>
      </c>
      <c r="BL574" s="81">
        <v>0</v>
      </c>
      <c r="BM574" s="82"/>
      <c r="BN574" s="81">
        <v>1</v>
      </c>
      <c r="BO574" s="81">
        <v>5</v>
      </c>
      <c r="BP574" s="81">
        <v>91</v>
      </c>
      <c r="BQ574" s="81">
        <v>6</v>
      </c>
      <c r="BR574" s="81">
        <v>31</v>
      </c>
      <c r="BS574" s="81">
        <v>0</v>
      </c>
      <c r="BT574"/>
      <c r="BU574" s="80">
        <v>22331.322</v>
      </c>
      <c r="BV574" s="80">
        <v>3190.8061299999999</v>
      </c>
      <c r="BW574" s="80">
        <v>536.798</v>
      </c>
      <c r="BX574" s="80">
        <v>46.493000000000002</v>
      </c>
      <c r="BY574" s="80">
        <v>95.701999999999998</v>
      </c>
      <c r="BZ574" s="80">
        <v>3.3109999999999999</v>
      </c>
      <c r="CA574" s="80">
        <v>49</v>
      </c>
      <c r="CB574" s="80">
        <v>1.2999999999999999E-2</v>
      </c>
      <c r="CC574" s="80">
        <v>0</v>
      </c>
    </row>
    <row r="575" spans="1:81">
      <c r="A575" s="80" t="s">
        <v>2344</v>
      </c>
      <c r="B575" s="80">
        <v>526</v>
      </c>
      <c r="C575" s="80">
        <v>16</v>
      </c>
      <c r="D575" s="80">
        <v>31</v>
      </c>
      <c r="E575" s="80">
        <v>2019</v>
      </c>
      <c r="F575" s="80" t="s">
        <v>73</v>
      </c>
      <c r="G575" s="80" t="s">
        <v>2328</v>
      </c>
      <c r="H575" s="80" t="s">
        <v>2329</v>
      </c>
      <c r="I575" s="177"/>
      <c r="J575" s="81">
        <v>20493.530315678934</v>
      </c>
      <c r="K575" s="81">
        <v>148.57297068275821</v>
      </c>
      <c r="L575" s="81">
        <v>330.15515425636772</v>
      </c>
      <c r="M575" s="81">
        <v>1606.2910454131199</v>
      </c>
      <c r="N575" s="81">
        <v>1352.3547319890088</v>
      </c>
      <c r="O575" s="81">
        <v>1136.3516528978928</v>
      </c>
      <c r="P575" s="81">
        <v>947.25003767909288</v>
      </c>
      <c r="Q575" s="81">
        <v>71.040948511723059</v>
      </c>
      <c r="R575" s="81">
        <v>383.98990077062683</v>
      </c>
      <c r="S575" s="81">
        <v>168.68488685151789</v>
      </c>
      <c r="T575" s="82"/>
      <c r="U575" s="81">
        <v>429894458</v>
      </c>
      <c r="V575" s="81">
        <v>41021</v>
      </c>
      <c r="W575" s="81">
        <v>8477</v>
      </c>
      <c r="X575" s="81">
        <v>410478</v>
      </c>
      <c r="Y575" s="81">
        <v>539959</v>
      </c>
      <c r="Z575" s="81">
        <v>711434</v>
      </c>
      <c r="AA575" s="81">
        <v>196691</v>
      </c>
      <c r="AB575" s="81">
        <v>1151229</v>
      </c>
      <c r="AC575" s="81">
        <v>67712019</v>
      </c>
      <c r="AD575" s="81">
        <v>168.68488685151789</v>
      </c>
      <c r="AE575" s="82"/>
      <c r="AF575" s="81">
        <v>5995904051.7798643</v>
      </c>
      <c r="AG575" s="81">
        <v>157859776.45161131</v>
      </c>
      <c r="AH575" s="81">
        <v>73622364.765885457</v>
      </c>
      <c r="AI575" s="81">
        <v>2507352396.541698</v>
      </c>
      <c r="AJ575" s="81">
        <v>2813608709.8675432</v>
      </c>
      <c r="AK575" s="81">
        <v>0</v>
      </c>
      <c r="AL575" s="81">
        <v>0</v>
      </c>
      <c r="AM575" s="81">
        <v>156788723.35272792</v>
      </c>
      <c r="AN575" s="81">
        <v>0</v>
      </c>
      <c r="AO575" s="81">
        <v>0</v>
      </c>
      <c r="AP575" s="82"/>
      <c r="AQ575" s="81">
        <v>38815</v>
      </c>
      <c r="AR575" s="81">
        <v>11609</v>
      </c>
      <c r="AS575" s="81">
        <v>25</v>
      </c>
      <c r="AT575" s="81">
        <v>11</v>
      </c>
      <c r="AU575" s="81">
        <v>51</v>
      </c>
      <c r="AV575" s="81">
        <v>11</v>
      </c>
      <c r="AW575" s="81" t="s">
        <v>564</v>
      </c>
      <c r="AX575" s="82"/>
      <c r="AY575" s="81">
        <v>182141.65600000031</v>
      </c>
      <c r="AZ575" s="81">
        <v>958488.21000000031</v>
      </c>
      <c r="BA575" s="81">
        <v>11396.9</v>
      </c>
      <c r="BB575" s="81">
        <v>1205.7</v>
      </c>
      <c r="BC575" s="81">
        <v>15798.7</v>
      </c>
      <c r="BD575" s="81">
        <v>95832</v>
      </c>
      <c r="BE575" s="81" t="s">
        <v>564</v>
      </c>
      <c r="BF575" s="82"/>
      <c r="BG575" s="81">
        <v>22.561</v>
      </c>
      <c r="BH575" s="81">
        <v>326.88299999999998</v>
      </c>
      <c r="BI575" s="81">
        <v>24252.919000000002</v>
      </c>
      <c r="BJ575" s="81">
        <v>1588.623</v>
      </c>
      <c r="BK575" s="81">
        <v>238.30495999999999</v>
      </c>
      <c r="BL575" s="81">
        <v>0</v>
      </c>
      <c r="BM575" s="82"/>
      <c r="BN575" s="81">
        <v>1</v>
      </c>
      <c r="BO575" s="81">
        <v>7</v>
      </c>
      <c r="BP575" s="81">
        <v>91</v>
      </c>
      <c r="BQ575" s="81">
        <v>6</v>
      </c>
      <c r="BR575" s="81">
        <v>32</v>
      </c>
      <c r="BS575" s="81">
        <v>0</v>
      </c>
      <c r="BT575"/>
      <c r="BU575" s="80">
        <v>22500.094000000001</v>
      </c>
      <c r="BV575" s="80">
        <v>3181.6339600000001</v>
      </c>
      <c r="BW575" s="80">
        <v>561.28599999999994</v>
      </c>
      <c r="BX575" s="80">
        <v>48.74</v>
      </c>
      <c r="BY575" s="80">
        <v>99.450999999999993</v>
      </c>
      <c r="BZ575" s="80">
        <v>0.08</v>
      </c>
      <c r="CA575" s="80">
        <v>38</v>
      </c>
      <c r="CB575" s="80">
        <v>6.0000000000000001E-3</v>
      </c>
      <c r="CC575" s="80">
        <v>0</v>
      </c>
    </row>
    <row r="576" spans="1:81">
      <c r="A576" s="80" t="s">
        <v>2345</v>
      </c>
      <c r="B576" s="80">
        <v>527</v>
      </c>
      <c r="C576" s="80">
        <v>17</v>
      </c>
      <c r="D576" s="80">
        <v>31</v>
      </c>
      <c r="E576" s="80">
        <v>2020</v>
      </c>
      <c r="F576" s="80" t="s">
        <v>218</v>
      </c>
      <c r="G576" s="80" t="s">
        <v>2328</v>
      </c>
      <c r="H576" s="80" t="s">
        <v>2329</v>
      </c>
      <c r="I576" s="177"/>
      <c r="J576" s="81">
        <v>19117.807425226008</v>
      </c>
      <c r="K576" s="81">
        <v>144.7747351131371</v>
      </c>
      <c r="L576" s="81">
        <v>386.47538083992163</v>
      </c>
      <c r="M576" s="81">
        <v>1489.7281047770327</v>
      </c>
      <c r="N576" s="81">
        <v>1260.275117094199</v>
      </c>
      <c r="O576" s="81">
        <v>997.78656083913188</v>
      </c>
      <c r="P576" s="81">
        <v>883.15730524285152</v>
      </c>
      <c r="Q576" s="81">
        <v>67.323205296662906</v>
      </c>
      <c r="R576" s="81">
        <v>365.86418902026122</v>
      </c>
      <c r="S576" s="81">
        <v>154.24650881977172</v>
      </c>
      <c r="T576" s="82"/>
      <c r="U576" s="81">
        <v>384629086</v>
      </c>
      <c r="V576" s="81">
        <v>39050</v>
      </c>
      <c r="W576" s="81">
        <v>9325</v>
      </c>
      <c r="X576" s="81">
        <v>406554</v>
      </c>
      <c r="Y576" s="81">
        <v>541588</v>
      </c>
      <c r="Z576" s="81">
        <v>712993</v>
      </c>
      <c r="AA576" s="81">
        <v>199242</v>
      </c>
      <c r="AB576" s="81">
        <v>1141784</v>
      </c>
      <c r="AC576" s="81">
        <v>64852341</v>
      </c>
      <c r="AD576" s="81">
        <v>154.24650881977172</v>
      </c>
      <c r="AE576" s="82"/>
      <c r="AF576" s="81">
        <v>6072236654.1471357</v>
      </c>
      <c r="AG576" s="81">
        <v>147118585.35298231</v>
      </c>
      <c r="AH576" s="81">
        <v>95423222.242593154</v>
      </c>
      <c r="AI576" s="81">
        <v>2222122982.6157207</v>
      </c>
      <c r="AJ576" s="81">
        <v>2584839376.5468531</v>
      </c>
      <c r="AK576" s="81">
        <v>0</v>
      </c>
      <c r="AL576" s="81">
        <v>0</v>
      </c>
      <c r="AM576" s="81">
        <v>149015497.48482174</v>
      </c>
      <c r="AN576" s="81">
        <v>0</v>
      </c>
      <c r="AO576" s="81">
        <v>0</v>
      </c>
      <c r="AP576" s="82"/>
      <c r="AQ576" s="81">
        <v>40479</v>
      </c>
      <c r="AR576" s="81">
        <v>12100</v>
      </c>
      <c r="AS576" s="81">
        <v>25</v>
      </c>
      <c r="AT576" s="81">
        <v>11</v>
      </c>
      <c r="AU576" s="81">
        <v>55</v>
      </c>
      <c r="AV576" s="81">
        <v>11</v>
      </c>
      <c r="AW576" s="81">
        <v>25</v>
      </c>
      <c r="AX576" s="82"/>
      <c r="AY576" s="81">
        <v>191285.55600000071</v>
      </c>
      <c r="AZ576" s="81">
        <v>1073647.209999999</v>
      </c>
      <c r="BA576" s="81">
        <v>11396.9</v>
      </c>
      <c r="BB576" s="81">
        <v>2193.6999999999998</v>
      </c>
      <c r="BC576" s="81">
        <v>28688.7</v>
      </c>
      <c r="BD576" s="81">
        <v>95832</v>
      </c>
      <c r="BE576" s="81">
        <v>11396.900000000001</v>
      </c>
      <c r="BF576" s="82"/>
      <c r="BG576" s="81">
        <v>0</v>
      </c>
      <c r="BH576" s="81">
        <v>71.706000000000003</v>
      </c>
      <c r="BI576" s="81">
        <v>23663.271000000001</v>
      </c>
      <c r="BJ576" s="81">
        <v>998.01400000000001</v>
      </c>
      <c r="BK576" s="81">
        <v>225.84899999999999</v>
      </c>
      <c r="BL576" s="81">
        <v>0</v>
      </c>
      <c r="BM576" s="82"/>
      <c r="BN576" s="81">
        <v>0</v>
      </c>
      <c r="BO576" s="81">
        <v>4</v>
      </c>
      <c r="BP576" s="81">
        <v>94</v>
      </c>
      <c r="BQ576" s="81">
        <v>6</v>
      </c>
      <c r="BR576" s="81">
        <v>29</v>
      </c>
      <c r="BS576" s="81">
        <v>0</v>
      </c>
      <c r="BT576"/>
      <c r="BU576" s="80">
        <v>21148.893</v>
      </c>
      <c r="BV576" s="80">
        <v>3132.5160000000001</v>
      </c>
      <c r="BW576" s="80">
        <v>526.94600000000003</v>
      </c>
      <c r="BX576" s="80">
        <v>28.321999999999999</v>
      </c>
      <c r="BY576" s="80">
        <v>85.811999999999998</v>
      </c>
      <c r="BZ576" s="80">
        <v>0.97299999999999998</v>
      </c>
      <c r="CA576" s="80">
        <v>35.378</v>
      </c>
      <c r="CB576" s="80">
        <v>0</v>
      </c>
      <c r="CC576" s="80">
        <v>0</v>
      </c>
    </row>
    <row r="577" spans="1:81">
      <c r="A577" s="80" t="s">
        <v>2346</v>
      </c>
      <c r="B577" s="80">
        <v>527</v>
      </c>
      <c r="C577" s="80">
        <v>18</v>
      </c>
      <c r="D577" s="80">
        <v>31</v>
      </c>
      <c r="E577" s="80">
        <v>2021</v>
      </c>
      <c r="F577" s="80" t="s">
        <v>75</v>
      </c>
      <c r="G577" s="174" t="s">
        <v>2328</v>
      </c>
      <c r="H577" s="80" t="s">
        <v>2329</v>
      </c>
      <c r="I577" s="177"/>
      <c r="J577" s="81">
        <v>20456.336167507307</v>
      </c>
      <c r="K577" s="81">
        <v>149.53274715274887</v>
      </c>
      <c r="L577" s="81">
        <v>344.77742029268694</v>
      </c>
      <c r="M577" s="81">
        <v>1428.3450743621227</v>
      </c>
      <c r="N577" s="81">
        <v>1076.1205414359295</v>
      </c>
      <c r="O577" s="81">
        <v>967.98254403145802</v>
      </c>
      <c r="P577" s="81">
        <v>908.7083948789159</v>
      </c>
      <c r="Q577" s="81">
        <v>67.496002602942099</v>
      </c>
      <c r="R577" s="81">
        <v>383.5530111728828</v>
      </c>
      <c r="S577" s="81">
        <v>158.95051225321623</v>
      </c>
      <c r="T577" s="82"/>
      <c r="U577" s="81">
        <v>471343719</v>
      </c>
      <c r="V577" s="81">
        <v>39050</v>
      </c>
      <c r="W577" s="81">
        <v>9325</v>
      </c>
      <c r="X577" s="81">
        <v>406554</v>
      </c>
      <c r="Y577" s="81">
        <v>542048</v>
      </c>
      <c r="Z577" s="81">
        <v>712229</v>
      </c>
      <c r="AA577" s="81">
        <v>199923</v>
      </c>
      <c r="AB577" s="81">
        <v>1131140</v>
      </c>
      <c r="AC577" s="81">
        <v>65898137</v>
      </c>
      <c r="AD577" s="81">
        <v>158.95051225321623</v>
      </c>
      <c r="AE577" s="82"/>
      <c r="AF577" s="81">
        <v>6050356433.7915716</v>
      </c>
      <c r="AG577" s="81">
        <v>174309621.36556649</v>
      </c>
      <c r="AH577" s="81">
        <v>88696416.203572452</v>
      </c>
      <c r="AI577" s="81">
        <v>2574088874.9359527</v>
      </c>
      <c r="AJ577" s="81">
        <v>2601408578.293663</v>
      </c>
      <c r="AK577" s="81">
        <v>0</v>
      </c>
      <c r="AL577" s="81">
        <v>0</v>
      </c>
      <c r="AM577" s="81">
        <v>148477834.05491817</v>
      </c>
      <c r="AN577" s="81">
        <v>0</v>
      </c>
      <c r="AO577" s="81">
        <v>0</v>
      </c>
      <c r="AP577" s="82"/>
      <c r="AQ577" s="81">
        <v>42050</v>
      </c>
      <c r="AR577" s="81">
        <v>12467</v>
      </c>
      <c r="AS577" s="81">
        <v>25</v>
      </c>
      <c r="AT577" s="81">
        <v>16</v>
      </c>
      <c r="AU577" s="81">
        <v>56</v>
      </c>
      <c r="AV577" s="81">
        <v>14</v>
      </c>
      <c r="AW577" s="81"/>
      <c r="AX577" s="82"/>
      <c r="AY577" s="81">
        <v>199993.29599999581</v>
      </c>
      <c r="AZ577" s="81">
        <v>1195419.0099999891</v>
      </c>
      <c r="BA577" s="81">
        <v>11396.9</v>
      </c>
      <c r="BB577" s="81">
        <v>14712.7</v>
      </c>
      <c r="BC577" s="81">
        <v>30003.7</v>
      </c>
      <c r="BD577" s="81">
        <v>117926</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2347</v>
      </c>
      <c r="B578" s="80">
        <v>527</v>
      </c>
      <c r="C578" s="80">
        <v>19</v>
      </c>
      <c r="D578" s="80">
        <v>31</v>
      </c>
      <c r="E578" s="80">
        <v>2022</v>
      </c>
      <c r="F578" s="80" t="s">
        <v>568</v>
      </c>
      <c r="G578" s="174" t="s">
        <v>2328</v>
      </c>
      <c r="H578" s="80" t="s">
        <v>2329</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44109</v>
      </c>
      <c r="AR578" s="81">
        <v>12756</v>
      </c>
      <c r="AS578" s="81">
        <v>26</v>
      </c>
      <c r="AT578" s="81">
        <v>20</v>
      </c>
      <c r="AU578" s="81">
        <v>56</v>
      </c>
      <c r="AV578" s="81">
        <v>14</v>
      </c>
      <c r="AW578" s="81"/>
      <c r="AX578" s="82"/>
      <c r="AY578" s="81">
        <v>211584.99399999404</v>
      </c>
      <c r="AZ578" s="81">
        <v>1280453.3099999891</v>
      </c>
      <c r="BA578" s="81">
        <v>11416.4</v>
      </c>
      <c r="BB578" s="81">
        <v>28113.7</v>
      </c>
      <c r="BC578" s="81">
        <v>30183.7</v>
      </c>
      <c r="BD578" s="81">
        <v>117926</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1871</v>
      </c>
      <c r="B9" s="80">
        <v>1</v>
      </c>
      <c r="C9" s="80">
        <v>1</v>
      </c>
      <c r="D9" s="80">
        <v>1</v>
      </c>
      <c r="E9" s="80">
        <v>1990</v>
      </c>
      <c r="F9" s="80" t="s">
        <v>562</v>
      </c>
      <c r="G9" s="182" t="s">
        <v>1872</v>
      </c>
      <c r="H9" s="80" t="s">
        <v>1873</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1874</v>
      </c>
      <c r="B10" s="80">
        <v>2</v>
      </c>
      <c r="C10" s="80">
        <v>2</v>
      </c>
      <c r="D10" s="80">
        <v>1</v>
      </c>
      <c r="E10" s="80">
        <v>2005</v>
      </c>
      <c r="F10" s="80" t="s">
        <v>565</v>
      </c>
      <c r="G10" s="182" t="s">
        <v>1872</v>
      </c>
      <c r="H10" s="80" t="s">
        <v>1873</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1875</v>
      </c>
      <c r="B11" s="80">
        <v>3</v>
      </c>
      <c r="C11" s="80">
        <v>3</v>
      </c>
      <c r="D11" s="80">
        <v>1</v>
      </c>
      <c r="E11" s="80">
        <v>2006</v>
      </c>
      <c r="F11" s="80" t="s">
        <v>566</v>
      </c>
      <c r="G11" s="182" t="s">
        <v>1872</v>
      </c>
      <c r="H11" s="80" t="s">
        <v>1873</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1876</v>
      </c>
      <c r="B12" s="80">
        <v>4</v>
      </c>
      <c r="C12" s="80">
        <v>4</v>
      </c>
      <c r="D12" s="80">
        <v>1</v>
      </c>
      <c r="E12" s="80">
        <v>2007</v>
      </c>
      <c r="F12" s="80" t="s">
        <v>567</v>
      </c>
      <c r="G12" s="182" t="s">
        <v>1872</v>
      </c>
      <c r="H12" s="80" t="s">
        <v>1873</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1877</v>
      </c>
      <c r="B13" s="80">
        <v>5</v>
      </c>
      <c r="C13" s="80">
        <v>5</v>
      </c>
      <c r="D13" s="80">
        <v>1</v>
      </c>
      <c r="E13" s="80">
        <v>2008</v>
      </c>
      <c r="F13" s="80" t="s">
        <v>84</v>
      </c>
      <c r="G13" s="182" t="s">
        <v>1872</v>
      </c>
      <c r="H13" s="80" t="s">
        <v>1873</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1878</v>
      </c>
      <c r="B14" s="80">
        <v>6</v>
      </c>
      <c r="C14" s="80">
        <v>6</v>
      </c>
      <c r="D14" s="80">
        <v>1</v>
      </c>
      <c r="E14" s="80">
        <v>2009</v>
      </c>
      <c r="F14" s="80" t="s">
        <v>85</v>
      </c>
      <c r="G14" s="182" t="s">
        <v>1872</v>
      </c>
      <c r="H14" s="80" t="s">
        <v>1873</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60.66</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2.98</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60.66</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2.98</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60.66</v>
      </c>
      <c r="HL14" s="83">
        <v>0</v>
      </c>
      <c r="HM14" s="83">
        <v>0</v>
      </c>
      <c r="HN14" s="83">
        <v>0</v>
      </c>
      <c r="HO14" s="83">
        <v>0</v>
      </c>
      <c r="HP14" s="83">
        <v>0</v>
      </c>
      <c r="HQ14" s="83">
        <v>0</v>
      </c>
      <c r="HR14" s="83">
        <v>0</v>
      </c>
      <c r="HS14" s="83">
        <v>2.98</v>
      </c>
      <c r="HT14" s="83">
        <v>0</v>
      </c>
      <c r="HU14" s="83">
        <v>0</v>
      </c>
      <c r="HV14" s="83">
        <v>0</v>
      </c>
      <c r="HW14" s="83">
        <v>0</v>
      </c>
      <c r="HX14" s="83">
        <v>0</v>
      </c>
      <c r="HY14" s="83">
        <v>0</v>
      </c>
      <c r="HZ14" s="83">
        <v>0</v>
      </c>
      <c r="IA14" s="83">
        <v>0</v>
      </c>
      <c r="IB14" s="83">
        <v>0</v>
      </c>
      <c r="IC14" s="83">
        <v>0</v>
      </c>
      <c r="ID14" s="83">
        <v>0</v>
      </c>
      <c r="IE14" s="83">
        <v>0</v>
      </c>
      <c r="IF14" s="83">
        <v>60.66</v>
      </c>
      <c r="IG14" s="83">
        <v>0</v>
      </c>
      <c r="IH14" s="83">
        <v>0</v>
      </c>
      <c r="II14" s="83">
        <v>0</v>
      </c>
      <c r="IJ14" s="83">
        <v>0</v>
      </c>
      <c r="IK14" s="83">
        <v>0</v>
      </c>
      <c r="IL14" s="83">
        <v>0</v>
      </c>
      <c r="IM14" s="83">
        <v>0</v>
      </c>
      <c r="IN14" s="83">
        <v>2.98</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1</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1</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1</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1</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1</v>
      </c>
      <c r="QY14" s="81">
        <v>0</v>
      </c>
      <c r="QZ14" s="81">
        <v>0</v>
      </c>
      <c r="RA14" s="81">
        <v>0</v>
      </c>
      <c r="RB14" s="81">
        <v>0</v>
      </c>
      <c r="RC14" s="81">
        <v>0</v>
      </c>
      <c r="RD14" s="81">
        <v>0</v>
      </c>
      <c r="RE14" s="81">
        <v>0</v>
      </c>
      <c r="RF14" s="81">
        <v>1</v>
      </c>
      <c r="RG14" s="81">
        <v>0</v>
      </c>
      <c r="RH14" s="81">
        <v>0</v>
      </c>
      <c r="RI14" s="81">
        <v>0</v>
      </c>
      <c r="RJ14" s="81">
        <v>0</v>
      </c>
      <c r="RK14" s="81">
        <v>0</v>
      </c>
      <c r="RL14" s="81">
        <v>0</v>
      </c>
      <c r="RM14" s="81">
        <v>0</v>
      </c>
      <c r="RN14" s="81">
        <v>0</v>
      </c>
      <c r="RO14" s="81">
        <v>0</v>
      </c>
      <c r="RP14" s="81">
        <v>0</v>
      </c>
      <c r="RQ14" s="81">
        <v>0</v>
      </c>
      <c r="RR14" s="81">
        <v>0</v>
      </c>
      <c r="RS14" s="81">
        <v>1</v>
      </c>
      <c r="RT14" s="81">
        <v>0</v>
      </c>
      <c r="RU14" s="81">
        <v>0</v>
      </c>
      <c r="RV14" s="81">
        <v>0</v>
      </c>
      <c r="RW14" s="81">
        <v>0</v>
      </c>
      <c r="RX14" s="81">
        <v>0</v>
      </c>
      <c r="RY14" s="81">
        <v>0</v>
      </c>
      <c r="RZ14" s="81">
        <v>0</v>
      </c>
      <c r="SA14" s="81">
        <v>1</v>
      </c>
      <c r="SB14" s="81">
        <v>0</v>
      </c>
      <c r="SC14" s="81">
        <v>0</v>
      </c>
      <c r="SD14" s="81">
        <v>0</v>
      </c>
      <c r="SE14" s="81">
        <v>0</v>
      </c>
      <c r="SF14" s="81">
        <v>0</v>
      </c>
      <c r="SG14" s="81">
        <v>0</v>
      </c>
      <c r="SH14" s="81">
        <v>0</v>
      </c>
    </row>
    <row r="15" spans="1:503">
      <c r="A15" s="18" t="s">
        <v>1879</v>
      </c>
      <c r="B15" s="80">
        <v>7</v>
      </c>
      <c r="C15" s="80">
        <v>7</v>
      </c>
      <c r="D15" s="80">
        <v>1</v>
      </c>
      <c r="E15" s="80">
        <v>2010</v>
      </c>
      <c r="F15" s="80" t="s">
        <v>86</v>
      </c>
      <c r="G15" s="182" t="s">
        <v>1872</v>
      </c>
      <c r="H15" s="80" t="s">
        <v>1873</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66.593000000000004</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3.0939999999999999</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66.593000000000004</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3.0939999999999999</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66.593000000000004</v>
      </c>
      <c r="HL15" s="83">
        <v>0</v>
      </c>
      <c r="HM15" s="83">
        <v>0</v>
      </c>
      <c r="HN15" s="83">
        <v>0</v>
      </c>
      <c r="HO15" s="83">
        <v>0</v>
      </c>
      <c r="HP15" s="83">
        <v>0</v>
      </c>
      <c r="HQ15" s="83">
        <v>0</v>
      </c>
      <c r="HR15" s="83">
        <v>0</v>
      </c>
      <c r="HS15" s="83">
        <v>3.0939999999999999</v>
      </c>
      <c r="HT15" s="83">
        <v>0</v>
      </c>
      <c r="HU15" s="83">
        <v>0</v>
      </c>
      <c r="HV15" s="83">
        <v>0</v>
      </c>
      <c r="HW15" s="83">
        <v>0</v>
      </c>
      <c r="HX15" s="83">
        <v>0</v>
      </c>
      <c r="HY15" s="83">
        <v>0</v>
      </c>
      <c r="HZ15" s="83">
        <v>0</v>
      </c>
      <c r="IA15" s="83">
        <v>0</v>
      </c>
      <c r="IB15" s="83">
        <v>0</v>
      </c>
      <c r="IC15" s="83">
        <v>0</v>
      </c>
      <c r="ID15" s="83">
        <v>0</v>
      </c>
      <c r="IE15" s="83">
        <v>0</v>
      </c>
      <c r="IF15" s="83">
        <v>66.593000000000004</v>
      </c>
      <c r="IG15" s="83">
        <v>0</v>
      </c>
      <c r="IH15" s="83">
        <v>0</v>
      </c>
      <c r="II15" s="83">
        <v>0</v>
      </c>
      <c r="IJ15" s="83">
        <v>0</v>
      </c>
      <c r="IK15" s="83">
        <v>0</v>
      </c>
      <c r="IL15" s="83">
        <v>0</v>
      </c>
      <c r="IM15" s="83">
        <v>0</v>
      </c>
      <c r="IN15" s="83">
        <v>3.0939999999999999</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1</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1</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1</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1</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1</v>
      </c>
      <c r="QY15" s="81">
        <v>0</v>
      </c>
      <c r="QZ15" s="81">
        <v>0</v>
      </c>
      <c r="RA15" s="81">
        <v>0</v>
      </c>
      <c r="RB15" s="81">
        <v>0</v>
      </c>
      <c r="RC15" s="81">
        <v>0</v>
      </c>
      <c r="RD15" s="81">
        <v>0</v>
      </c>
      <c r="RE15" s="81">
        <v>0</v>
      </c>
      <c r="RF15" s="81">
        <v>1</v>
      </c>
      <c r="RG15" s="81">
        <v>0</v>
      </c>
      <c r="RH15" s="81">
        <v>0</v>
      </c>
      <c r="RI15" s="81">
        <v>0</v>
      </c>
      <c r="RJ15" s="81">
        <v>0</v>
      </c>
      <c r="RK15" s="81">
        <v>0</v>
      </c>
      <c r="RL15" s="81">
        <v>0</v>
      </c>
      <c r="RM15" s="81">
        <v>0</v>
      </c>
      <c r="RN15" s="81">
        <v>0</v>
      </c>
      <c r="RO15" s="81">
        <v>0</v>
      </c>
      <c r="RP15" s="81">
        <v>0</v>
      </c>
      <c r="RQ15" s="81">
        <v>0</v>
      </c>
      <c r="RR15" s="81">
        <v>0</v>
      </c>
      <c r="RS15" s="81">
        <v>1</v>
      </c>
      <c r="RT15" s="81">
        <v>0</v>
      </c>
      <c r="RU15" s="81">
        <v>0</v>
      </c>
      <c r="RV15" s="81">
        <v>0</v>
      </c>
      <c r="RW15" s="81">
        <v>0</v>
      </c>
      <c r="RX15" s="81">
        <v>0</v>
      </c>
      <c r="RY15" s="81">
        <v>0</v>
      </c>
      <c r="RZ15" s="81">
        <v>0</v>
      </c>
      <c r="SA15" s="81">
        <v>1</v>
      </c>
      <c r="SB15" s="81">
        <v>0</v>
      </c>
      <c r="SC15" s="81">
        <v>0</v>
      </c>
      <c r="SD15" s="81">
        <v>0</v>
      </c>
      <c r="SE15" s="81">
        <v>0</v>
      </c>
      <c r="SF15" s="81">
        <v>0</v>
      </c>
      <c r="SG15" s="81">
        <v>0</v>
      </c>
      <c r="SH15" s="81">
        <v>0</v>
      </c>
    </row>
    <row r="16" spans="1:503">
      <c r="A16" s="18" t="s">
        <v>1880</v>
      </c>
      <c r="B16" s="80">
        <v>8</v>
      </c>
      <c r="C16" s="80">
        <v>8</v>
      </c>
      <c r="D16" s="80">
        <v>1</v>
      </c>
      <c r="E16" s="80">
        <v>2011</v>
      </c>
      <c r="F16" s="80" t="s">
        <v>87</v>
      </c>
      <c r="G16" s="182" t="s">
        <v>1872</v>
      </c>
      <c r="H16" s="80" t="s">
        <v>1873</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59.438000000000002</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3.1160000000000001</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59.438000000000002</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3.1160000000000001</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59.438000000000002</v>
      </c>
      <c r="HL16" s="83">
        <v>0</v>
      </c>
      <c r="HM16" s="83">
        <v>0</v>
      </c>
      <c r="HN16" s="83">
        <v>0</v>
      </c>
      <c r="HO16" s="83">
        <v>0</v>
      </c>
      <c r="HP16" s="83">
        <v>0</v>
      </c>
      <c r="HQ16" s="83">
        <v>0</v>
      </c>
      <c r="HR16" s="83">
        <v>0</v>
      </c>
      <c r="HS16" s="83">
        <v>3.1160000000000001</v>
      </c>
      <c r="HT16" s="83">
        <v>0</v>
      </c>
      <c r="HU16" s="83">
        <v>0</v>
      </c>
      <c r="HV16" s="83">
        <v>0</v>
      </c>
      <c r="HW16" s="83">
        <v>0</v>
      </c>
      <c r="HX16" s="83">
        <v>0</v>
      </c>
      <c r="HY16" s="83">
        <v>0</v>
      </c>
      <c r="HZ16" s="83">
        <v>0</v>
      </c>
      <c r="IA16" s="83">
        <v>0</v>
      </c>
      <c r="IB16" s="83">
        <v>0</v>
      </c>
      <c r="IC16" s="83">
        <v>0</v>
      </c>
      <c r="ID16" s="83">
        <v>0</v>
      </c>
      <c r="IE16" s="83">
        <v>0</v>
      </c>
      <c r="IF16" s="83">
        <v>59.438000000000002</v>
      </c>
      <c r="IG16" s="83">
        <v>0</v>
      </c>
      <c r="IH16" s="83">
        <v>0</v>
      </c>
      <c r="II16" s="83">
        <v>0</v>
      </c>
      <c r="IJ16" s="83">
        <v>0</v>
      </c>
      <c r="IK16" s="83">
        <v>0</v>
      </c>
      <c r="IL16" s="83">
        <v>0</v>
      </c>
      <c r="IM16" s="83">
        <v>0</v>
      </c>
      <c r="IN16" s="83">
        <v>3.1160000000000001</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1</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1</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1</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1</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1</v>
      </c>
      <c r="QY16" s="81">
        <v>0</v>
      </c>
      <c r="QZ16" s="81">
        <v>0</v>
      </c>
      <c r="RA16" s="81">
        <v>0</v>
      </c>
      <c r="RB16" s="81">
        <v>0</v>
      </c>
      <c r="RC16" s="81">
        <v>0</v>
      </c>
      <c r="RD16" s="81">
        <v>0</v>
      </c>
      <c r="RE16" s="81">
        <v>0</v>
      </c>
      <c r="RF16" s="81">
        <v>1</v>
      </c>
      <c r="RG16" s="81">
        <v>0</v>
      </c>
      <c r="RH16" s="81">
        <v>0</v>
      </c>
      <c r="RI16" s="81">
        <v>0</v>
      </c>
      <c r="RJ16" s="81">
        <v>0</v>
      </c>
      <c r="RK16" s="81">
        <v>0</v>
      </c>
      <c r="RL16" s="81">
        <v>0</v>
      </c>
      <c r="RM16" s="81">
        <v>0</v>
      </c>
      <c r="RN16" s="81">
        <v>0</v>
      </c>
      <c r="RO16" s="81">
        <v>0</v>
      </c>
      <c r="RP16" s="81">
        <v>0</v>
      </c>
      <c r="RQ16" s="81">
        <v>0</v>
      </c>
      <c r="RR16" s="81">
        <v>0</v>
      </c>
      <c r="RS16" s="81">
        <v>1</v>
      </c>
      <c r="RT16" s="81">
        <v>0</v>
      </c>
      <c r="RU16" s="81">
        <v>0</v>
      </c>
      <c r="RV16" s="81">
        <v>0</v>
      </c>
      <c r="RW16" s="81">
        <v>0</v>
      </c>
      <c r="RX16" s="81">
        <v>0</v>
      </c>
      <c r="RY16" s="81">
        <v>0</v>
      </c>
      <c r="RZ16" s="81">
        <v>0</v>
      </c>
      <c r="SA16" s="81">
        <v>1</v>
      </c>
      <c r="SB16" s="81">
        <v>0</v>
      </c>
      <c r="SC16" s="81">
        <v>0</v>
      </c>
      <c r="SD16" s="81">
        <v>0</v>
      </c>
      <c r="SE16" s="81">
        <v>0</v>
      </c>
      <c r="SF16" s="81">
        <v>0</v>
      </c>
      <c r="SG16" s="81">
        <v>0</v>
      </c>
      <c r="SH16" s="81">
        <v>0</v>
      </c>
    </row>
    <row r="17" spans="1:502">
      <c r="A17" s="18" t="s">
        <v>1881</v>
      </c>
      <c r="B17" s="80">
        <v>9</v>
      </c>
      <c r="C17" s="80">
        <v>9</v>
      </c>
      <c r="D17" s="80">
        <v>1</v>
      </c>
      <c r="E17" s="80">
        <v>2012</v>
      </c>
      <c r="F17" s="80" t="s">
        <v>88</v>
      </c>
      <c r="G17" s="182" t="s">
        <v>1872</v>
      </c>
      <c r="H17" s="80" t="s">
        <v>1873</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72.213999999999999</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3.4020000000000001</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72.213999999999999</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3.4020000000000001</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72.213999999999999</v>
      </c>
      <c r="HL17" s="83">
        <v>0</v>
      </c>
      <c r="HM17" s="83">
        <v>0</v>
      </c>
      <c r="HN17" s="83">
        <v>0</v>
      </c>
      <c r="HO17" s="83">
        <v>0</v>
      </c>
      <c r="HP17" s="83">
        <v>0</v>
      </c>
      <c r="HQ17" s="83">
        <v>0</v>
      </c>
      <c r="HR17" s="83">
        <v>0</v>
      </c>
      <c r="HS17" s="83">
        <v>3.4020000000000001</v>
      </c>
      <c r="HT17" s="83">
        <v>0</v>
      </c>
      <c r="HU17" s="83">
        <v>0</v>
      </c>
      <c r="HV17" s="83">
        <v>0</v>
      </c>
      <c r="HW17" s="83">
        <v>0</v>
      </c>
      <c r="HX17" s="83">
        <v>0</v>
      </c>
      <c r="HY17" s="83">
        <v>0</v>
      </c>
      <c r="HZ17" s="83">
        <v>0</v>
      </c>
      <c r="IA17" s="83">
        <v>0</v>
      </c>
      <c r="IB17" s="83">
        <v>0</v>
      </c>
      <c r="IC17" s="83">
        <v>0</v>
      </c>
      <c r="ID17" s="83">
        <v>0</v>
      </c>
      <c r="IE17" s="83">
        <v>0</v>
      </c>
      <c r="IF17" s="83">
        <v>72.213999999999999</v>
      </c>
      <c r="IG17" s="83">
        <v>0</v>
      </c>
      <c r="IH17" s="83">
        <v>0</v>
      </c>
      <c r="II17" s="83">
        <v>0</v>
      </c>
      <c r="IJ17" s="83">
        <v>0</v>
      </c>
      <c r="IK17" s="83">
        <v>0</v>
      </c>
      <c r="IL17" s="83">
        <v>0</v>
      </c>
      <c r="IM17" s="83">
        <v>0</v>
      </c>
      <c r="IN17" s="83">
        <v>3.4020000000000001</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1</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1</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1</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1</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1</v>
      </c>
      <c r="QY17" s="81">
        <v>0</v>
      </c>
      <c r="QZ17" s="81">
        <v>0</v>
      </c>
      <c r="RA17" s="81">
        <v>0</v>
      </c>
      <c r="RB17" s="81">
        <v>0</v>
      </c>
      <c r="RC17" s="81">
        <v>0</v>
      </c>
      <c r="RD17" s="81">
        <v>0</v>
      </c>
      <c r="RE17" s="81">
        <v>0</v>
      </c>
      <c r="RF17" s="81">
        <v>1</v>
      </c>
      <c r="RG17" s="81">
        <v>0</v>
      </c>
      <c r="RH17" s="81">
        <v>0</v>
      </c>
      <c r="RI17" s="81">
        <v>0</v>
      </c>
      <c r="RJ17" s="81">
        <v>0</v>
      </c>
      <c r="RK17" s="81">
        <v>0</v>
      </c>
      <c r="RL17" s="81">
        <v>0</v>
      </c>
      <c r="RM17" s="81">
        <v>0</v>
      </c>
      <c r="RN17" s="81">
        <v>0</v>
      </c>
      <c r="RO17" s="81">
        <v>0</v>
      </c>
      <c r="RP17" s="81">
        <v>0</v>
      </c>
      <c r="RQ17" s="81">
        <v>0</v>
      </c>
      <c r="RR17" s="81">
        <v>0</v>
      </c>
      <c r="RS17" s="81">
        <v>1</v>
      </c>
      <c r="RT17" s="81">
        <v>0</v>
      </c>
      <c r="RU17" s="81">
        <v>0</v>
      </c>
      <c r="RV17" s="81">
        <v>0</v>
      </c>
      <c r="RW17" s="81">
        <v>0</v>
      </c>
      <c r="RX17" s="81">
        <v>0</v>
      </c>
      <c r="RY17" s="81">
        <v>0</v>
      </c>
      <c r="RZ17" s="81">
        <v>0</v>
      </c>
      <c r="SA17" s="81">
        <v>1</v>
      </c>
      <c r="SB17" s="81">
        <v>0</v>
      </c>
      <c r="SC17" s="81">
        <v>0</v>
      </c>
      <c r="SD17" s="81">
        <v>0</v>
      </c>
      <c r="SE17" s="81">
        <v>0</v>
      </c>
      <c r="SF17" s="81">
        <v>0</v>
      </c>
      <c r="SG17" s="81">
        <v>0</v>
      </c>
      <c r="SH17" s="81">
        <v>0</v>
      </c>
    </row>
    <row r="18" spans="1:502">
      <c r="A18" s="18" t="s">
        <v>1882</v>
      </c>
      <c r="B18" s="80">
        <v>10</v>
      </c>
      <c r="C18" s="80">
        <v>10</v>
      </c>
      <c r="D18" s="80">
        <v>1</v>
      </c>
      <c r="E18" s="80">
        <v>2013</v>
      </c>
      <c r="F18" s="80" t="s">
        <v>89</v>
      </c>
      <c r="G18" s="182" t="s">
        <v>1872</v>
      </c>
      <c r="H18" s="80" t="s">
        <v>1873</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16.733000000000001</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3.64</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16.733000000000001</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3.64</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16.733000000000001</v>
      </c>
      <c r="HL18" s="83">
        <v>0</v>
      </c>
      <c r="HM18" s="83">
        <v>0</v>
      </c>
      <c r="HN18" s="83">
        <v>0</v>
      </c>
      <c r="HO18" s="83">
        <v>0</v>
      </c>
      <c r="HP18" s="83">
        <v>0</v>
      </c>
      <c r="HQ18" s="83">
        <v>0</v>
      </c>
      <c r="HR18" s="83">
        <v>0</v>
      </c>
      <c r="HS18" s="83">
        <v>3.64</v>
      </c>
      <c r="HT18" s="83">
        <v>0</v>
      </c>
      <c r="HU18" s="83">
        <v>0</v>
      </c>
      <c r="HV18" s="83">
        <v>0</v>
      </c>
      <c r="HW18" s="83">
        <v>0</v>
      </c>
      <c r="HX18" s="83">
        <v>0</v>
      </c>
      <c r="HY18" s="83">
        <v>0</v>
      </c>
      <c r="HZ18" s="83">
        <v>0</v>
      </c>
      <c r="IA18" s="83">
        <v>0</v>
      </c>
      <c r="IB18" s="83">
        <v>0</v>
      </c>
      <c r="IC18" s="83">
        <v>0</v>
      </c>
      <c r="ID18" s="83">
        <v>0</v>
      </c>
      <c r="IE18" s="83">
        <v>0</v>
      </c>
      <c r="IF18" s="83">
        <v>16.733000000000001</v>
      </c>
      <c r="IG18" s="83">
        <v>0</v>
      </c>
      <c r="IH18" s="83">
        <v>0</v>
      </c>
      <c r="II18" s="83">
        <v>0</v>
      </c>
      <c r="IJ18" s="83">
        <v>0</v>
      </c>
      <c r="IK18" s="83">
        <v>0</v>
      </c>
      <c r="IL18" s="83">
        <v>0</v>
      </c>
      <c r="IM18" s="83">
        <v>0</v>
      </c>
      <c r="IN18" s="83">
        <v>3.64</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1</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1</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1</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1</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1</v>
      </c>
      <c r="QY18" s="81">
        <v>0</v>
      </c>
      <c r="QZ18" s="81">
        <v>0</v>
      </c>
      <c r="RA18" s="81">
        <v>0</v>
      </c>
      <c r="RB18" s="81">
        <v>0</v>
      </c>
      <c r="RC18" s="81">
        <v>0</v>
      </c>
      <c r="RD18" s="81">
        <v>0</v>
      </c>
      <c r="RE18" s="81">
        <v>0</v>
      </c>
      <c r="RF18" s="81">
        <v>1</v>
      </c>
      <c r="RG18" s="81">
        <v>0</v>
      </c>
      <c r="RH18" s="81">
        <v>0</v>
      </c>
      <c r="RI18" s="81">
        <v>0</v>
      </c>
      <c r="RJ18" s="81">
        <v>0</v>
      </c>
      <c r="RK18" s="81">
        <v>0</v>
      </c>
      <c r="RL18" s="81">
        <v>0</v>
      </c>
      <c r="RM18" s="81">
        <v>0</v>
      </c>
      <c r="RN18" s="81">
        <v>0</v>
      </c>
      <c r="RO18" s="81">
        <v>0</v>
      </c>
      <c r="RP18" s="81">
        <v>0</v>
      </c>
      <c r="RQ18" s="81">
        <v>0</v>
      </c>
      <c r="RR18" s="81">
        <v>0</v>
      </c>
      <c r="RS18" s="81">
        <v>1</v>
      </c>
      <c r="RT18" s="81">
        <v>0</v>
      </c>
      <c r="RU18" s="81">
        <v>0</v>
      </c>
      <c r="RV18" s="81">
        <v>0</v>
      </c>
      <c r="RW18" s="81">
        <v>0</v>
      </c>
      <c r="RX18" s="81">
        <v>0</v>
      </c>
      <c r="RY18" s="81">
        <v>0</v>
      </c>
      <c r="RZ18" s="81">
        <v>0</v>
      </c>
      <c r="SA18" s="81">
        <v>1</v>
      </c>
      <c r="SB18" s="81">
        <v>0</v>
      </c>
      <c r="SC18" s="81">
        <v>0</v>
      </c>
      <c r="SD18" s="81">
        <v>0</v>
      </c>
      <c r="SE18" s="81">
        <v>0</v>
      </c>
      <c r="SF18" s="81">
        <v>0</v>
      </c>
      <c r="SG18" s="81">
        <v>0</v>
      </c>
      <c r="SH18" s="81">
        <v>0</v>
      </c>
    </row>
    <row r="19" spans="1:502">
      <c r="A19" s="18" t="s">
        <v>1883</v>
      </c>
      <c r="B19" s="80">
        <v>11</v>
      </c>
      <c r="C19" s="80">
        <v>11</v>
      </c>
      <c r="D19" s="80">
        <v>1</v>
      </c>
      <c r="E19" s="80">
        <v>2014</v>
      </c>
      <c r="F19" s="80" t="s">
        <v>90</v>
      </c>
      <c r="G19" s="182" t="s">
        <v>1872</v>
      </c>
      <c r="H19" s="80" t="s">
        <v>1873</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3.419</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3.419</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3.419</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3.419</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1</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1</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1</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1</v>
      </c>
      <c r="SB19" s="81">
        <v>0</v>
      </c>
      <c r="SC19" s="81">
        <v>0</v>
      </c>
      <c r="SD19" s="81">
        <v>0</v>
      </c>
      <c r="SE19" s="81">
        <v>0</v>
      </c>
      <c r="SF19" s="81">
        <v>0</v>
      </c>
      <c r="SG19" s="81">
        <v>0</v>
      </c>
      <c r="SH19" s="81">
        <v>0</v>
      </c>
    </row>
    <row r="20" spans="1:502">
      <c r="A20" s="18" t="s">
        <v>1884</v>
      </c>
      <c r="B20" s="80">
        <v>12</v>
      </c>
      <c r="C20" s="80">
        <v>12</v>
      </c>
      <c r="D20" s="80">
        <v>1</v>
      </c>
      <c r="E20" s="80">
        <v>2015</v>
      </c>
      <c r="F20" s="80" t="s">
        <v>91</v>
      </c>
      <c r="G20" s="182" t="s">
        <v>1872</v>
      </c>
      <c r="H20" s="80" t="s">
        <v>1873</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3.33</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3.33</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3.33</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3.33</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1</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1</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1</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1</v>
      </c>
      <c r="SB20" s="81">
        <v>0</v>
      </c>
      <c r="SC20" s="81">
        <v>0</v>
      </c>
      <c r="SD20" s="81">
        <v>0</v>
      </c>
      <c r="SE20" s="81">
        <v>0</v>
      </c>
      <c r="SF20" s="81">
        <v>0</v>
      </c>
      <c r="SG20" s="81">
        <v>0</v>
      </c>
      <c r="SH20" s="81">
        <v>0</v>
      </c>
    </row>
    <row r="21" spans="1:502">
      <c r="A21" s="18" t="s">
        <v>1885</v>
      </c>
      <c r="B21" s="80">
        <v>13</v>
      </c>
      <c r="C21" s="80">
        <v>13</v>
      </c>
      <c r="D21" s="80">
        <v>1</v>
      </c>
      <c r="E21" s="80">
        <v>2016</v>
      </c>
      <c r="F21" s="80" t="s">
        <v>92</v>
      </c>
      <c r="G21" s="182" t="s">
        <v>1872</v>
      </c>
      <c r="H21" s="80" t="s">
        <v>1873</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3.2639999999999998</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3.2639999999999998</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3.2639999999999998</v>
      </c>
      <c r="HT21" s="83">
        <v>0</v>
      </c>
      <c r="HU21" s="83">
        <v>0</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3.2639999999999998</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1</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1</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1</v>
      </c>
      <c r="RG21" s="81">
        <v>0</v>
      </c>
      <c r="RH21" s="81">
        <v>0</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1</v>
      </c>
      <c r="SB21" s="81">
        <v>0</v>
      </c>
      <c r="SC21" s="81">
        <v>0</v>
      </c>
      <c r="SD21" s="81">
        <v>0</v>
      </c>
      <c r="SE21" s="81">
        <v>0</v>
      </c>
      <c r="SF21" s="81">
        <v>0</v>
      </c>
      <c r="SG21" s="81">
        <v>0</v>
      </c>
      <c r="SH21" s="81">
        <v>0</v>
      </c>
    </row>
    <row r="22" spans="1:502">
      <c r="A22" s="18" t="s">
        <v>1886</v>
      </c>
      <c r="B22" s="80">
        <v>14</v>
      </c>
      <c r="C22" s="80">
        <v>14</v>
      </c>
      <c r="D22" s="80">
        <v>1</v>
      </c>
      <c r="E22" s="80">
        <v>2017</v>
      </c>
      <c r="F22" s="80" t="s">
        <v>71</v>
      </c>
      <c r="G22" s="182" t="s">
        <v>1872</v>
      </c>
      <c r="H22" s="80" t="s">
        <v>1873</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2.9849999999999999</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2.9849999999999999</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2.9849999999999999</v>
      </c>
      <c r="HT22" s="83">
        <v>0</v>
      </c>
      <c r="HU22" s="83">
        <v>0</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2.9849999999999999</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1</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1</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1</v>
      </c>
      <c r="RG22" s="81">
        <v>0</v>
      </c>
      <c r="RH22" s="81">
        <v>0</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1</v>
      </c>
      <c r="SB22" s="81">
        <v>0</v>
      </c>
      <c r="SC22" s="81">
        <v>0</v>
      </c>
      <c r="SD22" s="81">
        <v>0</v>
      </c>
      <c r="SE22" s="81">
        <v>0</v>
      </c>
      <c r="SF22" s="81">
        <v>0</v>
      </c>
      <c r="SG22" s="81">
        <v>0</v>
      </c>
      <c r="SH22" s="81">
        <v>0</v>
      </c>
    </row>
    <row r="23" spans="1:502">
      <c r="A23" s="18" t="s">
        <v>1887</v>
      </c>
      <c r="B23" s="80">
        <v>15</v>
      </c>
      <c r="C23" s="80">
        <v>15</v>
      </c>
      <c r="D23" s="80">
        <v>1</v>
      </c>
      <c r="E23" s="80">
        <v>2018</v>
      </c>
      <c r="F23" s="80" t="s">
        <v>93</v>
      </c>
      <c r="G23" s="182" t="s">
        <v>1872</v>
      </c>
      <c r="H23" s="80" t="s">
        <v>1873</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1888</v>
      </c>
      <c r="B24" s="80">
        <v>16</v>
      </c>
      <c r="C24" s="80">
        <v>16</v>
      </c>
      <c r="D24" s="80">
        <v>1</v>
      </c>
      <c r="E24" s="80">
        <v>2019</v>
      </c>
      <c r="F24" s="80" t="s">
        <v>73</v>
      </c>
      <c r="G24" s="182" t="s">
        <v>1872</v>
      </c>
      <c r="H24" s="80" t="s">
        <v>1873</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1889</v>
      </c>
      <c r="B25" s="80">
        <v>17</v>
      </c>
      <c r="C25" s="80">
        <v>17</v>
      </c>
      <c r="D25" s="80">
        <v>1</v>
      </c>
      <c r="E25" s="80">
        <v>2020</v>
      </c>
      <c r="F25" s="80" t="s">
        <v>218</v>
      </c>
      <c r="G25" s="182" t="s">
        <v>1872</v>
      </c>
      <c r="H25" s="80" t="s">
        <v>1873</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2306</v>
      </c>
      <c r="B10" s="80">
        <v>2</v>
      </c>
      <c r="C10" s="80">
        <v>18</v>
      </c>
      <c r="D10" s="80">
        <v>2</v>
      </c>
      <c r="E10" s="80">
        <v>2022</v>
      </c>
      <c r="F10" s="80" t="s">
        <v>568</v>
      </c>
      <c r="G10" s="182" t="s">
        <v>2303</v>
      </c>
      <c r="H10" s="80" t="s">
        <v>2304</v>
      </c>
      <c r="I10" s="173"/>
      <c r="J10" s="83">
        <v>397338</v>
      </c>
      <c r="K10" s="81">
        <v>526061512</v>
      </c>
      <c r="L10" s="81">
        <v>3043743</v>
      </c>
      <c r="M10" s="81">
        <v>4025162057</v>
      </c>
      <c r="N10" s="81">
        <v>191300</v>
      </c>
      <c r="O10" s="81">
        <v>415386500</v>
      </c>
      <c r="P10" s="81">
        <v>1113</v>
      </c>
      <c r="Q10" s="81">
        <v>5326281</v>
      </c>
      <c r="R10" s="81">
        <v>4071.9882300000004</v>
      </c>
      <c r="S10" s="81">
        <v>33179861.039819997</v>
      </c>
      <c r="T10" s="81">
        <v>0</v>
      </c>
      <c r="U10" s="81">
        <v>1</v>
      </c>
      <c r="V10" s="81">
        <v>1718</v>
      </c>
      <c r="W10" s="81">
        <v>0</v>
      </c>
      <c r="X10" s="81">
        <v>4906</v>
      </c>
      <c r="Y10" s="81">
        <v>10536002</v>
      </c>
      <c r="Z10" s="81">
        <v>5015657119.0398188</v>
      </c>
      <c r="AA10" s="81">
        <v>855370281.00000012</v>
      </c>
      <c r="AB10" s="81">
        <v>4164427446</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1677</v>
      </c>
      <c r="B11" s="80">
        <v>3</v>
      </c>
      <c r="C11" s="80">
        <v>18</v>
      </c>
      <c r="D11" s="80">
        <v>3</v>
      </c>
      <c r="E11" s="80">
        <v>2022</v>
      </c>
      <c r="F11" s="80" t="s">
        <v>568</v>
      </c>
      <c r="G11" s="182" t="s">
        <v>1674</v>
      </c>
      <c r="H11" s="80" t="s">
        <v>1675</v>
      </c>
      <c r="I11" s="173"/>
      <c r="J11" s="83">
        <v>218944</v>
      </c>
      <c r="K11" s="81">
        <v>284286512</v>
      </c>
      <c r="L11" s="81">
        <v>839696</v>
      </c>
      <c r="M11" s="81">
        <v>1088131699</v>
      </c>
      <c r="N11" s="81">
        <v>184600</v>
      </c>
      <c r="O11" s="81">
        <v>436132570</v>
      </c>
      <c r="P11" s="81">
        <v>0</v>
      </c>
      <c r="Q11" s="81">
        <v>0</v>
      </c>
      <c r="R11" s="81">
        <v>0</v>
      </c>
      <c r="S11" s="81">
        <v>0</v>
      </c>
      <c r="T11" s="81">
        <v>0</v>
      </c>
      <c r="U11" s="81">
        <v>0</v>
      </c>
      <c r="V11" s="81">
        <v>0</v>
      </c>
      <c r="W11" s="81">
        <v>0</v>
      </c>
      <c r="X11" s="81">
        <v>0</v>
      </c>
      <c r="Y11" s="81">
        <v>0</v>
      </c>
      <c r="Z11" s="81">
        <v>1808550781.0000002</v>
      </c>
      <c r="AA11" s="81">
        <v>423732626.99999994</v>
      </c>
      <c r="AB11" s="81">
        <v>1976128953</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2326</v>
      </c>
      <c r="B12" s="80">
        <v>4</v>
      </c>
      <c r="C12" s="80">
        <v>18</v>
      </c>
      <c r="D12" s="80">
        <v>4</v>
      </c>
      <c r="E12" s="80">
        <v>2022</v>
      </c>
      <c r="F12" s="80" t="s">
        <v>568</v>
      </c>
      <c r="G12" s="182" t="s">
        <v>2323</v>
      </c>
      <c r="H12" s="80" t="s">
        <v>2324</v>
      </c>
      <c r="I12" s="173"/>
      <c r="J12" s="83">
        <v>1554368</v>
      </c>
      <c r="K12" s="81">
        <v>1955294641</v>
      </c>
      <c r="L12" s="81">
        <v>1183980</v>
      </c>
      <c r="M12" s="81">
        <v>1486625168</v>
      </c>
      <c r="N12" s="81">
        <v>100100</v>
      </c>
      <c r="O12" s="81">
        <v>215741965</v>
      </c>
      <c r="P12" s="81">
        <v>2676</v>
      </c>
      <c r="Q12" s="81">
        <v>11411183.999999998</v>
      </c>
      <c r="R12" s="81">
        <v>0</v>
      </c>
      <c r="S12" s="81">
        <v>0</v>
      </c>
      <c r="T12" s="81">
        <v>0</v>
      </c>
      <c r="U12" s="81">
        <v>0</v>
      </c>
      <c r="V12" s="81">
        <v>2</v>
      </c>
      <c r="W12" s="81">
        <v>0</v>
      </c>
      <c r="X12" s="81">
        <v>0</v>
      </c>
      <c r="Y12" s="81">
        <v>10792</v>
      </c>
      <c r="Z12" s="81">
        <v>3669083750.0000005</v>
      </c>
      <c r="AA12" s="81">
        <v>3333343699.0000005</v>
      </c>
      <c r="AB12" s="81">
        <v>14917362154</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2139</v>
      </c>
      <c r="B13" s="80">
        <v>5</v>
      </c>
      <c r="C13" s="80">
        <v>18</v>
      </c>
      <c r="D13" s="80">
        <v>5</v>
      </c>
      <c r="E13" s="80">
        <v>2022</v>
      </c>
      <c r="F13" s="80" t="s">
        <v>568</v>
      </c>
      <c r="G13" s="182" t="s">
        <v>2120</v>
      </c>
      <c r="H13" s="80" t="s">
        <v>2121</v>
      </c>
      <c r="I13" s="173"/>
      <c r="J13" s="83">
        <v>212840</v>
      </c>
      <c r="K13" s="81">
        <v>279352158</v>
      </c>
      <c r="L13" s="81">
        <v>1237932</v>
      </c>
      <c r="M13" s="81">
        <v>1622000384.0000002</v>
      </c>
      <c r="N13" s="81">
        <v>110100</v>
      </c>
      <c r="O13" s="81">
        <v>288071135</v>
      </c>
      <c r="P13" s="81">
        <v>0</v>
      </c>
      <c r="Q13" s="81">
        <v>0</v>
      </c>
      <c r="R13" s="81">
        <v>0</v>
      </c>
      <c r="S13" s="81">
        <v>0</v>
      </c>
      <c r="T13" s="81">
        <v>0</v>
      </c>
      <c r="U13" s="81">
        <v>0</v>
      </c>
      <c r="V13" s="81">
        <v>94</v>
      </c>
      <c r="W13" s="81">
        <v>0</v>
      </c>
      <c r="X13" s="81">
        <v>0</v>
      </c>
      <c r="Y13" s="81">
        <v>577389</v>
      </c>
      <c r="Z13" s="81">
        <v>2190001066</v>
      </c>
      <c r="AA13" s="81">
        <v>389923656</v>
      </c>
      <c r="AB13" s="81">
        <v>2088838521</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2298</v>
      </c>
      <c r="B14" s="80">
        <v>6</v>
      </c>
      <c r="C14" s="80">
        <v>18</v>
      </c>
      <c r="D14" s="80">
        <v>6</v>
      </c>
      <c r="E14" s="80">
        <v>2022</v>
      </c>
      <c r="F14" s="80" t="s">
        <v>568</v>
      </c>
      <c r="G14" s="182" t="s">
        <v>2295</v>
      </c>
      <c r="H14" s="80" t="s">
        <v>2296</v>
      </c>
      <c r="I14" s="173"/>
      <c r="J14" s="83">
        <v>119484</v>
      </c>
      <c r="K14" s="81">
        <v>149710579</v>
      </c>
      <c r="L14" s="81">
        <v>694385</v>
      </c>
      <c r="M14" s="81">
        <v>869659167</v>
      </c>
      <c r="N14" s="81">
        <v>337200</v>
      </c>
      <c r="O14" s="81">
        <v>793994518.00000012</v>
      </c>
      <c r="P14" s="81">
        <v>3269</v>
      </c>
      <c r="Q14" s="81">
        <v>18820357</v>
      </c>
      <c r="R14" s="81">
        <v>0</v>
      </c>
      <c r="S14" s="81">
        <v>0</v>
      </c>
      <c r="T14" s="81">
        <v>3780</v>
      </c>
      <c r="U14" s="81">
        <v>5631</v>
      </c>
      <c r="V14" s="81">
        <v>7858</v>
      </c>
      <c r="W14" s="81">
        <v>25314130.000000004</v>
      </c>
      <c r="X14" s="81">
        <v>34528555.999999993</v>
      </c>
      <c r="Y14" s="81">
        <v>48185992</v>
      </c>
      <c r="Z14" s="81">
        <v>1940213299.0000002</v>
      </c>
      <c r="AA14" s="81">
        <v>162342291</v>
      </c>
      <c r="AB14" s="81">
        <v>921794386</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1673</v>
      </c>
      <c r="B15" s="80">
        <v>7</v>
      </c>
      <c r="C15" s="80">
        <v>18</v>
      </c>
      <c r="D15" s="80">
        <v>7</v>
      </c>
      <c r="E15" s="80">
        <v>2022</v>
      </c>
      <c r="F15" s="80" t="s">
        <v>568</v>
      </c>
      <c r="G15" s="182" t="s">
        <v>1670</v>
      </c>
      <c r="H15" s="80" t="s">
        <v>1671</v>
      </c>
      <c r="I15" s="173"/>
      <c r="J15" s="83">
        <v>235419</v>
      </c>
      <c r="K15" s="81">
        <v>307861601</v>
      </c>
      <c r="L15" s="81">
        <v>1271805</v>
      </c>
      <c r="M15" s="81">
        <v>1660580176.9999998</v>
      </c>
      <c r="N15" s="81">
        <v>121900</v>
      </c>
      <c r="O15" s="81">
        <v>275171799</v>
      </c>
      <c r="P15" s="81">
        <v>18</v>
      </c>
      <c r="Q15" s="81">
        <v>103426</v>
      </c>
      <c r="R15" s="81">
        <v>0</v>
      </c>
      <c r="S15" s="81">
        <v>0</v>
      </c>
      <c r="T15" s="81">
        <v>0</v>
      </c>
      <c r="U15" s="81">
        <v>0</v>
      </c>
      <c r="V15" s="81">
        <v>0</v>
      </c>
      <c r="W15" s="81">
        <v>0</v>
      </c>
      <c r="X15" s="81">
        <v>0</v>
      </c>
      <c r="Y15" s="81">
        <v>0</v>
      </c>
      <c r="Z15" s="81">
        <v>2243717003</v>
      </c>
      <c r="AA15" s="81">
        <v>328626197</v>
      </c>
      <c r="AB15" s="81">
        <v>1984723925.9999998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2294</v>
      </c>
      <c r="B16" s="80">
        <v>8</v>
      </c>
      <c r="C16" s="80">
        <v>18</v>
      </c>
      <c r="D16" s="80">
        <v>8</v>
      </c>
      <c r="E16" s="80">
        <v>2022</v>
      </c>
      <c r="F16" s="80" t="s">
        <v>568</v>
      </c>
      <c r="G16" s="182" t="s">
        <v>2291</v>
      </c>
      <c r="H16" s="80" t="s">
        <v>2292</v>
      </c>
      <c r="I16" s="173"/>
      <c r="J16" s="83">
        <v>97069</v>
      </c>
      <c r="K16" s="81">
        <v>121281461</v>
      </c>
      <c r="L16" s="81">
        <v>783112</v>
      </c>
      <c r="M16" s="81">
        <v>978099179</v>
      </c>
      <c r="N16" s="81">
        <v>260899.99999999997</v>
      </c>
      <c r="O16" s="81">
        <v>582129005</v>
      </c>
      <c r="P16" s="81">
        <v>6704</v>
      </c>
      <c r="Q16" s="81">
        <v>38873167</v>
      </c>
      <c r="R16" s="81">
        <v>0</v>
      </c>
      <c r="S16" s="81">
        <v>0</v>
      </c>
      <c r="T16" s="81">
        <v>880986</v>
      </c>
      <c r="U16" s="81">
        <v>30705</v>
      </c>
      <c r="V16" s="81">
        <v>16852</v>
      </c>
      <c r="W16" s="81">
        <v>6163795176</v>
      </c>
      <c r="X16" s="81">
        <v>188280117</v>
      </c>
      <c r="Y16" s="81">
        <v>103336219</v>
      </c>
      <c r="Z16" s="81">
        <v>8175794323.999999</v>
      </c>
      <c r="AA16" s="81">
        <v>92936399</v>
      </c>
      <c r="AB16" s="81">
        <v>617410135</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2322</v>
      </c>
      <c r="B17" s="80">
        <v>9</v>
      </c>
      <c r="C17" s="80">
        <v>18</v>
      </c>
      <c r="D17" s="80">
        <v>9</v>
      </c>
      <c r="E17" s="80">
        <v>2022</v>
      </c>
      <c r="F17" s="80" t="s">
        <v>568</v>
      </c>
      <c r="G17" s="182" t="s">
        <v>2319</v>
      </c>
      <c r="H17" s="80" t="s">
        <v>2320</v>
      </c>
      <c r="I17" s="173"/>
      <c r="J17" s="83">
        <v>409812</v>
      </c>
      <c r="K17" s="81">
        <v>539441646</v>
      </c>
      <c r="L17" s="81">
        <v>566587</v>
      </c>
      <c r="M17" s="81">
        <v>743877722</v>
      </c>
      <c r="N17" s="81">
        <v>741400</v>
      </c>
      <c r="O17" s="81">
        <v>1699924579</v>
      </c>
      <c r="P17" s="81">
        <v>7099</v>
      </c>
      <c r="Q17" s="81">
        <v>40553239.000000007</v>
      </c>
      <c r="R17" s="81">
        <v>0</v>
      </c>
      <c r="S17" s="81">
        <v>0</v>
      </c>
      <c r="T17" s="81">
        <v>0</v>
      </c>
      <c r="U17" s="81">
        <v>0</v>
      </c>
      <c r="V17" s="81">
        <v>0</v>
      </c>
      <c r="W17" s="81">
        <v>0</v>
      </c>
      <c r="X17" s="81">
        <v>0</v>
      </c>
      <c r="Y17" s="81">
        <v>0</v>
      </c>
      <c r="Z17" s="81">
        <v>3023797185.9999995</v>
      </c>
      <c r="AA17" s="81">
        <v>585956718</v>
      </c>
      <c r="AB17" s="81">
        <v>3408570973</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1669</v>
      </c>
      <c r="B18" s="80">
        <v>10</v>
      </c>
      <c r="C18" s="80">
        <v>18</v>
      </c>
      <c r="D18" s="80">
        <v>10</v>
      </c>
      <c r="E18" s="80">
        <v>2022</v>
      </c>
      <c r="F18" s="80" t="s">
        <v>568</v>
      </c>
      <c r="G18" s="182" t="s">
        <v>1666</v>
      </c>
      <c r="H18" s="80" t="s">
        <v>1667</v>
      </c>
      <c r="I18" s="173"/>
      <c r="J18" s="83">
        <v>221669</v>
      </c>
      <c r="K18" s="81">
        <v>295139745</v>
      </c>
      <c r="L18" s="81">
        <v>2607677</v>
      </c>
      <c r="M18" s="81">
        <v>3462771553</v>
      </c>
      <c r="N18" s="81">
        <v>252500</v>
      </c>
      <c r="O18" s="81">
        <v>561100636</v>
      </c>
      <c r="P18" s="81">
        <v>16170.000000000002</v>
      </c>
      <c r="Q18" s="81">
        <v>41324075</v>
      </c>
      <c r="R18" s="81">
        <v>2136.6001700000002</v>
      </c>
      <c r="S18" s="81">
        <v>11971733.585830001</v>
      </c>
      <c r="T18" s="81">
        <v>220241</v>
      </c>
      <c r="U18" s="81">
        <v>5758</v>
      </c>
      <c r="V18" s="81">
        <v>5176</v>
      </c>
      <c r="W18" s="81">
        <v>1537268069</v>
      </c>
      <c r="X18" s="81">
        <v>35307320</v>
      </c>
      <c r="Y18" s="81">
        <v>31737024</v>
      </c>
      <c r="Z18" s="81">
        <v>5976620155.5858307</v>
      </c>
      <c r="AA18" s="81">
        <v>314692142</v>
      </c>
      <c r="AB18" s="81">
        <v>1742383306</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1681</v>
      </c>
      <c r="B19" s="80">
        <v>11</v>
      </c>
      <c r="C19" s="80">
        <v>18</v>
      </c>
      <c r="D19" s="80">
        <v>11</v>
      </c>
      <c r="E19" s="80">
        <v>2022</v>
      </c>
      <c r="F19" s="80" t="s">
        <v>568</v>
      </c>
      <c r="G19" s="182" t="s">
        <v>1678</v>
      </c>
      <c r="H19" s="80" t="s">
        <v>1679</v>
      </c>
      <c r="I19" s="173"/>
      <c r="J19" s="83">
        <v>93355</v>
      </c>
      <c r="K19" s="81">
        <v>121512620</v>
      </c>
      <c r="L19" s="81">
        <v>74729</v>
      </c>
      <c r="M19" s="81">
        <v>97056997.000000015</v>
      </c>
      <c r="N19" s="81">
        <v>50600</v>
      </c>
      <c r="O19" s="81">
        <v>117769949</v>
      </c>
      <c r="P19" s="81">
        <v>100</v>
      </c>
      <c r="Q19" s="81">
        <v>570513</v>
      </c>
      <c r="R19" s="81">
        <v>0</v>
      </c>
      <c r="S19" s="81">
        <v>0</v>
      </c>
      <c r="T19" s="81">
        <v>0</v>
      </c>
      <c r="U19" s="81">
        <v>0</v>
      </c>
      <c r="V19" s="81">
        <v>0</v>
      </c>
      <c r="W19" s="81">
        <v>0</v>
      </c>
      <c r="X19" s="81">
        <v>0</v>
      </c>
      <c r="Y19" s="81">
        <v>0</v>
      </c>
      <c r="Z19" s="81">
        <v>336910078.99999994</v>
      </c>
      <c r="AA19" s="81">
        <v>177166675</v>
      </c>
      <c r="AB19" s="81">
        <v>905782245</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2318</v>
      </c>
      <c r="B20" s="80">
        <v>12</v>
      </c>
      <c r="C20" s="80">
        <v>18</v>
      </c>
      <c r="D20" s="80">
        <v>12</v>
      </c>
      <c r="E20" s="80">
        <v>2022</v>
      </c>
      <c r="F20" s="80" t="s">
        <v>568</v>
      </c>
      <c r="G20" s="182" t="s">
        <v>2315</v>
      </c>
      <c r="H20" s="80" t="s">
        <v>2316</v>
      </c>
      <c r="I20" s="173"/>
      <c r="J20" s="83">
        <v>466214</v>
      </c>
      <c r="K20" s="81">
        <v>603825507</v>
      </c>
      <c r="L20" s="81">
        <v>1356796</v>
      </c>
      <c r="M20" s="81">
        <v>1755589873</v>
      </c>
      <c r="N20" s="81">
        <v>302800</v>
      </c>
      <c r="O20" s="81">
        <v>670419287.99999988</v>
      </c>
      <c r="P20" s="81">
        <v>2362</v>
      </c>
      <c r="Q20" s="81">
        <v>12559330</v>
      </c>
      <c r="R20" s="81">
        <v>62.674700000000001</v>
      </c>
      <c r="S20" s="81">
        <v>268977.03012000001</v>
      </c>
      <c r="T20" s="81">
        <v>0</v>
      </c>
      <c r="U20" s="81">
        <v>0</v>
      </c>
      <c r="V20" s="81">
        <v>426</v>
      </c>
      <c r="W20" s="81">
        <v>0</v>
      </c>
      <c r="X20" s="81">
        <v>0</v>
      </c>
      <c r="Y20" s="81">
        <v>2612968</v>
      </c>
      <c r="Z20" s="81">
        <v>3045275943.0301199</v>
      </c>
      <c r="AA20" s="81">
        <v>817572171</v>
      </c>
      <c r="AB20" s="81">
        <v>4168630291</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1891</v>
      </c>
      <c r="B21" s="80">
        <v>13</v>
      </c>
      <c r="C21" s="80">
        <v>18</v>
      </c>
      <c r="D21" s="80">
        <v>13</v>
      </c>
      <c r="E21" s="80">
        <v>2022</v>
      </c>
      <c r="F21" s="80" t="s">
        <v>568</v>
      </c>
      <c r="G21" s="182" t="s">
        <v>1872</v>
      </c>
      <c r="H21" s="80" t="s">
        <v>1873</v>
      </c>
      <c r="I21" s="173"/>
      <c r="J21" s="83">
        <v>128633.99999999999</v>
      </c>
      <c r="K21" s="81">
        <v>166555501</v>
      </c>
      <c r="L21" s="81">
        <v>299433</v>
      </c>
      <c r="M21" s="81">
        <v>387077396</v>
      </c>
      <c r="N21" s="81">
        <v>18100</v>
      </c>
      <c r="O21" s="81">
        <v>42611093.000000007</v>
      </c>
      <c r="P21" s="81">
        <v>66</v>
      </c>
      <c r="Q21" s="81">
        <v>375452</v>
      </c>
      <c r="R21" s="81">
        <v>0</v>
      </c>
      <c r="S21" s="81">
        <v>0</v>
      </c>
      <c r="T21" s="81">
        <v>0</v>
      </c>
      <c r="U21" s="81">
        <v>0</v>
      </c>
      <c r="V21" s="81">
        <v>153</v>
      </c>
      <c r="W21" s="81">
        <v>0</v>
      </c>
      <c r="X21" s="81">
        <v>0</v>
      </c>
      <c r="Y21" s="81">
        <v>937215</v>
      </c>
      <c r="Z21" s="81">
        <v>597556657</v>
      </c>
      <c r="AA21" s="81">
        <v>143024198</v>
      </c>
      <c r="AB21" s="81">
        <v>1229355753</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2310</v>
      </c>
      <c r="B22" s="80">
        <v>14</v>
      </c>
      <c r="C22" s="80">
        <v>18</v>
      </c>
      <c r="D22" s="80">
        <v>14</v>
      </c>
      <c r="E22" s="80">
        <v>2022</v>
      </c>
      <c r="F22" s="80" t="s">
        <v>568</v>
      </c>
      <c r="G22" s="182" t="s">
        <v>2307</v>
      </c>
      <c r="H22" s="80" t="s">
        <v>2308</v>
      </c>
      <c r="I22" s="173"/>
      <c r="J22" s="83">
        <v>391416</v>
      </c>
      <c r="K22" s="81">
        <v>491934084</v>
      </c>
      <c r="L22" s="81">
        <v>1019746</v>
      </c>
      <c r="M22" s="81">
        <v>1281116086</v>
      </c>
      <c r="N22" s="81">
        <v>513700.00000000006</v>
      </c>
      <c r="O22" s="81">
        <v>1138318993</v>
      </c>
      <c r="P22" s="81">
        <v>21314</v>
      </c>
      <c r="Q22" s="81">
        <v>123597340</v>
      </c>
      <c r="R22" s="81">
        <v>282.42687999999998</v>
      </c>
      <c r="S22" s="81">
        <v>2352051.07479</v>
      </c>
      <c r="T22" s="81">
        <v>21351</v>
      </c>
      <c r="U22" s="81">
        <v>3401</v>
      </c>
      <c r="V22" s="81">
        <v>2575</v>
      </c>
      <c r="W22" s="81">
        <v>147164287</v>
      </c>
      <c r="X22" s="81">
        <v>20853706</v>
      </c>
      <c r="Y22" s="81">
        <v>15792108</v>
      </c>
      <c r="Z22" s="81">
        <v>3221128655.07479</v>
      </c>
      <c r="AA22" s="81">
        <v>648583971</v>
      </c>
      <c r="AB22" s="81">
        <v>3280859841</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2290</v>
      </c>
      <c r="B23" s="80">
        <v>15</v>
      </c>
      <c r="C23" s="80">
        <v>18</v>
      </c>
      <c r="D23" s="80">
        <v>15</v>
      </c>
      <c r="E23" s="80">
        <v>2022</v>
      </c>
      <c r="F23" s="80" t="s">
        <v>568</v>
      </c>
      <c r="G23" s="182" t="s">
        <v>2287</v>
      </c>
      <c r="H23" s="80" t="s">
        <v>2288</v>
      </c>
      <c r="I23" s="173"/>
      <c r="J23" s="83">
        <v>12325</v>
      </c>
      <c r="K23" s="81">
        <v>15943022</v>
      </c>
      <c r="L23" s="81">
        <v>8628</v>
      </c>
      <c r="M23" s="81">
        <v>11144277</v>
      </c>
      <c r="N23" s="81">
        <v>2000</v>
      </c>
      <c r="O23" s="81">
        <v>5374017</v>
      </c>
      <c r="P23" s="81">
        <v>0</v>
      </c>
      <c r="Q23" s="81">
        <v>0</v>
      </c>
      <c r="R23" s="81">
        <v>0</v>
      </c>
      <c r="S23" s="81">
        <v>0</v>
      </c>
      <c r="T23" s="81">
        <v>0</v>
      </c>
      <c r="U23" s="81">
        <v>0</v>
      </c>
      <c r="V23" s="81">
        <v>0</v>
      </c>
      <c r="W23" s="81">
        <v>0</v>
      </c>
      <c r="X23" s="81">
        <v>0</v>
      </c>
      <c r="Y23" s="81">
        <v>0</v>
      </c>
      <c r="Z23" s="81">
        <v>32461316.000000004</v>
      </c>
      <c r="AA23" s="81">
        <v>7850172</v>
      </c>
      <c r="AB23" s="81">
        <v>100074824</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1665</v>
      </c>
      <c r="B24" s="80">
        <v>16</v>
      </c>
      <c r="C24" s="80">
        <v>18</v>
      </c>
      <c r="D24" s="80">
        <v>16</v>
      </c>
      <c r="E24" s="80">
        <v>2022</v>
      </c>
      <c r="F24" s="80" t="s">
        <v>568</v>
      </c>
      <c r="G24" s="182" t="s">
        <v>1662</v>
      </c>
      <c r="H24" s="80" t="s">
        <v>1663</v>
      </c>
      <c r="I24" s="173"/>
      <c r="J24" s="83">
        <v>301767</v>
      </c>
      <c r="K24" s="81">
        <v>395064581.00000006</v>
      </c>
      <c r="L24" s="81">
        <v>2216436</v>
      </c>
      <c r="M24" s="81">
        <v>2894550610</v>
      </c>
      <c r="N24" s="81">
        <v>152800</v>
      </c>
      <c r="O24" s="81">
        <v>332456907</v>
      </c>
      <c r="P24" s="81">
        <v>4492</v>
      </c>
      <c r="Q24" s="81">
        <v>10910715</v>
      </c>
      <c r="R24" s="81">
        <v>11.46449</v>
      </c>
      <c r="S24" s="81">
        <v>58707.875719999996</v>
      </c>
      <c r="T24" s="81">
        <v>0</v>
      </c>
      <c r="U24" s="81">
        <v>0</v>
      </c>
      <c r="V24" s="81">
        <v>1581</v>
      </c>
      <c r="W24" s="81">
        <v>0</v>
      </c>
      <c r="X24" s="81">
        <v>0</v>
      </c>
      <c r="Y24" s="81">
        <v>9695428</v>
      </c>
      <c r="Z24" s="81">
        <v>3642736948.8757195</v>
      </c>
      <c r="AA24" s="81">
        <v>415298722</v>
      </c>
      <c r="AB24" s="81">
        <v>2277230546</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2302</v>
      </c>
      <c r="B25" s="80">
        <v>17</v>
      </c>
      <c r="C25" s="80">
        <v>18</v>
      </c>
      <c r="D25" s="80">
        <v>17</v>
      </c>
      <c r="E25" s="80">
        <v>2022</v>
      </c>
      <c r="F25" s="80" t="s">
        <v>568</v>
      </c>
      <c r="G25" s="182" t="s">
        <v>2299</v>
      </c>
      <c r="H25" s="80" t="s">
        <v>2300</v>
      </c>
      <c r="I25" s="173"/>
      <c r="J25" s="83">
        <v>178431</v>
      </c>
      <c r="K25" s="81">
        <v>237374324</v>
      </c>
      <c r="L25" s="81">
        <v>1132844</v>
      </c>
      <c r="M25" s="81">
        <v>1505002791</v>
      </c>
      <c r="N25" s="81">
        <v>48500</v>
      </c>
      <c r="O25" s="81">
        <v>126875665</v>
      </c>
      <c r="P25" s="81">
        <v>0</v>
      </c>
      <c r="Q25" s="81">
        <v>0</v>
      </c>
      <c r="R25" s="81">
        <v>0</v>
      </c>
      <c r="S25" s="81">
        <v>0</v>
      </c>
      <c r="T25" s="81">
        <v>0</v>
      </c>
      <c r="U25" s="81">
        <v>0</v>
      </c>
      <c r="V25" s="81">
        <v>0</v>
      </c>
      <c r="W25" s="81">
        <v>0</v>
      </c>
      <c r="X25" s="81">
        <v>0</v>
      </c>
      <c r="Y25" s="81">
        <v>0</v>
      </c>
      <c r="Z25" s="81">
        <v>1869252779.9999998</v>
      </c>
      <c r="AA25" s="81">
        <v>288601049</v>
      </c>
      <c r="AB25" s="81">
        <v>1353969307</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1661</v>
      </c>
      <c r="B26" s="80">
        <v>18</v>
      </c>
      <c r="C26" s="80">
        <v>18</v>
      </c>
      <c r="D26" s="80">
        <v>18</v>
      </c>
      <c r="E26" s="80">
        <v>2022</v>
      </c>
      <c r="F26" s="80" t="s">
        <v>568</v>
      </c>
      <c r="G26" s="182" t="s">
        <v>1658</v>
      </c>
      <c r="H26" s="80" t="s">
        <v>1659</v>
      </c>
      <c r="I26" s="173"/>
      <c r="J26" s="83">
        <v>340391</v>
      </c>
      <c r="K26" s="81">
        <v>417325161.00000006</v>
      </c>
      <c r="L26" s="81">
        <v>156197</v>
      </c>
      <c r="M26" s="81">
        <v>191215682</v>
      </c>
      <c r="N26" s="81">
        <v>84400</v>
      </c>
      <c r="O26" s="81">
        <v>209681669</v>
      </c>
      <c r="P26" s="81">
        <v>995</v>
      </c>
      <c r="Q26" s="81">
        <v>5641050</v>
      </c>
      <c r="R26" s="81">
        <v>0</v>
      </c>
      <c r="S26" s="81">
        <v>0</v>
      </c>
      <c r="T26" s="81">
        <v>121627</v>
      </c>
      <c r="U26" s="81">
        <v>5631</v>
      </c>
      <c r="V26" s="81">
        <v>2185</v>
      </c>
      <c r="W26" s="81">
        <v>851012176</v>
      </c>
      <c r="X26" s="81">
        <v>34531990</v>
      </c>
      <c r="Y26" s="81">
        <v>13398911</v>
      </c>
      <c r="Z26" s="81">
        <v>1722806639</v>
      </c>
      <c r="AA26" s="81">
        <v>900316225.00000012</v>
      </c>
      <c r="AB26" s="81">
        <v>3905213097</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2314</v>
      </c>
      <c r="B27" s="80">
        <v>19</v>
      </c>
      <c r="C27" s="80">
        <v>18</v>
      </c>
      <c r="D27" s="80">
        <v>19</v>
      </c>
      <c r="E27" s="80">
        <v>2022</v>
      </c>
      <c r="F27" s="80" t="s">
        <v>568</v>
      </c>
      <c r="G27" s="182" t="s">
        <v>2311</v>
      </c>
      <c r="H27" s="80" t="s">
        <v>2312</v>
      </c>
      <c r="I27" s="173"/>
      <c r="J27" s="83">
        <v>216291</v>
      </c>
      <c r="K27" s="81">
        <v>280680108</v>
      </c>
      <c r="L27" s="81">
        <v>1044678.0000000001</v>
      </c>
      <c r="M27" s="81">
        <v>1353731527</v>
      </c>
      <c r="N27" s="81">
        <v>284900</v>
      </c>
      <c r="O27" s="81">
        <v>723567437</v>
      </c>
      <c r="P27" s="81">
        <v>7259</v>
      </c>
      <c r="Q27" s="81">
        <v>41325631</v>
      </c>
      <c r="R27" s="81">
        <v>0</v>
      </c>
      <c r="S27" s="81">
        <v>0</v>
      </c>
      <c r="T27" s="81">
        <v>317817</v>
      </c>
      <c r="U27" s="81">
        <v>15062</v>
      </c>
      <c r="V27" s="81">
        <v>7073</v>
      </c>
      <c r="W27" s="81">
        <v>2221882724</v>
      </c>
      <c r="X27" s="81">
        <v>92358222</v>
      </c>
      <c r="Y27" s="81">
        <v>43373353</v>
      </c>
      <c r="Z27" s="81">
        <v>4756919002</v>
      </c>
      <c r="AA27" s="81">
        <v>385019913</v>
      </c>
      <c r="AB27" s="81">
        <v>1915541558</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1242</v>
      </c>
      <c r="B28" s="80">
        <v>20</v>
      </c>
      <c r="C28" s="80">
        <v>18</v>
      </c>
      <c r="D28" s="80">
        <v>20</v>
      </c>
      <c r="E28" s="80">
        <v>2022</v>
      </c>
      <c r="F28" s="80" t="s">
        <v>568</v>
      </c>
      <c r="G28" s="182" t="s">
        <v>564</v>
      </c>
      <c r="H28" s="80" t="s">
        <v>564</v>
      </c>
      <c r="I28" s="173"/>
      <c r="J28" s="83"/>
      <c r="K28" s="81"/>
      <c r="L28" s="81"/>
      <c r="M28" s="81"/>
      <c r="N28" s="81"/>
      <c r="O28" s="81"/>
      <c r="P28" s="81"/>
      <c r="Q28" s="81"/>
      <c r="R28" s="81"/>
      <c r="S28" s="81"/>
      <c r="T28" s="81"/>
      <c r="U28" s="81"/>
      <c r="V28" s="81"/>
      <c r="W28" s="81"/>
      <c r="X28" s="81"/>
      <c r="Y28" s="81"/>
      <c r="Z28" s="81"/>
      <c r="AA28" s="81"/>
      <c r="AB28" s="81"/>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1242</v>
      </c>
      <c r="B29" s="80">
        <v>21</v>
      </c>
      <c r="C29" s="80">
        <v>18</v>
      </c>
      <c r="D29" s="80">
        <v>21</v>
      </c>
      <c r="E29" s="80">
        <v>2022</v>
      </c>
      <c r="F29" s="80" t="s">
        <v>568</v>
      </c>
      <c r="G29" s="182" t="s">
        <v>564</v>
      </c>
      <c r="H29" s="80" t="s">
        <v>564</v>
      </c>
      <c r="I29" s="173"/>
      <c r="J29" s="83"/>
      <c r="K29" s="81"/>
      <c r="L29" s="81"/>
      <c r="M29" s="81"/>
      <c r="N29" s="81"/>
      <c r="O29" s="81"/>
      <c r="P29" s="81"/>
      <c r="Q29" s="81"/>
      <c r="R29" s="81"/>
      <c r="S29" s="81"/>
      <c r="T29" s="81"/>
      <c r="U29" s="81"/>
      <c r="V29" s="81"/>
      <c r="W29" s="81"/>
      <c r="X29" s="81"/>
      <c r="Y29" s="81"/>
      <c r="Z29" s="81"/>
      <c r="AA29" s="81"/>
      <c r="AB29" s="81"/>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1242</v>
      </c>
      <c r="B30" s="80">
        <v>22</v>
      </c>
      <c r="C30" s="80">
        <v>18</v>
      </c>
      <c r="D30" s="80">
        <v>22</v>
      </c>
      <c r="E30" s="80">
        <v>2022</v>
      </c>
      <c r="F30" s="80" t="s">
        <v>568</v>
      </c>
      <c r="G30" s="182" t="s">
        <v>564</v>
      </c>
      <c r="H30" s="80" t="s">
        <v>564</v>
      </c>
      <c r="I30" s="173"/>
      <c r="J30" s="83"/>
      <c r="K30" s="81"/>
      <c r="L30" s="81"/>
      <c r="M30" s="81"/>
      <c r="N30" s="81"/>
      <c r="O30" s="81"/>
      <c r="P30" s="81"/>
      <c r="Q30" s="81"/>
      <c r="R30" s="81"/>
      <c r="S30" s="81"/>
      <c r="T30" s="81"/>
      <c r="U30" s="81"/>
      <c r="V30" s="81"/>
      <c r="W30" s="81"/>
      <c r="X30" s="81"/>
      <c r="Y30" s="81"/>
      <c r="Z30" s="81"/>
      <c r="AA30" s="81"/>
      <c r="AB30" s="81"/>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1242</v>
      </c>
      <c r="B31" s="80">
        <v>23</v>
      </c>
      <c r="C31" s="80">
        <v>18</v>
      </c>
      <c r="D31" s="80">
        <v>23</v>
      </c>
      <c r="E31" s="80">
        <v>2022</v>
      </c>
      <c r="F31" s="80" t="s">
        <v>568</v>
      </c>
      <c r="G31" s="182" t="s">
        <v>564</v>
      </c>
      <c r="H31" s="80" t="s">
        <v>564</v>
      </c>
      <c r="I31" s="173"/>
      <c r="J31" s="83"/>
      <c r="K31" s="81"/>
      <c r="L31" s="81"/>
      <c r="M31" s="81"/>
      <c r="N31" s="81"/>
      <c r="O31" s="81"/>
      <c r="P31" s="81"/>
      <c r="Q31" s="81"/>
      <c r="R31" s="81"/>
      <c r="S31" s="81"/>
      <c r="T31" s="81"/>
      <c r="U31" s="81"/>
      <c r="V31" s="81"/>
      <c r="W31" s="81"/>
      <c r="X31" s="81"/>
      <c r="Y31" s="81"/>
      <c r="Z31" s="81"/>
      <c r="AA31" s="81"/>
      <c r="AB31" s="81"/>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1242</v>
      </c>
      <c r="B32" s="80">
        <v>24</v>
      </c>
      <c r="C32" s="80">
        <v>18</v>
      </c>
      <c r="D32" s="80">
        <v>24</v>
      </c>
      <c r="E32" s="80">
        <v>2022</v>
      </c>
      <c r="F32" s="80" t="s">
        <v>568</v>
      </c>
      <c r="G32" s="182" t="s">
        <v>564</v>
      </c>
      <c r="H32" s="80" t="s">
        <v>564</v>
      </c>
      <c r="I32" s="173"/>
      <c r="J32" s="83"/>
      <c r="K32" s="81"/>
      <c r="L32" s="81"/>
      <c r="M32" s="81"/>
      <c r="N32" s="81"/>
      <c r="O32" s="81"/>
      <c r="P32" s="81"/>
      <c r="Q32" s="81"/>
      <c r="R32" s="81"/>
      <c r="S32" s="81"/>
      <c r="T32" s="81"/>
      <c r="U32" s="81"/>
      <c r="V32" s="81"/>
      <c r="W32" s="81"/>
      <c r="X32" s="81"/>
      <c r="Y32" s="81"/>
      <c r="Z32" s="81"/>
      <c r="AA32" s="81"/>
      <c r="AB32" s="81"/>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1242</v>
      </c>
      <c r="B33" s="80">
        <v>25</v>
      </c>
      <c r="C33" s="80">
        <v>18</v>
      </c>
      <c r="D33" s="80">
        <v>25</v>
      </c>
      <c r="E33" s="80">
        <v>2022</v>
      </c>
      <c r="F33" s="80" t="s">
        <v>568</v>
      </c>
      <c r="G33" s="182" t="s">
        <v>564</v>
      </c>
      <c r="H33" s="80" t="s">
        <v>564</v>
      </c>
      <c r="I33" s="173"/>
      <c r="J33" s="83"/>
      <c r="K33" s="81"/>
      <c r="L33" s="81"/>
      <c r="M33" s="81"/>
      <c r="N33" s="81"/>
      <c r="O33" s="81"/>
      <c r="P33" s="81"/>
      <c r="Q33" s="81"/>
      <c r="R33" s="81"/>
      <c r="S33" s="81"/>
      <c r="T33" s="81"/>
      <c r="U33" s="81"/>
      <c r="V33" s="81"/>
      <c r="W33" s="81"/>
      <c r="X33" s="81"/>
      <c r="Y33" s="81"/>
      <c r="Z33" s="81"/>
      <c r="AA33" s="81"/>
      <c r="AB33" s="81"/>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1242</v>
      </c>
      <c r="B34" s="80">
        <v>26</v>
      </c>
      <c r="C34" s="80">
        <v>18</v>
      </c>
      <c r="D34" s="80">
        <v>26</v>
      </c>
      <c r="E34" s="80">
        <v>2022</v>
      </c>
      <c r="F34" s="80" t="s">
        <v>568</v>
      </c>
      <c r="G34" s="182" t="s">
        <v>564</v>
      </c>
      <c r="H34" s="80" t="s">
        <v>564</v>
      </c>
      <c r="I34" s="173"/>
      <c r="J34" s="83"/>
      <c r="K34" s="81"/>
      <c r="L34" s="81"/>
      <c r="M34" s="81"/>
      <c r="N34" s="81"/>
      <c r="O34" s="81"/>
      <c r="P34" s="81"/>
      <c r="Q34" s="81"/>
      <c r="R34" s="81"/>
      <c r="S34" s="81"/>
      <c r="T34" s="81"/>
      <c r="U34" s="81"/>
      <c r="V34" s="81"/>
      <c r="W34" s="81"/>
      <c r="X34" s="81"/>
      <c r="Y34" s="81"/>
      <c r="Z34" s="81"/>
      <c r="AA34" s="81"/>
      <c r="AB34" s="81"/>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1242</v>
      </c>
      <c r="B35" s="80">
        <v>27</v>
      </c>
      <c r="C35" s="80">
        <v>18</v>
      </c>
      <c r="D35" s="80">
        <v>27</v>
      </c>
      <c r="E35" s="80">
        <v>2022</v>
      </c>
      <c r="F35" s="80" t="s">
        <v>568</v>
      </c>
      <c r="G35" s="182" t="s">
        <v>564</v>
      </c>
      <c r="H35" s="80" t="s">
        <v>564</v>
      </c>
      <c r="I35" s="173"/>
      <c r="J35" s="83"/>
      <c r="K35" s="81"/>
      <c r="L35" s="81"/>
      <c r="M35" s="81"/>
      <c r="N35" s="81"/>
      <c r="O35" s="81"/>
      <c r="P35" s="81"/>
      <c r="Q35" s="81"/>
      <c r="R35" s="81"/>
      <c r="S35" s="81"/>
      <c r="T35" s="81"/>
      <c r="U35" s="81"/>
      <c r="V35" s="81"/>
      <c r="W35" s="81"/>
      <c r="X35" s="81"/>
      <c r="Y35" s="81"/>
      <c r="Z35" s="81"/>
      <c r="AA35" s="81"/>
      <c r="AB35" s="81"/>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1242</v>
      </c>
      <c r="B36" s="80">
        <v>28</v>
      </c>
      <c r="C36" s="80">
        <v>18</v>
      </c>
      <c r="D36" s="80">
        <v>28</v>
      </c>
      <c r="E36" s="80">
        <v>2022</v>
      </c>
      <c r="F36" s="80" t="s">
        <v>568</v>
      </c>
      <c r="G36" s="182" t="s">
        <v>564</v>
      </c>
      <c r="H36" s="80" t="s">
        <v>564</v>
      </c>
      <c r="I36" s="173"/>
      <c r="J36" s="83"/>
      <c r="K36" s="81"/>
      <c r="L36" s="81"/>
      <c r="M36" s="81"/>
      <c r="N36" s="81"/>
      <c r="O36" s="81"/>
      <c r="P36" s="81"/>
      <c r="Q36" s="81"/>
      <c r="R36" s="81"/>
      <c r="S36" s="81"/>
      <c r="T36" s="81"/>
      <c r="U36" s="81"/>
      <c r="V36" s="81"/>
      <c r="W36" s="81"/>
      <c r="X36" s="81"/>
      <c r="Y36" s="81"/>
      <c r="Z36" s="81"/>
      <c r="AA36" s="81"/>
      <c r="AB36" s="81"/>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2305</v>
      </c>
      <c r="B190" s="80">
        <v>182</v>
      </c>
      <c r="C190" s="80">
        <v>16</v>
      </c>
      <c r="D190" s="80">
        <v>2</v>
      </c>
      <c r="E190" s="80">
        <v>2021</v>
      </c>
      <c r="F190" s="80" t="s">
        <v>75</v>
      </c>
      <c r="G190" s="182" t="s">
        <v>2303</v>
      </c>
      <c r="H190" s="80" t="s">
        <v>2304</v>
      </c>
      <c r="I190" s="173"/>
      <c r="J190" s="83"/>
      <c r="K190" s="81"/>
      <c r="L190" s="81"/>
      <c r="M190" s="81"/>
      <c r="N190" s="81"/>
      <c r="O190" s="81"/>
      <c r="P190" s="81"/>
      <c r="Q190" s="81"/>
      <c r="R190" s="81"/>
      <c r="S190" s="81"/>
      <c r="T190" s="81"/>
      <c r="U190" s="81"/>
      <c r="V190" s="81"/>
      <c r="W190" s="81"/>
      <c r="X190" s="81"/>
      <c r="Y190" s="81"/>
      <c r="Z190" s="81"/>
      <c r="AA190" s="81"/>
      <c r="AB190" s="81"/>
      <c r="AC190" s="82"/>
      <c r="AD190" s="81">
        <v>190368250.85273936</v>
      </c>
      <c r="AE190" s="81">
        <v>7816034.4945225846</v>
      </c>
      <c r="AF190" s="81">
        <v>9064631.0608047768</v>
      </c>
      <c r="AG190" s="81">
        <v>102829580.86216052</v>
      </c>
      <c r="AH190" s="81">
        <v>123829520.88584976</v>
      </c>
      <c r="AI190" s="81">
        <v>0</v>
      </c>
      <c r="AJ190" s="81">
        <v>0</v>
      </c>
      <c r="AK190" s="81">
        <v>7088249.9416213576</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1676</v>
      </c>
      <c r="B191" s="80">
        <v>183</v>
      </c>
      <c r="C191" s="80">
        <v>16</v>
      </c>
      <c r="D191" s="80">
        <v>3</v>
      </c>
      <c r="E191" s="80">
        <v>2021</v>
      </c>
      <c r="F191" s="80" t="s">
        <v>75</v>
      </c>
      <c r="G191" s="182" t="s">
        <v>1674</v>
      </c>
      <c r="H191" s="80" t="s">
        <v>1675</v>
      </c>
      <c r="I191" s="173"/>
      <c r="J191" s="83"/>
      <c r="K191" s="81"/>
      <c r="L191" s="81"/>
      <c r="M191" s="81"/>
      <c r="N191" s="81"/>
      <c r="O191" s="81"/>
      <c r="P191" s="81"/>
      <c r="Q191" s="81"/>
      <c r="R191" s="81"/>
      <c r="S191" s="81"/>
      <c r="T191" s="81"/>
      <c r="U191" s="81"/>
      <c r="V191" s="81"/>
      <c r="W191" s="81"/>
      <c r="X191" s="81"/>
      <c r="Y191" s="81"/>
      <c r="Z191" s="81"/>
      <c r="AA191" s="81"/>
      <c r="AB191" s="81"/>
      <c r="AC191" s="82"/>
      <c r="AD191" s="81">
        <v>83242396.993007094</v>
      </c>
      <c r="AE191" s="81">
        <v>4231639.4636250194</v>
      </c>
      <c r="AF191" s="81">
        <v>2558641.9258724921</v>
      </c>
      <c r="AG191" s="81">
        <v>65682782.578908533</v>
      </c>
      <c r="AH191" s="81">
        <v>81246025.853676096</v>
      </c>
      <c r="AI191" s="81">
        <v>0</v>
      </c>
      <c r="AJ191" s="81">
        <v>0</v>
      </c>
      <c r="AK191" s="81">
        <v>4834448.9879613817</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2325</v>
      </c>
      <c r="B192" s="80">
        <v>184</v>
      </c>
      <c r="C192" s="80">
        <v>16</v>
      </c>
      <c r="D192" s="80">
        <v>4</v>
      </c>
      <c r="E192" s="80">
        <v>2021</v>
      </c>
      <c r="F192" s="80" t="s">
        <v>75</v>
      </c>
      <c r="G192" s="182" t="s">
        <v>2323</v>
      </c>
      <c r="H192" s="80" t="s">
        <v>2324</v>
      </c>
      <c r="I192" s="173"/>
      <c r="J192" s="83"/>
      <c r="K192" s="81"/>
      <c r="L192" s="81"/>
      <c r="M192" s="81"/>
      <c r="N192" s="81"/>
      <c r="O192" s="81"/>
      <c r="P192" s="81"/>
      <c r="Q192" s="81"/>
      <c r="R192" s="81"/>
      <c r="S192" s="81"/>
      <c r="T192" s="81"/>
      <c r="U192" s="81"/>
      <c r="V192" s="81"/>
      <c r="W192" s="81"/>
      <c r="X192" s="81"/>
      <c r="Y192" s="81"/>
      <c r="Z192" s="81"/>
      <c r="AA192" s="81"/>
      <c r="AB192" s="81"/>
      <c r="AC192" s="82"/>
      <c r="AD192" s="81">
        <v>4076416278.3726077</v>
      </c>
      <c r="AE192" s="81">
        <v>86985188.003861561</v>
      </c>
      <c r="AF192" s="81">
        <v>10500894.744101232</v>
      </c>
      <c r="AG192" s="81">
        <v>1195915433.2595487</v>
      </c>
      <c r="AH192" s="81">
        <v>1088890634.9999833</v>
      </c>
      <c r="AI192" s="81">
        <v>0</v>
      </c>
      <c r="AJ192" s="81">
        <v>0</v>
      </c>
      <c r="AK192" s="81">
        <v>62689532.594801746</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2138</v>
      </c>
      <c r="B193" s="80">
        <v>185</v>
      </c>
      <c r="C193" s="80">
        <v>16</v>
      </c>
      <c r="D193" s="80">
        <v>5</v>
      </c>
      <c r="E193" s="80">
        <v>2021</v>
      </c>
      <c r="F193" s="80" t="s">
        <v>75</v>
      </c>
      <c r="G193" s="182" t="s">
        <v>2120</v>
      </c>
      <c r="H193" s="80" t="s">
        <v>2121</v>
      </c>
      <c r="I193" s="173"/>
      <c r="J193" s="83"/>
      <c r="K193" s="81"/>
      <c r="L193" s="81"/>
      <c r="M193" s="81"/>
      <c r="N193" s="81"/>
      <c r="O193" s="81"/>
      <c r="P193" s="81"/>
      <c r="Q193" s="81"/>
      <c r="R193" s="81"/>
      <c r="S193" s="81"/>
      <c r="T193" s="81"/>
      <c r="U193" s="81"/>
      <c r="V193" s="81"/>
      <c r="W193" s="81"/>
      <c r="X193" s="81"/>
      <c r="Y193" s="81"/>
      <c r="Z193" s="81"/>
      <c r="AA193" s="81"/>
      <c r="AB193" s="81"/>
      <c r="AC193" s="82"/>
      <c r="AD193" s="81">
        <v>45087135.559628837</v>
      </c>
      <c r="AE193" s="81">
        <v>2950541.8622955047</v>
      </c>
      <c r="AF193" s="81">
        <v>4727304.970849921</v>
      </c>
      <c r="AG193" s="81">
        <v>45751280.789974257</v>
      </c>
      <c r="AH193" s="81">
        <v>63378523.091951475</v>
      </c>
      <c r="AI193" s="81">
        <v>0</v>
      </c>
      <c r="AJ193" s="81">
        <v>0</v>
      </c>
      <c r="AK193" s="81">
        <v>3627871.331232057</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2297</v>
      </c>
      <c r="B194" s="80">
        <v>186</v>
      </c>
      <c r="C194" s="80">
        <v>16</v>
      </c>
      <c r="D194" s="80">
        <v>6</v>
      </c>
      <c r="E194" s="80">
        <v>2021</v>
      </c>
      <c r="F194" s="80" t="s">
        <v>75</v>
      </c>
      <c r="G194" s="182" t="s">
        <v>2295</v>
      </c>
      <c r="H194" s="80" t="s">
        <v>2296</v>
      </c>
      <c r="I194" s="173"/>
      <c r="J194" s="83"/>
      <c r="K194" s="81"/>
      <c r="L194" s="81"/>
      <c r="M194" s="81"/>
      <c r="N194" s="81"/>
      <c r="O194" s="81"/>
      <c r="P194" s="81"/>
      <c r="Q194" s="81"/>
      <c r="R194" s="81"/>
      <c r="S194" s="81"/>
      <c r="T194" s="81"/>
      <c r="U194" s="81"/>
      <c r="V194" s="81"/>
      <c r="W194" s="81"/>
      <c r="X194" s="81"/>
      <c r="Y194" s="81"/>
      <c r="Z194" s="81"/>
      <c r="AA194" s="81"/>
      <c r="AB194" s="81"/>
      <c r="AC194" s="82"/>
      <c r="AD194" s="81">
        <v>14591533.613584286</v>
      </c>
      <c r="AE194" s="81">
        <v>1749791.8457183628</v>
      </c>
      <c r="AF194" s="81">
        <v>1816730.8841696877</v>
      </c>
      <c r="AG194" s="81">
        <v>31809359.907117449</v>
      </c>
      <c r="AH194" s="81">
        <v>31886029.639779318</v>
      </c>
      <c r="AI194" s="81">
        <v>0</v>
      </c>
      <c r="AJ194" s="81">
        <v>0</v>
      </c>
      <c r="AK194" s="81">
        <v>1928791.5674478561</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1672</v>
      </c>
      <c r="B195" s="80">
        <v>187</v>
      </c>
      <c r="C195" s="80">
        <v>16</v>
      </c>
      <c r="D195" s="80">
        <v>7</v>
      </c>
      <c r="E195" s="80">
        <v>2021</v>
      </c>
      <c r="F195" s="80" t="s">
        <v>75</v>
      </c>
      <c r="G195" s="182" t="s">
        <v>1670</v>
      </c>
      <c r="H195" s="80" t="s">
        <v>1671</v>
      </c>
      <c r="I195" s="173"/>
      <c r="J195" s="83"/>
      <c r="K195" s="81"/>
      <c r="L195" s="81"/>
      <c r="M195" s="81"/>
      <c r="N195" s="81"/>
      <c r="O195" s="81"/>
      <c r="P195" s="81"/>
      <c r="Q195" s="81"/>
      <c r="R195" s="81"/>
      <c r="S195" s="81"/>
      <c r="T195" s="81"/>
      <c r="U195" s="81"/>
      <c r="V195" s="81"/>
      <c r="W195" s="81"/>
      <c r="X195" s="81"/>
      <c r="Y195" s="81"/>
      <c r="Z195" s="81"/>
      <c r="AA195" s="81"/>
      <c r="AB195" s="81"/>
      <c r="AC195" s="82"/>
      <c r="AD195" s="81">
        <v>151945337.64653462</v>
      </c>
      <c r="AE195" s="81">
        <v>2990715.6546716914</v>
      </c>
      <c r="AF195" s="81">
        <v>5431169.2924654018</v>
      </c>
      <c r="AG195" s="81">
        <v>44187405.014285959</v>
      </c>
      <c r="AH195" s="81">
        <v>62231509.081730634</v>
      </c>
      <c r="AI195" s="81">
        <v>0</v>
      </c>
      <c r="AJ195" s="81">
        <v>0</v>
      </c>
      <c r="AK195" s="81">
        <v>3484137.3740825132</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2293</v>
      </c>
      <c r="B196" s="80">
        <v>188</v>
      </c>
      <c r="C196" s="80">
        <v>16</v>
      </c>
      <c r="D196" s="80">
        <v>8</v>
      </c>
      <c r="E196" s="80">
        <v>2021</v>
      </c>
      <c r="F196" s="80" t="s">
        <v>75</v>
      </c>
      <c r="G196" s="182" t="s">
        <v>2291</v>
      </c>
      <c r="H196" s="80" t="s">
        <v>2292</v>
      </c>
      <c r="I196" s="173"/>
      <c r="J196" s="83"/>
      <c r="K196" s="81"/>
      <c r="L196" s="81"/>
      <c r="M196" s="81"/>
      <c r="N196" s="81"/>
      <c r="O196" s="81"/>
      <c r="P196" s="81"/>
      <c r="Q196" s="81"/>
      <c r="R196" s="81"/>
      <c r="S196" s="81"/>
      <c r="T196" s="81"/>
      <c r="U196" s="81"/>
      <c r="V196" s="81"/>
      <c r="W196" s="81"/>
      <c r="X196" s="81"/>
      <c r="Y196" s="81"/>
      <c r="Z196" s="81"/>
      <c r="AA196" s="81"/>
      <c r="AB196" s="81"/>
      <c r="AC196" s="82"/>
      <c r="AD196" s="81">
        <v>8985441.3708328176</v>
      </c>
      <c r="AE196" s="81">
        <v>2446137.580238936</v>
      </c>
      <c r="AF196" s="81">
        <v>3062760.9670295259</v>
      </c>
      <c r="AG196" s="81">
        <v>15303189.270601686</v>
      </c>
      <c r="AH196" s="81">
        <v>18678571.245939359</v>
      </c>
      <c r="AI196" s="81">
        <v>0</v>
      </c>
      <c r="AJ196" s="81">
        <v>0</v>
      </c>
      <c r="AK196" s="81">
        <v>1170348.8236943709</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2321</v>
      </c>
      <c r="B197" s="80">
        <v>189</v>
      </c>
      <c r="C197" s="80">
        <v>16</v>
      </c>
      <c r="D197" s="80">
        <v>9</v>
      </c>
      <c r="E197" s="80">
        <v>2021</v>
      </c>
      <c r="F197" s="80" t="s">
        <v>75</v>
      </c>
      <c r="G197" s="182" t="s">
        <v>2319</v>
      </c>
      <c r="H197" s="80" t="s">
        <v>2320</v>
      </c>
      <c r="I197" s="173"/>
      <c r="J197" s="83"/>
      <c r="K197" s="81"/>
      <c r="L197" s="81"/>
      <c r="M197" s="81"/>
      <c r="N197" s="81"/>
      <c r="O197" s="81"/>
      <c r="P197" s="81"/>
      <c r="Q197" s="81"/>
      <c r="R197" s="81"/>
      <c r="S197" s="81"/>
      <c r="T197" s="81"/>
      <c r="U197" s="81"/>
      <c r="V197" s="81"/>
      <c r="W197" s="81"/>
      <c r="X197" s="81"/>
      <c r="Y197" s="81"/>
      <c r="Z197" s="81"/>
      <c r="AA197" s="81"/>
      <c r="AB197" s="81"/>
      <c r="AC197" s="82"/>
      <c r="AD197" s="81">
        <v>136998171.57569844</v>
      </c>
      <c r="AE197" s="81">
        <v>10503214.829018641</v>
      </c>
      <c r="AF197" s="81">
        <v>9882635.5426822286</v>
      </c>
      <c r="AG197" s="81">
        <v>133056070.55096996</v>
      </c>
      <c r="AH197" s="81">
        <v>159290970.76669404</v>
      </c>
      <c r="AI197" s="81">
        <v>0</v>
      </c>
      <c r="AJ197" s="81">
        <v>0</v>
      </c>
      <c r="AK197" s="81">
        <v>8973724.4260926396</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1668</v>
      </c>
      <c r="B198" s="80">
        <v>190</v>
      </c>
      <c r="C198" s="80">
        <v>16</v>
      </c>
      <c r="D198" s="80">
        <v>10</v>
      </c>
      <c r="E198" s="80">
        <v>2021</v>
      </c>
      <c r="F198" s="80" t="s">
        <v>75</v>
      </c>
      <c r="G198" s="182" t="s">
        <v>1666</v>
      </c>
      <c r="H198" s="80" t="s">
        <v>1667</v>
      </c>
      <c r="I198" s="173"/>
      <c r="J198" s="83"/>
      <c r="K198" s="81"/>
      <c r="L198" s="81"/>
      <c r="M198" s="81"/>
      <c r="N198" s="81"/>
      <c r="O198" s="81"/>
      <c r="P198" s="81"/>
      <c r="Q198" s="81"/>
      <c r="R198" s="81"/>
      <c r="S198" s="81"/>
      <c r="T198" s="81"/>
      <c r="U198" s="81"/>
      <c r="V198" s="81"/>
      <c r="W198" s="81"/>
      <c r="X198" s="81"/>
      <c r="Y198" s="81"/>
      <c r="Z198" s="81"/>
      <c r="AA198" s="81"/>
      <c r="AB198" s="81"/>
      <c r="AC198" s="82"/>
      <c r="AD198" s="81">
        <v>3454493.4126780764</v>
      </c>
      <c r="AE198" s="81">
        <v>3236222.1636372781</v>
      </c>
      <c r="AF198" s="81">
        <v>6610617.6151724234</v>
      </c>
      <c r="AG198" s="81">
        <v>46340108.511184834</v>
      </c>
      <c r="AH198" s="81">
        <v>48160190.763874993</v>
      </c>
      <c r="AI198" s="81">
        <v>0</v>
      </c>
      <c r="AJ198" s="81">
        <v>0</v>
      </c>
      <c r="AK198" s="81">
        <v>2679358.4779328732</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1680</v>
      </c>
      <c r="B199" s="80">
        <v>191</v>
      </c>
      <c r="C199" s="80">
        <v>16</v>
      </c>
      <c r="D199" s="80">
        <v>11</v>
      </c>
      <c r="E199" s="80">
        <v>2021</v>
      </c>
      <c r="F199" s="80" t="s">
        <v>75</v>
      </c>
      <c r="G199" s="182" t="s">
        <v>1678</v>
      </c>
      <c r="H199" s="80" t="s">
        <v>1679</v>
      </c>
      <c r="I199" s="173"/>
      <c r="J199" s="83"/>
      <c r="K199" s="81"/>
      <c r="L199" s="81"/>
      <c r="M199" s="81"/>
      <c r="N199" s="81"/>
      <c r="O199" s="81"/>
      <c r="P199" s="81"/>
      <c r="Q199" s="81"/>
      <c r="R199" s="81"/>
      <c r="S199" s="81"/>
      <c r="T199" s="81"/>
      <c r="U199" s="81"/>
      <c r="V199" s="81"/>
      <c r="W199" s="81"/>
      <c r="X199" s="81"/>
      <c r="Y199" s="81"/>
      <c r="Z199" s="81"/>
      <c r="AA199" s="81"/>
      <c r="AB199" s="81"/>
      <c r="AC199" s="82"/>
      <c r="AD199" s="81">
        <v>83405984.072422996</v>
      </c>
      <c r="AE199" s="81">
        <v>6021605.1017195703</v>
      </c>
      <c r="AF199" s="81">
        <v>1274565.1229253307</v>
      </c>
      <c r="AG199" s="81">
        <v>31587758.076554328</v>
      </c>
      <c r="AH199" s="81">
        <v>37822667.006487176</v>
      </c>
      <c r="AI199" s="81">
        <v>0</v>
      </c>
      <c r="AJ199" s="81">
        <v>0</v>
      </c>
      <c r="AK199" s="81">
        <v>2140520.2184818424</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2317</v>
      </c>
      <c r="B200" s="80">
        <v>192</v>
      </c>
      <c r="C200" s="80">
        <v>16</v>
      </c>
      <c r="D200" s="80">
        <v>12</v>
      </c>
      <c r="E200" s="80">
        <v>2021</v>
      </c>
      <c r="F200" s="80" t="s">
        <v>75</v>
      </c>
      <c r="G200" s="182" t="s">
        <v>2315</v>
      </c>
      <c r="H200" s="80" t="s">
        <v>2316</v>
      </c>
      <c r="I200" s="173"/>
      <c r="J200" s="83"/>
      <c r="K200" s="81"/>
      <c r="L200" s="81"/>
      <c r="M200" s="81"/>
      <c r="N200" s="81"/>
      <c r="O200" s="81"/>
      <c r="P200" s="81"/>
      <c r="Q200" s="81"/>
      <c r="R200" s="81"/>
      <c r="S200" s="81"/>
      <c r="T200" s="81"/>
      <c r="U200" s="81"/>
      <c r="V200" s="81"/>
      <c r="W200" s="81"/>
      <c r="X200" s="81"/>
      <c r="Y200" s="81"/>
      <c r="Z200" s="81"/>
      <c r="AA200" s="81"/>
      <c r="AB200" s="81"/>
      <c r="AC200" s="82"/>
      <c r="AD200" s="81">
        <v>857251685.20458913</v>
      </c>
      <c r="AE200" s="81">
        <v>10262172.074761521</v>
      </c>
      <c r="AF200" s="81">
        <v>3985393.9291471159</v>
      </c>
      <c r="AG200" s="81">
        <v>183429332.37840354</v>
      </c>
      <c r="AH200" s="81">
        <v>193495024.53591546</v>
      </c>
      <c r="AI200" s="81">
        <v>0</v>
      </c>
      <c r="AJ200" s="81">
        <v>0</v>
      </c>
      <c r="AK200" s="81">
        <v>10909341.715706501</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1890</v>
      </c>
      <c r="B201" s="80">
        <v>193</v>
      </c>
      <c r="C201" s="80">
        <v>16</v>
      </c>
      <c r="D201" s="80">
        <v>13</v>
      </c>
      <c r="E201" s="80">
        <v>2021</v>
      </c>
      <c r="F201" s="80" t="s">
        <v>75</v>
      </c>
      <c r="G201" s="182" t="s">
        <v>1872</v>
      </c>
      <c r="H201" s="80" t="s">
        <v>1873</v>
      </c>
      <c r="I201" s="173"/>
      <c r="J201" s="83"/>
      <c r="K201" s="81"/>
      <c r="L201" s="81"/>
      <c r="M201" s="81"/>
      <c r="N201" s="81"/>
      <c r="O201" s="81"/>
      <c r="P201" s="81"/>
      <c r="Q201" s="81"/>
      <c r="R201" s="81"/>
      <c r="S201" s="81"/>
      <c r="T201" s="81"/>
      <c r="U201" s="81"/>
      <c r="V201" s="81"/>
      <c r="W201" s="81"/>
      <c r="X201" s="81"/>
      <c r="Y201" s="81"/>
      <c r="Z201" s="81"/>
      <c r="AA201" s="81"/>
      <c r="AB201" s="81"/>
      <c r="AC201" s="82"/>
      <c r="AD201" s="81">
        <v>63272630.070029132</v>
      </c>
      <c r="AE201" s="81">
        <v>3017498.182922483</v>
      </c>
      <c r="AF201" s="81">
        <v>1902336.0043661655</v>
      </c>
      <c r="AG201" s="81">
        <v>44617945.713665731</v>
      </c>
      <c r="AH201" s="81">
        <v>60436600.128498025</v>
      </c>
      <c r="AI201" s="81">
        <v>0</v>
      </c>
      <c r="AJ201" s="81">
        <v>0</v>
      </c>
      <c r="AK201" s="81">
        <v>3706892.1916923542</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2309</v>
      </c>
      <c r="B202" s="80">
        <v>194</v>
      </c>
      <c r="C202" s="80">
        <v>16</v>
      </c>
      <c r="D202" s="80">
        <v>14</v>
      </c>
      <c r="E202" s="80">
        <v>2021</v>
      </c>
      <c r="F202" s="80" t="s">
        <v>75</v>
      </c>
      <c r="G202" s="182" t="s">
        <v>2307</v>
      </c>
      <c r="H202" s="80" t="s">
        <v>2308</v>
      </c>
      <c r="I202" s="173"/>
      <c r="J202" s="83"/>
      <c r="K202" s="81"/>
      <c r="L202" s="81"/>
      <c r="M202" s="81"/>
      <c r="N202" s="81"/>
      <c r="O202" s="81"/>
      <c r="P202" s="81"/>
      <c r="Q202" s="81"/>
      <c r="R202" s="81"/>
      <c r="S202" s="81"/>
      <c r="T202" s="81"/>
      <c r="U202" s="81"/>
      <c r="V202" s="81"/>
      <c r="W202" s="81"/>
      <c r="X202" s="81"/>
      <c r="Y202" s="81"/>
      <c r="Z202" s="81"/>
      <c r="AA202" s="81"/>
      <c r="AB202" s="81"/>
      <c r="AC202" s="82"/>
      <c r="AD202" s="81">
        <v>156934461.16792342</v>
      </c>
      <c r="AE202" s="81">
        <v>11677182.317344993</v>
      </c>
      <c r="AF202" s="81">
        <v>12821744.669427954</v>
      </c>
      <c r="AG202" s="81">
        <v>139165949.59363887</v>
      </c>
      <c r="AH202" s="81">
        <v>131628256.31099145</v>
      </c>
      <c r="AI202" s="81">
        <v>0</v>
      </c>
      <c r="AJ202" s="81">
        <v>0</v>
      </c>
      <c r="AK202" s="81">
        <v>8267393.4457988506</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2289</v>
      </c>
      <c r="B203" s="80">
        <v>195</v>
      </c>
      <c r="C203" s="80">
        <v>16</v>
      </c>
      <c r="D203" s="80">
        <v>15</v>
      </c>
      <c r="E203" s="80">
        <v>2021</v>
      </c>
      <c r="F203" s="80" t="s">
        <v>75</v>
      </c>
      <c r="G203" s="182" t="s">
        <v>2287</v>
      </c>
      <c r="H203" s="80" t="s">
        <v>2288</v>
      </c>
      <c r="I203" s="173"/>
      <c r="J203" s="83"/>
      <c r="K203" s="81"/>
      <c r="L203" s="81"/>
      <c r="M203" s="81"/>
      <c r="N203" s="81"/>
      <c r="O203" s="81"/>
      <c r="P203" s="81"/>
      <c r="Q203" s="81"/>
      <c r="R203" s="81"/>
      <c r="S203" s="81"/>
      <c r="T203" s="81"/>
      <c r="U203" s="81"/>
      <c r="V203" s="81"/>
      <c r="W203" s="81"/>
      <c r="X203" s="81"/>
      <c r="Y203" s="81"/>
      <c r="Z203" s="81"/>
      <c r="AA203" s="81"/>
      <c r="AB203" s="81"/>
      <c r="AC203" s="82"/>
      <c r="AD203" s="81">
        <v>195164.62299430164</v>
      </c>
      <c r="AE203" s="81">
        <v>160695.16950474761</v>
      </c>
      <c r="AF203" s="81">
        <v>466072.32106971048</v>
      </c>
      <c r="AG203" s="81">
        <v>3159408.9557427559</v>
      </c>
      <c r="AH203" s="81">
        <v>4271307.4020776022</v>
      </c>
      <c r="AI203" s="81">
        <v>0</v>
      </c>
      <c r="AJ203" s="81">
        <v>0</v>
      </c>
      <c r="AK203" s="81">
        <v>246513.58130305388</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1664</v>
      </c>
      <c r="B204" s="80">
        <v>196</v>
      </c>
      <c r="C204" s="80">
        <v>16</v>
      </c>
      <c r="D204" s="80">
        <v>16</v>
      </c>
      <c r="E204" s="80">
        <v>2021</v>
      </c>
      <c r="F204" s="80" t="s">
        <v>75</v>
      </c>
      <c r="G204" s="182" t="s">
        <v>1662</v>
      </c>
      <c r="H204" s="80" t="s">
        <v>1663</v>
      </c>
      <c r="I204" s="173"/>
      <c r="J204" s="83"/>
      <c r="K204" s="81"/>
      <c r="L204" s="81"/>
      <c r="M204" s="81"/>
      <c r="N204" s="81"/>
      <c r="O204" s="81"/>
      <c r="P204" s="81"/>
      <c r="Q204" s="81"/>
      <c r="R204" s="81"/>
      <c r="S204" s="81"/>
      <c r="T204" s="81"/>
      <c r="U204" s="81"/>
      <c r="V204" s="81"/>
      <c r="W204" s="81"/>
      <c r="X204" s="81"/>
      <c r="Y204" s="81"/>
      <c r="Z204" s="81"/>
      <c r="AA204" s="81"/>
      <c r="AB204" s="81"/>
      <c r="AC204" s="82"/>
      <c r="AD204" s="81">
        <v>39234918.186563455</v>
      </c>
      <c r="AE204" s="81">
        <v>4825318.8398508932</v>
      </c>
      <c r="AF204" s="81">
        <v>7048154.8961766418</v>
      </c>
      <c r="AG204" s="81">
        <v>61377375.585110776</v>
      </c>
      <c r="AH204" s="81">
        <v>75947684.986379847</v>
      </c>
      <c r="AI204" s="81">
        <v>0</v>
      </c>
      <c r="AJ204" s="81">
        <v>0</v>
      </c>
      <c r="AK204" s="81">
        <v>4473735.8242655387</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2301</v>
      </c>
      <c r="B205" s="80">
        <v>197</v>
      </c>
      <c r="C205" s="80">
        <v>16</v>
      </c>
      <c r="D205" s="80">
        <v>17</v>
      </c>
      <c r="E205" s="80">
        <v>2021</v>
      </c>
      <c r="F205" s="80" t="s">
        <v>75</v>
      </c>
      <c r="G205" s="182" t="s">
        <v>2299</v>
      </c>
      <c r="H205" s="80" t="s">
        <v>2300</v>
      </c>
      <c r="I205" s="173"/>
      <c r="J205" s="83"/>
      <c r="K205" s="81"/>
      <c r="L205" s="81"/>
      <c r="M205" s="81"/>
      <c r="N205" s="81"/>
      <c r="O205" s="81"/>
      <c r="P205" s="81"/>
      <c r="Q205" s="81"/>
      <c r="R205" s="81"/>
      <c r="S205" s="81"/>
      <c r="T205" s="81"/>
      <c r="U205" s="81"/>
      <c r="V205" s="81"/>
      <c r="W205" s="81"/>
      <c r="X205" s="81"/>
      <c r="Y205" s="81"/>
      <c r="Z205" s="81"/>
      <c r="AA205" s="81"/>
      <c r="AB205" s="81"/>
      <c r="AC205" s="82"/>
      <c r="AD205" s="81">
        <v>90542162.338345855</v>
      </c>
      <c r="AE205" s="81">
        <v>2861266.7681262004</v>
      </c>
      <c r="AF205" s="81">
        <v>4584629.7705224585</v>
      </c>
      <c r="AG205" s="81">
        <v>37988885.239391856</v>
      </c>
      <c r="AH205" s="81">
        <v>51884386.880742654</v>
      </c>
      <c r="AI205" s="81">
        <v>0</v>
      </c>
      <c r="AJ205" s="81">
        <v>0</v>
      </c>
      <c r="AK205" s="81">
        <v>2926397.1147871581</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1660</v>
      </c>
      <c r="B206" s="80">
        <v>198</v>
      </c>
      <c r="C206" s="80">
        <v>16</v>
      </c>
      <c r="D206" s="80">
        <v>18</v>
      </c>
      <c r="E206" s="80">
        <v>2021</v>
      </c>
      <c r="F206" s="80" t="s">
        <v>75</v>
      </c>
      <c r="G206" s="182" t="s">
        <v>1658</v>
      </c>
      <c r="H206" s="80" t="s">
        <v>1659</v>
      </c>
      <c r="I206" s="173"/>
      <c r="J206" s="83"/>
      <c r="K206" s="81"/>
      <c r="L206" s="81"/>
      <c r="M206" s="81"/>
      <c r="N206" s="81"/>
      <c r="O206" s="81"/>
      <c r="P206" s="81"/>
      <c r="Q206" s="81"/>
      <c r="R206" s="81"/>
      <c r="S206" s="81"/>
      <c r="T206" s="81"/>
      <c r="U206" s="81"/>
      <c r="V206" s="81"/>
      <c r="W206" s="81"/>
      <c r="X206" s="81"/>
      <c r="Y206" s="81"/>
      <c r="Z206" s="81"/>
      <c r="AA206" s="81"/>
      <c r="AB206" s="81"/>
      <c r="AC206" s="82"/>
      <c r="AD206" s="81">
        <v>13026802.147275463</v>
      </c>
      <c r="AE206" s="81">
        <v>9570290.0949494112</v>
      </c>
      <c r="AF206" s="81">
        <v>447048.96102604887</v>
      </c>
      <c r="AG206" s="81">
        <v>305911829.87107611</v>
      </c>
      <c r="AH206" s="81">
        <v>293218054.31992733</v>
      </c>
      <c r="AI206" s="81">
        <v>0</v>
      </c>
      <c r="AJ206" s="81">
        <v>0</v>
      </c>
      <c r="AK206" s="81">
        <v>14892413.127346473</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2313</v>
      </c>
      <c r="B207" s="80">
        <v>199</v>
      </c>
      <c r="C207" s="80">
        <v>16</v>
      </c>
      <c r="D207" s="80">
        <v>19</v>
      </c>
      <c r="E207" s="80">
        <v>2021</v>
      </c>
      <c r="F207" s="80" t="s">
        <v>75</v>
      </c>
      <c r="G207" s="182" t="s">
        <v>2311</v>
      </c>
      <c r="H207" s="80" t="s">
        <v>2312</v>
      </c>
      <c r="I207" s="173"/>
      <c r="J207" s="83"/>
      <c r="K207" s="81"/>
      <c r="L207" s="81"/>
      <c r="M207" s="81"/>
      <c r="N207" s="81"/>
      <c r="O207" s="81"/>
      <c r="P207" s="81"/>
      <c r="Q207" s="81"/>
      <c r="R207" s="81"/>
      <c r="S207" s="81"/>
      <c r="T207" s="81"/>
      <c r="U207" s="81"/>
      <c r="V207" s="81"/>
      <c r="W207" s="81"/>
      <c r="X207" s="81"/>
      <c r="Y207" s="81"/>
      <c r="Z207" s="81"/>
      <c r="AA207" s="81"/>
      <c r="AB207" s="81"/>
      <c r="AC207" s="82"/>
      <c r="AD207" s="81">
        <v>35403586.584116653</v>
      </c>
      <c r="AE207" s="81">
        <v>3004106.9187970874</v>
      </c>
      <c r="AF207" s="81">
        <v>2511083.525763338</v>
      </c>
      <c r="AG207" s="81">
        <v>85975178.777617007</v>
      </c>
      <c r="AH207" s="81">
        <v>75112620.393164679</v>
      </c>
      <c r="AI207" s="81">
        <v>0</v>
      </c>
      <c r="AJ207" s="81">
        <v>0</v>
      </c>
      <c r="AK207" s="81">
        <v>4438163.3106696242</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1598</v>
      </c>
      <c r="B208" s="80">
        <v>200</v>
      </c>
      <c r="C208" s="80">
        <v>16</v>
      </c>
      <c r="D208" s="80">
        <v>20</v>
      </c>
      <c r="E208" s="80">
        <v>2021</v>
      </c>
      <c r="F208" s="80" t="s">
        <v>75</v>
      </c>
      <c r="G208" s="182" t="s">
        <v>564</v>
      </c>
      <c r="H208" s="80" t="s">
        <v>564</v>
      </c>
      <c r="I208" s="173"/>
      <c r="J208" s="83"/>
      <c r="K208" s="81"/>
      <c r="L208" s="81"/>
      <c r="M208" s="81"/>
      <c r="N208" s="81"/>
      <c r="O208" s="81"/>
      <c r="P208" s="81"/>
      <c r="Q208" s="81"/>
      <c r="R208" s="81"/>
      <c r="S208" s="81"/>
      <c r="T208" s="81"/>
      <c r="U208" s="81"/>
      <c r="V208" s="81"/>
      <c r="W208" s="81"/>
      <c r="X208" s="81"/>
      <c r="Y208" s="81"/>
      <c r="Z208" s="81"/>
      <c r="AA208" s="81"/>
      <c r="AB208" s="81"/>
      <c r="AC208" s="82"/>
      <c r="AD208" s="81"/>
      <c r="AE208" s="81"/>
      <c r="AF208" s="81"/>
      <c r="AG208" s="81"/>
      <c r="AH208" s="81"/>
      <c r="AI208" s="81"/>
      <c r="AJ208" s="81"/>
      <c r="AK208" s="81"/>
      <c r="AL208" s="81"/>
      <c r="AM208" s="81"/>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1598</v>
      </c>
      <c r="B209" s="80">
        <v>201</v>
      </c>
      <c r="C209" s="80">
        <v>16</v>
      </c>
      <c r="D209" s="80">
        <v>21</v>
      </c>
      <c r="E209" s="80">
        <v>2021</v>
      </c>
      <c r="F209" s="80" t="s">
        <v>75</v>
      </c>
      <c r="G209" s="182" t="s">
        <v>564</v>
      </c>
      <c r="H209" s="80" t="s">
        <v>564</v>
      </c>
      <c r="I209" s="173"/>
      <c r="J209" s="83"/>
      <c r="K209" s="81"/>
      <c r="L209" s="81"/>
      <c r="M209" s="81"/>
      <c r="N209" s="81"/>
      <c r="O209" s="81"/>
      <c r="P209" s="81"/>
      <c r="Q209" s="81"/>
      <c r="R209" s="81"/>
      <c r="S209" s="81"/>
      <c r="T209" s="81"/>
      <c r="U209" s="81"/>
      <c r="V209" s="81"/>
      <c r="W209" s="81"/>
      <c r="X209" s="81"/>
      <c r="Y209" s="81"/>
      <c r="Z209" s="81"/>
      <c r="AA209" s="81"/>
      <c r="AB209" s="81"/>
      <c r="AC209" s="82"/>
      <c r="AD209" s="81"/>
      <c r="AE209" s="81"/>
      <c r="AF209" s="81"/>
      <c r="AG209" s="81"/>
      <c r="AH209" s="81"/>
      <c r="AI209" s="81"/>
      <c r="AJ209" s="81"/>
      <c r="AK209" s="81"/>
      <c r="AL209" s="81"/>
      <c r="AM209" s="81"/>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1598</v>
      </c>
      <c r="B210" s="80">
        <v>202</v>
      </c>
      <c r="C210" s="80">
        <v>16</v>
      </c>
      <c r="D210" s="80">
        <v>22</v>
      </c>
      <c r="E210" s="80">
        <v>2021</v>
      </c>
      <c r="F210" s="80" t="s">
        <v>75</v>
      </c>
      <c r="G210" s="182" t="s">
        <v>564</v>
      </c>
      <c r="H210" s="80" t="s">
        <v>564</v>
      </c>
      <c r="I210" s="173"/>
      <c r="J210" s="83"/>
      <c r="K210" s="81"/>
      <c r="L210" s="81"/>
      <c r="M210" s="81"/>
      <c r="N210" s="81"/>
      <c r="O210" s="81"/>
      <c r="P210" s="81"/>
      <c r="Q210" s="81"/>
      <c r="R210" s="81"/>
      <c r="S210" s="81"/>
      <c r="T210" s="81"/>
      <c r="U210" s="81"/>
      <c r="V210" s="81"/>
      <c r="W210" s="81"/>
      <c r="X210" s="81"/>
      <c r="Y210" s="81"/>
      <c r="Z210" s="81"/>
      <c r="AA210" s="81"/>
      <c r="AB210" s="81"/>
      <c r="AC210" s="82"/>
      <c r="AD210" s="81"/>
      <c r="AE210" s="81"/>
      <c r="AF210" s="81"/>
      <c r="AG210" s="81"/>
      <c r="AH210" s="81"/>
      <c r="AI210" s="81"/>
      <c r="AJ210" s="81"/>
      <c r="AK210" s="81"/>
      <c r="AL210" s="81"/>
      <c r="AM210" s="81"/>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1598</v>
      </c>
      <c r="B211" s="80">
        <v>203</v>
      </c>
      <c r="C211" s="80">
        <v>16</v>
      </c>
      <c r="D211" s="80">
        <v>23</v>
      </c>
      <c r="E211" s="80">
        <v>2021</v>
      </c>
      <c r="F211" s="80" t="s">
        <v>75</v>
      </c>
      <c r="G211" s="182" t="s">
        <v>564</v>
      </c>
      <c r="H211" s="80" t="s">
        <v>564</v>
      </c>
      <c r="I211" s="173"/>
      <c r="J211" s="83"/>
      <c r="K211" s="81"/>
      <c r="L211" s="81"/>
      <c r="M211" s="81"/>
      <c r="N211" s="81"/>
      <c r="O211" s="81"/>
      <c r="P211" s="81"/>
      <c r="Q211" s="81"/>
      <c r="R211" s="81"/>
      <c r="S211" s="81"/>
      <c r="T211" s="81"/>
      <c r="U211" s="81"/>
      <c r="V211" s="81"/>
      <c r="W211" s="81"/>
      <c r="X211" s="81"/>
      <c r="Y211" s="81"/>
      <c r="Z211" s="81"/>
      <c r="AA211" s="81"/>
      <c r="AB211" s="81"/>
      <c r="AC211" s="82"/>
      <c r="AD211" s="81"/>
      <c r="AE211" s="81"/>
      <c r="AF211" s="81"/>
      <c r="AG211" s="81"/>
      <c r="AH211" s="81"/>
      <c r="AI211" s="81"/>
      <c r="AJ211" s="81"/>
      <c r="AK211" s="81"/>
      <c r="AL211" s="81"/>
      <c r="AM211" s="8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1598</v>
      </c>
      <c r="B212" s="80">
        <v>204</v>
      </c>
      <c r="C212" s="80">
        <v>16</v>
      </c>
      <c r="D212" s="80">
        <v>24</v>
      </c>
      <c r="E212" s="80">
        <v>2021</v>
      </c>
      <c r="F212" s="80" t="s">
        <v>75</v>
      </c>
      <c r="G212" s="182" t="s">
        <v>564</v>
      </c>
      <c r="H212" s="80" t="s">
        <v>564</v>
      </c>
      <c r="I212" s="173"/>
      <c r="J212" s="83"/>
      <c r="K212" s="81"/>
      <c r="L212" s="81"/>
      <c r="M212" s="81"/>
      <c r="N212" s="81"/>
      <c r="O212" s="81"/>
      <c r="P212" s="81"/>
      <c r="Q212" s="81"/>
      <c r="R212" s="81"/>
      <c r="S212" s="81"/>
      <c r="T212" s="81"/>
      <c r="U212" s="81"/>
      <c r="V212" s="81"/>
      <c r="W212" s="81"/>
      <c r="X212" s="81"/>
      <c r="Y212" s="81"/>
      <c r="Z212" s="81"/>
      <c r="AA212" s="81"/>
      <c r="AB212" s="81"/>
      <c r="AC212" s="82"/>
      <c r="AD212" s="81"/>
      <c r="AE212" s="81"/>
      <c r="AF212" s="81"/>
      <c r="AG212" s="81"/>
      <c r="AH212" s="81"/>
      <c r="AI212" s="81"/>
      <c r="AJ212" s="81"/>
      <c r="AK212" s="81"/>
      <c r="AL212" s="81"/>
      <c r="AM212" s="81"/>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1598</v>
      </c>
      <c r="B213" s="80">
        <v>205</v>
      </c>
      <c r="C213" s="80">
        <v>16</v>
      </c>
      <c r="D213" s="80">
        <v>25</v>
      </c>
      <c r="E213" s="80">
        <v>2021</v>
      </c>
      <c r="F213" s="80" t="s">
        <v>75</v>
      </c>
      <c r="G213" s="182" t="s">
        <v>564</v>
      </c>
      <c r="H213" s="80" t="s">
        <v>564</v>
      </c>
      <c r="I213" s="173"/>
      <c r="J213" s="83"/>
      <c r="K213" s="81"/>
      <c r="L213" s="81"/>
      <c r="M213" s="81"/>
      <c r="N213" s="81"/>
      <c r="O213" s="81"/>
      <c r="P213" s="81"/>
      <c r="Q213" s="81"/>
      <c r="R213" s="81"/>
      <c r="S213" s="81"/>
      <c r="T213" s="81"/>
      <c r="U213" s="81"/>
      <c r="V213" s="81"/>
      <c r="W213" s="81"/>
      <c r="X213" s="81"/>
      <c r="Y213" s="81"/>
      <c r="Z213" s="81"/>
      <c r="AA213" s="81"/>
      <c r="AB213" s="81"/>
      <c r="AC213" s="82"/>
      <c r="AD213" s="81"/>
      <c r="AE213" s="81"/>
      <c r="AF213" s="81"/>
      <c r="AG213" s="81"/>
      <c r="AH213" s="81"/>
      <c r="AI213" s="81"/>
      <c r="AJ213" s="81"/>
      <c r="AK213" s="81"/>
      <c r="AL213" s="81"/>
      <c r="AM213" s="81"/>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1598</v>
      </c>
      <c r="B214" s="80">
        <v>206</v>
      </c>
      <c r="C214" s="80">
        <v>16</v>
      </c>
      <c r="D214" s="80">
        <v>26</v>
      </c>
      <c r="E214" s="80">
        <v>2021</v>
      </c>
      <c r="F214" s="80" t="s">
        <v>75</v>
      </c>
      <c r="G214" s="182" t="s">
        <v>564</v>
      </c>
      <c r="H214" s="80" t="s">
        <v>564</v>
      </c>
      <c r="I214" s="173"/>
      <c r="J214" s="83"/>
      <c r="K214" s="81"/>
      <c r="L214" s="81"/>
      <c r="M214" s="81"/>
      <c r="N214" s="81"/>
      <c r="O214" s="81"/>
      <c r="P214" s="81"/>
      <c r="Q214" s="81"/>
      <c r="R214" s="81"/>
      <c r="S214" s="81"/>
      <c r="T214" s="81"/>
      <c r="U214" s="81"/>
      <c r="V214" s="81"/>
      <c r="W214" s="81"/>
      <c r="X214" s="81"/>
      <c r="Y214" s="81"/>
      <c r="Z214" s="81"/>
      <c r="AA214" s="81"/>
      <c r="AB214" s="81"/>
      <c r="AC214" s="82"/>
      <c r="AD214" s="81"/>
      <c r="AE214" s="81"/>
      <c r="AF214" s="81"/>
      <c r="AG214" s="81"/>
      <c r="AH214" s="81"/>
      <c r="AI214" s="81"/>
      <c r="AJ214" s="81"/>
      <c r="AK214" s="81"/>
      <c r="AL214" s="81"/>
      <c r="AM214" s="81"/>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1598</v>
      </c>
      <c r="B215" s="80">
        <v>207</v>
      </c>
      <c r="C215" s="80">
        <v>16</v>
      </c>
      <c r="D215" s="80">
        <v>27</v>
      </c>
      <c r="E215" s="80">
        <v>2021</v>
      </c>
      <c r="F215" s="80" t="s">
        <v>75</v>
      </c>
      <c r="G215" s="182" t="s">
        <v>564</v>
      </c>
      <c r="H215" s="80" t="s">
        <v>564</v>
      </c>
      <c r="I215" s="173"/>
      <c r="J215" s="83"/>
      <c r="K215" s="81"/>
      <c r="L215" s="81"/>
      <c r="M215" s="81"/>
      <c r="N215" s="81"/>
      <c r="O215" s="81"/>
      <c r="P215" s="81"/>
      <c r="Q215" s="81"/>
      <c r="R215" s="81"/>
      <c r="S215" s="81"/>
      <c r="T215" s="81"/>
      <c r="U215" s="81"/>
      <c r="V215" s="81"/>
      <c r="W215" s="81"/>
      <c r="X215" s="81"/>
      <c r="Y215" s="81"/>
      <c r="Z215" s="81"/>
      <c r="AA215" s="81"/>
      <c r="AB215" s="81"/>
      <c r="AC215" s="82"/>
      <c r="AD215" s="81"/>
      <c r="AE215" s="81"/>
      <c r="AF215" s="81"/>
      <c r="AG215" s="81"/>
      <c r="AH215" s="81"/>
      <c r="AI215" s="81"/>
      <c r="AJ215" s="81"/>
      <c r="AK215" s="81"/>
      <c r="AL215" s="81"/>
      <c r="AM215" s="81"/>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1598</v>
      </c>
      <c r="B216" s="80">
        <v>208</v>
      </c>
      <c r="C216" s="80">
        <v>16</v>
      </c>
      <c r="D216" s="80">
        <v>28</v>
      </c>
      <c r="E216" s="80">
        <v>2021</v>
      </c>
      <c r="F216" s="80" t="s">
        <v>75</v>
      </c>
      <c r="G216" s="182" t="s">
        <v>564</v>
      </c>
      <c r="H216" s="80" t="s">
        <v>564</v>
      </c>
      <c r="I216" s="173"/>
      <c r="J216" s="83"/>
      <c r="K216" s="81"/>
      <c r="L216" s="81"/>
      <c r="M216" s="81"/>
      <c r="N216" s="81"/>
      <c r="O216" s="81"/>
      <c r="P216" s="81"/>
      <c r="Q216" s="81"/>
      <c r="R216" s="81"/>
      <c r="S216" s="81"/>
      <c r="T216" s="81"/>
      <c r="U216" s="81"/>
      <c r="V216" s="81"/>
      <c r="W216" s="81"/>
      <c r="X216" s="81"/>
      <c r="Y216" s="81"/>
      <c r="Z216" s="81"/>
      <c r="AA216" s="81"/>
      <c r="AB216" s="81"/>
      <c r="AC216" s="82"/>
      <c r="AD216" s="81"/>
      <c r="AE216" s="81"/>
      <c r="AF216" s="81"/>
      <c r="AG216" s="81"/>
      <c r="AH216" s="81"/>
      <c r="AI216" s="81"/>
      <c r="AJ216" s="81"/>
      <c r="AK216" s="81"/>
      <c r="AL216" s="81"/>
      <c r="AM216" s="81"/>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1872</v>
      </c>
      <c r="H6" s="87" t="s">
        <v>1873</v>
      </c>
      <c r="I6" s="87" t="s">
        <v>2328</v>
      </c>
      <c r="J6" s="87" t="s">
        <v>2329</v>
      </c>
      <c r="K6" s="87">
        <v>28</v>
      </c>
      <c r="L6" s="87">
        <v>47</v>
      </c>
      <c r="M6" s="18"/>
      <c r="N6" s="87">
        <v>1</v>
      </c>
      <c r="O6" s="87" t="s">
        <v>1683</v>
      </c>
      <c r="P6" s="87" t="s">
        <v>1684</v>
      </c>
      <c r="Q6" s="87" t="s">
        <v>1247</v>
      </c>
      <c r="R6" s="18"/>
      <c r="S6" s="87">
        <v>1</v>
      </c>
      <c r="T6" s="87" t="s">
        <v>1872</v>
      </c>
      <c r="U6" s="87" t="s">
        <v>1873</v>
      </c>
      <c r="V6" s="87" t="s">
        <v>1247</v>
      </c>
      <c r="W6" s="18"/>
      <c r="X6" s="87">
        <v>1</v>
      </c>
      <c r="Y6" s="769" t="s">
        <v>1683</v>
      </c>
      <c r="Z6" s="87" t="s">
        <v>1684</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1704</v>
      </c>
      <c r="P7" s="87" t="s">
        <v>1705</v>
      </c>
      <c r="Q7" s="87" t="s">
        <v>1247</v>
      </c>
      <c r="R7" s="18"/>
      <c r="S7" s="87">
        <v>2</v>
      </c>
      <c r="T7" s="86" t="s">
        <v>570</v>
      </c>
      <c r="U7" s="87" t="s">
        <v>1592</v>
      </c>
      <c r="V7" s="87" t="s">
        <v>1592</v>
      </c>
      <c r="W7" s="18"/>
      <c r="X7" s="87">
        <v>2</v>
      </c>
      <c r="Y7" s="769" t="s">
        <v>1704</v>
      </c>
      <c r="Z7" s="87" t="s">
        <v>1705</v>
      </c>
      <c r="AA7" s="87" t="s">
        <v>1247</v>
      </c>
      <c r="AB7" s="18"/>
      <c r="AC7" s="87">
        <v>2</v>
      </c>
      <c r="AD7" s="87" t="s">
        <v>2303</v>
      </c>
      <c r="AE7" s="87" t="s">
        <v>2304</v>
      </c>
      <c r="AF7" s="87" t="s">
        <v>1247</v>
      </c>
    </row>
    <row r="8" spans="1:32" ht="12">
      <c r="A8" s="18"/>
      <c r="B8" s="18"/>
      <c r="C8" s="18"/>
      <c r="D8" s="18"/>
      <c r="F8" s="18"/>
      <c r="G8" s="18"/>
      <c r="H8" s="18"/>
      <c r="I8" s="18"/>
      <c r="J8" s="18"/>
      <c r="K8" s="18"/>
      <c r="L8" s="18"/>
      <c r="M8" s="18"/>
      <c r="N8" s="87">
        <v>3</v>
      </c>
      <c r="O8" s="87" t="s">
        <v>1725</v>
      </c>
      <c r="P8" s="87" t="s">
        <v>1726</v>
      </c>
      <c r="Q8" s="87" t="s">
        <v>1247</v>
      </c>
      <c r="R8" s="18"/>
      <c r="S8" s="18"/>
      <c r="T8" s="18"/>
      <c r="U8" s="18"/>
      <c r="V8" s="18"/>
      <c r="W8" s="18"/>
      <c r="X8" s="87">
        <v>3</v>
      </c>
      <c r="Y8" s="769" t="s">
        <v>1725</v>
      </c>
      <c r="Z8" s="87" t="s">
        <v>1726</v>
      </c>
      <c r="AA8" s="87" t="s">
        <v>1247</v>
      </c>
      <c r="AB8" s="18"/>
      <c r="AC8" s="87">
        <v>3</v>
      </c>
      <c r="AD8" s="87" t="s">
        <v>1674</v>
      </c>
      <c r="AE8" s="87" t="s">
        <v>1675</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1746</v>
      </c>
      <c r="P9" s="87" t="s">
        <v>1747</v>
      </c>
      <c r="Q9" s="87" t="s">
        <v>1247</v>
      </c>
      <c r="R9" s="18"/>
      <c r="S9" s="18"/>
      <c r="T9" s="18"/>
      <c r="U9" s="18"/>
      <c r="V9" s="18"/>
      <c r="W9" s="18"/>
      <c r="X9" s="87">
        <v>4</v>
      </c>
      <c r="Y9" s="769" t="s">
        <v>1746</v>
      </c>
      <c r="Z9" s="87" t="s">
        <v>1747</v>
      </c>
      <c r="AA9" s="87" t="s">
        <v>1247</v>
      </c>
      <c r="AB9" s="18"/>
      <c r="AC9" s="87">
        <v>4</v>
      </c>
      <c r="AD9" s="87" t="s">
        <v>2323</v>
      </c>
      <c r="AE9" s="87" t="s">
        <v>2324</v>
      </c>
      <c r="AF9" s="87" t="s">
        <v>1247</v>
      </c>
    </row>
    <row r="10" spans="1:32" ht="12">
      <c r="A10" s="18"/>
      <c r="B10" s="18"/>
      <c r="C10" s="18"/>
      <c r="D10" s="18"/>
      <c r="F10" s="85" t="s">
        <v>1247</v>
      </c>
      <c r="G10" s="86" t="s">
        <v>1872</v>
      </c>
      <c r="H10" s="87" t="s">
        <v>1873</v>
      </c>
      <c r="I10" s="87" t="s">
        <v>2328</v>
      </c>
      <c r="J10" s="87" t="s">
        <v>2329</v>
      </c>
      <c r="K10" s="85">
        <v>28</v>
      </c>
      <c r="L10" s="85">
        <v>47</v>
      </c>
      <c r="M10" s="18"/>
      <c r="N10" s="87">
        <v>5</v>
      </c>
      <c r="O10" s="87" t="s">
        <v>1767</v>
      </c>
      <c r="P10" s="87" t="s">
        <v>1768</v>
      </c>
      <c r="Q10" s="87" t="s">
        <v>1247</v>
      </c>
      <c r="R10" s="18"/>
      <c r="S10" s="18"/>
      <c r="T10" s="18"/>
      <c r="U10" s="18"/>
      <c r="V10" s="18"/>
      <c r="W10" s="18"/>
      <c r="X10" s="87">
        <v>5</v>
      </c>
      <c r="Y10" s="769" t="s">
        <v>1767</v>
      </c>
      <c r="Z10" s="87" t="s">
        <v>1768</v>
      </c>
      <c r="AA10" s="87" t="s">
        <v>1247</v>
      </c>
      <c r="AB10" s="18"/>
      <c r="AC10" s="87">
        <v>5</v>
      </c>
      <c r="AD10" s="87" t="s">
        <v>2120</v>
      </c>
      <c r="AE10" s="87" t="s">
        <v>2121</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1788</v>
      </c>
      <c r="P11" s="87" t="s">
        <v>1789</v>
      </c>
      <c r="Q11" s="87" t="s">
        <v>1247</v>
      </c>
      <c r="R11" s="18"/>
      <c r="S11" s="18"/>
      <c r="T11" s="18"/>
      <c r="U11" s="18"/>
      <c r="V11" s="18"/>
      <c r="W11" s="18"/>
      <c r="X11" s="87">
        <v>6</v>
      </c>
      <c r="Y11" s="769" t="s">
        <v>1788</v>
      </c>
      <c r="Z11" s="87" t="s">
        <v>1789</v>
      </c>
      <c r="AA11" s="87" t="s">
        <v>1247</v>
      </c>
      <c r="AB11" s="18"/>
      <c r="AC11" s="87">
        <v>6</v>
      </c>
      <c r="AD11" s="87" t="s">
        <v>2295</v>
      </c>
      <c r="AE11" s="87" t="s">
        <v>2296</v>
      </c>
      <c r="AF11" s="87" t="s">
        <v>1247</v>
      </c>
    </row>
    <row r="12" spans="1:32" ht="12">
      <c r="A12" s="18"/>
      <c r="B12" s="18"/>
      <c r="C12" s="18"/>
      <c r="D12" s="18"/>
      <c r="F12" s="85" t="s">
        <v>1636</v>
      </c>
      <c r="G12" s="86" t="s">
        <v>1872</v>
      </c>
      <c r="H12" s="87"/>
      <c r="I12" s="87" t="s">
        <v>1872</v>
      </c>
      <c r="J12" s="87"/>
      <c r="K12" s="85" t="s">
        <v>1244</v>
      </c>
      <c r="L12" s="85"/>
      <c r="M12" s="18"/>
      <c r="N12" s="87">
        <v>7</v>
      </c>
      <c r="O12" s="87" t="s">
        <v>1809</v>
      </c>
      <c r="P12" s="87" t="s">
        <v>1810</v>
      </c>
      <c r="Q12" s="87" t="s">
        <v>1247</v>
      </c>
      <c r="R12" s="18"/>
      <c r="S12" s="18"/>
      <c r="T12" s="18"/>
      <c r="U12" s="18"/>
      <c r="V12" s="18"/>
      <c r="W12" s="18"/>
      <c r="X12" s="87">
        <v>7</v>
      </c>
      <c r="Y12" s="769" t="s">
        <v>1809</v>
      </c>
      <c r="Z12" s="87" t="s">
        <v>1810</v>
      </c>
      <c r="AA12" s="87" t="s">
        <v>1247</v>
      </c>
      <c r="AB12" s="18"/>
      <c r="AC12" s="87">
        <v>7</v>
      </c>
      <c r="AD12" s="87" t="s">
        <v>1670</v>
      </c>
      <c r="AE12" s="87" t="s">
        <v>1671</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1830</v>
      </c>
      <c r="P13" s="87" t="s">
        <v>1831</v>
      </c>
      <c r="Q13" s="87" t="s">
        <v>1247</v>
      </c>
      <c r="R13" s="18"/>
      <c r="S13" s="18"/>
      <c r="T13" s="18"/>
      <c r="U13" s="18"/>
      <c r="V13" s="18"/>
      <c r="W13" s="18"/>
      <c r="X13" s="87">
        <v>8</v>
      </c>
      <c r="Y13" s="769" t="s">
        <v>1830</v>
      </c>
      <c r="Z13" s="87" t="s">
        <v>1831</v>
      </c>
      <c r="AA13" s="87" t="s">
        <v>1247</v>
      </c>
      <c r="AB13" s="18"/>
      <c r="AC13" s="87">
        <v>8</v>
      </c>
      <c r="AD13" s="87" t="s">
        <v>2291</v>
      </c>
      <c r="AE13" s="87" t="s">
        <v>2292</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1851</v>
      </c>
      <c r="P14" s="87" t="s">
        <v>1852</v>
      </c>
      <c r="Q14" s="87" t="s">
        <v>1247</v>
      </c>
      <c r="R14" s="18"/>
      <c r="S14" s="18"/>
      <c r="T14" s="18"/>
      <c r="U14" s="18"/>
      <c r="V14" s="18"/>
      <c r="W14" s="18"/>
      <c r="X14" s="87">
        <v>9</v>
      </c>
      <c r="Y14" s="769" t="s">
        <v>1851</v>
      </c>
      <c r="Z14" s="87" t="s">
        <v>1852</v>
      </c>
      <c r="AA14" s="87" t="s">
        <v>1247</v>
      </c>
      <c r="AB14" s="18"/>
      <c r="AC14" s="87">
        <v>9</v>
      </c>
      <c r="AD14" s="87" t="s">
        <v>2319</v>
      </c>
      <c r="AE14" s="87" t="s">
        <v>2320</v>
      </c>
      <c r="AF14" s="87" t="s">
        <v>1247</v>
      </c>
    </row>
    <row r="15" spans="1:32" ht="12">
      <c r="A15" s="18"/>
      <c r="B15" s="18"/>
      <c r="C15" s="18"/>
      <c r="D15" s="18"/>
      <c r="E15" s="18"/>
      <c r="F15" s="18"/>
      <c r="G15" s="18"/>
      <c r="H15" s="18"/>
      <c r="I15" s="18"/>
      <c r="J15" s="18"/>
      <c r="K15" s="18"/>
      <c r="L15" s="18"/>
      <c r="M15" s="18"/>
      <c r="N15" s="87">
        <v>10</v>
      </c>
      <c r="O15" s="87" t="s">
        <v>1872</v>
      </c>
      <c r="P15" s="87" t="s">
        <v>1873</v>
      </c>
      <c r="Q15" s="87" t="s">
        <v>1247</v>
      </c>
      <c r="R15" s="18"/>
      <c r="S15" s="18"/>
      <c r="T15" s="18"/>
      <c r="U15" s="18"/>
      <c r="V15" s="18"/>
      <c r="W15" s="18"/>
      <c r="X15" s="87">
        <v>10</v>
      </c>
      <c r="Y15" s="769" t="s">
        <v>1872</v>
      </c>
      <c r="Z15" s="87" t="s">
        <v>1873</v>
      </c>
      <c r="AA15" s="87" t="s">
        <v>1247</v>
      </c>
      <c r="AB15" s="18"/>
      <c r="AC15" s="87">
        <v>10</v>
      </c>
      <c r="AD15" s="87" t="s">
        <v>1666</v>
      </c>
      <c r="AE15" s="87" t="s">
        <v>1667</v>
      </c>
      <c r="AF15" s="87" t="s">
        <v>1247</v>
      </c>
    </row>
    <row r="16" spans="1:32" ht="12">
      <c r="A16" s="18"/>
      <c r="B16" s="18"/>
      <c r="C16" s="18"/>
      <c r="D16" s="18"/>
      <c r="E16" s="18"/>
      <c r="F16" s="18"/>
      <c r="G16" s="18"/>
      <c r="H16" s="18"/>
      <c r="I16" s="18"/>
      <c r="J16" s="18"/>
      <c r="K16" s="18"/>
      <c r="L16" s="18"/>
      <c r="M16" s="18"/>
      <c r="N16" s="87">
        <v>11</v>
      </c>
      <c r="O16" s="87" t="s">
        <v>1893</v>
      </c>
      <c r="P16" s="87" t="s">
        <v>1894</v>
      </c>
      <c r="Q16" s="87" t="s">
        <v>1247</v>
      </c>
      <c r="R16" s="18"/>
      <c r="S16" s="18"/>
      <c r="T16" s="18"/>
      <c r="U16" s="18"/>
      <c r="V16" s="18"/>
      <c r="W16" s="18"/>
      <c r="X16" s="87">
        <v>11</v>
      </c>
      <c r="Y16" s="769" t="s">
        <v>1893</v>
      </c>
      <c r="Z16" s="87" t="s">
        <v>1894</v>
      </c>
      <c r="AA16" s="87" t="s">
        <v>1247</v>
      </c>
      <c r="AB16" s="18"/>
      <c r="AC16" s="87">
        <v>11</v>
      </c>
      <c r="AD16" s="87" t="s">
        <v>1678</v>
      </c>
      <c r="AE16" s="87" t="s">
        <v>1679</v>
      </c>
      <c r="AF16" s="87" t="s">
        <v>1247</v>
      </c>
    </row>
    <row r="17" spans="1:32" ht="12">
      <c r="A17" s="18"/>
      <c r="B17" s="18"/>
      <c r="C17" s="18"/>
      <c r="D17" s="18"/>
      <c r="E17" s="18"/>
      <c r="F17" s="18"/>
      <c r="G17" s="18"/>
      <c r="H17" s="18"/>
      <c r="I17" s="18"/>
      <c r="J17" s="18"/>
      <c r="K17" s="18"/>
      <c r="L17" s="18"/>
      <c r="M17" s="18"/>
      <c r="N17" s="87">
        <v>12</v>
      </c>
      <c r="O17" s="87" t="s">
        <v>1914</v>
      </c>
      <c r="P17" s="87" t="s">
        <v>1915</v>
      </c>
      <c r="Q17" s="87" t="s">
        <v>1247</v>
      </c>
      <c r="R17" s="18"/>
      <c r="S17" s="18"/>
      <c r="T17" s="18"/>
      <c r="U17" s="18"/>
      <c r="V17" s="18"/>
      <c r="W17" s="18"/>
      <c r="X17" s="87">
        <v>12</v>
      </c>
      <c r="Y17" s="769" t="s">
        <v>1914</v>
      </c>
      <c r="Z17" s="87" t="s">
        <v>1915</v>
      </c>
      <c r="AA17" s="87" t="s">
        <v>1247</v>
      </c>
      <c r="AB17" s="18"/>
      <c r="AC17" s="87">
        <v>12</v>
      </c>
      <c r="AD17" s="87" t="s">
        <v>2315</v>
      </c>
      <c r="AE17" s="87" t="s">
        <v>2316</v>
      </c>
      <c r="AF17" s="87" t="s">
        <v>1247</v>
      </c>
    </row>
    <row r="18" spans="1:32" ht="12">
      <c r="A18" s="18"/>
      <c r="B18" s="18"/>
      <c r="C18" s="18"/>
      <c r="D18" s="18"/>
      <c r="E18" s="18"/>
      <c r="F18" s="18"/>
      <c r="G18" s="18"/>
      <c r="H18" s="18"/>
      <c r="I18" s="18"/>
      <c r="J18" s="18"/>
      <c r="K18" s="18"/>
      <c r="L18" s="18"/>
      <c r="M18" s="18"/>
      <c r="N18" s="87">
        <v>13</v>
      </c>
      <c r="O18" s="87" t="s">
        <v>1935</v>
      </c>
      <c r="P18" s="87" t="s">
        <v>1936</v>
      </c>
      <c r="Q18" s="87" t="s">
        <v>1247</v>
      </c>
      <c r="R18" s="18"/>
      <c r="S18" s="18"/>
      <c r="T18" s="18"/>
      <c r="U18" s="18"/>
      <c r="V18" s="18"/>
      <c r="W18" s="18"/>
      <c r="X18" s="87">
        <v>13</v>
      </c>
      <c r="Y18" s="769" t="s">
        <v>1935</v>
      </c>
      <c r="Z18" s="87" t="s">
        <v>1936</v>
      </c>
      <c r="AA18" s="87" t="s">
        <v>1247</v>
      </c>
      <c r="AB18" s="18"/>
      <c r="AC18" s="87">
        <v>13</v>
      </c>
      <c r="AD18" s="87" t="s">
        <v>1872</v>
      </c>
      <c r="AE18" s="87" t="s">
        <v>1873</v>
      </c>
      <c r="AF18" s="87" t="s">
        <v>1247</v>
      </c>
    </row>
    <row r="19" spans="1:32" ht="12">
      <c r="A19" s="18"/>
      <c r="B19" s="18"/>
      <c r="C19" s="18"/>
      <c r="D19" s="18"/>
      <c r="E19" s="18"/>
      <c r="F19" s="18"/>
      <c r="G19" s="18"/>
      <c r="H19" s="18"/>
      <c r="I19" s="18"/>
      <c r="J19" s="18"/>
      <c r="K19" s="18"/>
      <c r="L19" s="18"/>
      <c r="M19" s="18"/>
      <c r="N19" s="87">
        <v>14</v>
      </c>
      <c r="O19" s="87" t="s">
        <v>1655</v>
      </c>
      <c r="P19" s="87" t="s">
        <v>1656</v>
      </c>
      <c r="Q19" s="87" t="s">
        <v>1247</v>
      </c>
      <c r="R19" s="18"/>
      <c r="S19" s="18"/>
      <c r="T19" s="18"/>
      <c r="U19" s="18"/>
      <c r="V19" s="18"/>
      <c r="W19" s="18"/>
      <c r="X19" s="87">
        <v>14</v>
      </c>
      <c r="Y19" s="769" t="s">
        <v>1655</v>
      </c>
      <c r="Z19" s="87" t="s">
        <v>1656</v>
      </c>
      <c r="AA19" s="87" t="s">
        <v>1247</v>
      </c>
      <c r="AB19" s="18"/>
      <c r="AC19" s="87">
        <v>14</v>
      </c>
      <c r="AD19" s="87" t="s">
        <v>2307</v>
      </c>
      <c r="AE19" s="87" t="s">
        <v>2308</v>
      </c>
      <c r="AF19" s="87" t="s">
        <v>1247</v>
      </c>
    </row>
    <row r="20" spans="1:32" ht="12">
      <c r="A20" s="18"/>
      <c r="B20" s="18"/>
      <c r="C20" s="18"/>
      <c r="D20" s="18"/>
      <c r="E20" s="18"/>
      <c r="F20" s="18"/>
      <c r="G20" s="18"/>
      <c r="H20" s="18"/>
      <c r="I20" s="18"/>
      <c r="J20" s="18"/>
      <c r="K20" s="18"/>
      <c r="L20" s="18"/>
      <c r="M20" s="18"/>
      <c r="N20" s="87">
        <v>15</v>
      </c>
      <c r="O20" s="87" t="s">
        <v>1973</v>
      </c>
      <c r="P20" s="87" t="s">
        <v>1974</v>
      </c>
      <c r="Q20" s="87" t="s">
        <v>1247</v>
      </c>
      <c r="R20" s="18"/>
      <c r="S20" s="18"/>
      <c r="T20" s="18"/>
      <c r="U20" s="18"/>
      <c r="V20" s="18"/>
      <c r="W20" s="18"/>
      <c r="X20" s="87">
        <v>15</v>
      </c>
      <c r="Y20" s="769" t="s">
        <v>1973</v>
      </c>
      <c r="Z20" s="87" t="s">
        <v>1974</v>
      </c>
      <c r="AA20" s="87" t="s">
        <v>1247</v>
      </c>
      <c r="AB20" s="18"/>
      <c r="AC20" s="87">
        <v>15</v>
      </c>
      <c r="AD20" s="87" t="s">
        <v>2287</v>
      </c>
      <c r="AE20" s="87" t="s">
        <v>2288</v>
      </c>
      <c r="AF20" s="87" t="s">
        <v>1247</v>
      </c>
    </row>
    <row r="21" spans="1:32" ht="12">
      <c r="A21" s="18"/>
      <c r="B21" s="18"/>
      <c r="C21" s="18"/>
      <c r="D21" s="18"/>
      <c r="E21" s="18"/>
      <c r="F21" s="18"/>
      <c r="G21" s="18"/>
      <c r="H21" s="18"/>
      <c r="I21" s="18"/>
      <c r="J21" s="18"/>
      <c r="K21" s="18"/>
      <c r="L21" s="18"/>
      <c r="M21" s="18"/>
      <c r="N21" s="87">
        <v>16</v>
      </c>
      <c r="O21" s="87" t="s">
        <v>1994</v>
      </c>
      <c r="P21" s="87" t="s">
        <v>1995</v>
      </c>
      <c r="Q21" s="87" t="s">
        <v>1247</v>
      </c>
      <c r="R21" s="18"/>
      <c r="S21" s="18"/>
      <c r="T21" s="18"/>
      <c r="U21" s="18"/>
      <c r="V21" s="18"/>
      <c r="W21" s="18"/>
      <c r="X21" s="87">
        <v>16</v>
      </c>
      <c r="Y21" s="769" t="s">
        <v>1994</v>
      </c>
      <c r="Z21" s="87" t="s">
        <v>1995</v>
      </c>
      <c r="AA21" s="87" t="s">
        <v>1247</v>
      </c>
      <c r="AB21" s="18"/>
      <c r="AC21" s="87">
        <v>16</v>
      </c>
      <c r="AD21" s="87" t="s">
        <v>1662</v>
      </c>
      <c r="AE21" s="87" t="s">
        <v>1663</v>
      </c>
      <c r="AF21" s="87" t="s">
        <v>1247</v>
      </c>
    </row>
    <row r="22" spans="1:32" ht="12">
      <c r="A22" s="18"/>
      <c r="B22" s="18"/>
      <c r="C22" s="18"/>
      <c r="D22" s="18"/>
      <c r="E22" s="18"/>
      <c r="F22" s="18"/>
      <c r="G22" s="18"/>
      <c r="H22" s="18"/>
      <c r="I22" s="18"/>
      <c r="J22" s="18"/>
      <c r="K22" s="18"/>
      <c r="L22" s="18"/>
      <c r="M22" s="18"/>
      <c r="N22" s="87">
        <v>17</v>
      </c>
      <c r="O22" s="87" t="s">
        <v>2015</v>
      </c>
      <c r="P22" s="87" t="s">
        <v>2016</v>
      </c>
      <c r="Q22" s="87" t="s">
        <v>1247</v>
      </c>
      <c r="R22" s="18"/>
      <c r="S22" s="18"/>
      <c r="T22" s="18"/>
      <c r="U22" s="18"/>
      <c r="V22" s="18"/>
      <c r="W22" s="18"/>
      <c r="X22" s="87">
        <v>17</v>
      </c>
      <c r="Y22" s="769" t="s">
        <v>2015</v>
      </c>
      <c r="Z22" s="87" t="s">
        <v>2016</v>
      </c>
      <c r="AA22" s="87" t="s">
        <v>1247</v>
      </c>
      <c r="AB22" s="18"/>
      <c r="AC22" s="87">
        <v>17</v>
      </c>
      <c r="AD22" s="87" t="s">
        <v>2299</v>
      </c>
      <c r="AE22" s="87" t="s">
        <v>2300</v>
      </c>
      <c r="AF22" s="87" t="s">
        <v>1247</v>
      </c>
    </row>
    <row r="23" spans="1:32" ht="12">
      <c r="A23" s="18"/>
      <c r="B23" s="18"/>
      <c r="C23" s="18"/>
      <c r="D23" s="18"/>
      <c r="E23" s="18"/>
      <c r="F23" s="18"/>
      <c r="G23" s="18"/>
      <c r="H23" s="18"/>
      <c r="I23" s="18"/>
      <c r="J23" s="18"/>
      <c r="K23" s="18"/>
      <c r="L23" s="18"/>
      <c r="M23" s="18"/>
      <c r="N23" s="87">
        <v>18</v>
      </c>
      <c r="O23" s="87" t="s">
        <v>2036</v>
      </c>
      <c r="P23" s="87" t="s">
        <v>2037</v>
      </c>
      <c r="Q23" s="87" t="s">
        <v>1247</v>
      </c>
      <c r="R23" s="18"/>
      <c r="S23" s="18"/>
      <c r="T23" s="18"/>
      <c r="U23" s="18"/>
      <c r="V23" s="18"/>
      <c r="W23" s="18"/>
      <c r="X23" s="87">
        <v>18</v>
      </c>
      <c r="Y23" s="769" t="s">
        <v>2036</v>
      </c>
      <c r="Z23" s="87" t="s">
        <v>2037</v>
      </c>
      <c r="AA23" s="87" t="s">
        <v>1247</v>
      </c>
      <c r="AB23" s="18"/>
      <c r="AC23" s="87">
        <v>18</v>
      </c>
      <c r="AD23" s="87" t="s">
        <v>1658</v>
      </c>
      <c r="AE23" s="87" t="s">
        <v>1659</v>
      </c>
      <c r="AF23" s="87" t="s">
        <v>1247</v>
      </c>
    </row>
    <row r="24" spans="1:32" ht="12">
      <c r="A24" s="18"/>
      <c r="B24" s="18"/>
      <c r="C24" s="18"/>
      <c r="D24" s="18"/>
      <c r="E24" s="18"/>
      <c r="F24" s="18"/>
      <c r="G24" s="18"/>
      <c r="H24" s="18"/>
      <c r="I24" s="18"/>
      <c r="J24" s="18"/>
      <c r="K24" s="18"/>
      <c r="L24" s="18"/>
      <c r="M24" s="18"/>
      <c r="N24" s="87">
        <v>19</v>
      </c>
      <c r="O24" s="87" t="s">
        <v>2057</v>
      </c>
      <c r="P24" s="87" t="s">
        <v>2058</v>
      </c>
      <c r="Q24" s="87" t="s">
        <v>1247</v>
      </c>
      <c r="R24" s="18"/>
      <c r="S24" s="18"/>
      <c r="T24" s="18"/>
      <c r="U24" s="18"/>
      <c r="V24" s="18"/>
      <c r="W24" s="18"/>
      <c r="X24" s="87">
        <v>19</v>
      </c>
      <c r="Y24" s="769" t="s">
        <v>2057</v>
      </c>
      <c r="Z24" s="87" t="s">
        <v>2058</v>
      </c>
      <c r="AA24" s="87" t="s">
        <v>1247</v>
      </c>
      <c r="AB24" s="18"/>
      <c r="AC24" s="87">
        <v>19</v>
      </c>
      <c r="AD24" s="87" t="s">
        <v>2311</v>
      </c>
      <c r="AE24" s="87" t="s">
        <v>2312</v>
      </c>
      <c r="AF24" s="87" t="s">
        <v>1247</v>
      </c>
    </row>
    <row r="25" spans="1:32" ht="12">
      <c r="A25" s="18"/>
      <c r="B25" s="18"/>
      <c r="C25" s="18"/>
      <c r="D25" s="18"/>
      <c r="E25" s="18"/>
      <c r="F25" s="18"/>
      <c r="G25" s="18"/>
      <c r="H25" s="18"/>
      <c r="I25" s="18"/>
      <c r="J25" s="18"/>
      <c r="K25" s="18"/>
      <c r="L25" s="18"/>
      <c r="M25" s="18"/>
      <c r="N25" s="87">
        <v>20</v>
      </c>
      <c r="O25" s="87" t="s">
        <v>2078</v>
      </c>
      <c r="P25" s="87" t="s">
        <v>2079</v>
      </c>
      <c r="Q25" s="87" t="s">
        <v>1247</v>
      </c>
      <c r="R25" s="18"/>
      <c r="S25" s="18"/>
      <c r="T25" s="18"/>
      <c r="U25" s="18"/>
      <c r="V25" s="18"/>
      <c r="W25" s="18"/>
      <c r="X25" s="87">
        <v>20</v>
      </c>
      <c r="Y25" s="769" t="s">
        <v>2078</v>
      </c>
      <c r="Z25" s="87" t="s">
        <v>2079</v>
      </c>
      <c r="AA25" s="87" t="s">
        <v>1247</v>
      </c>
      <c r="AB25" s="18"/>
      <c r="AC25" s="87">
        <v>20</v>
      </c>
      <c r="AD25" s="87"/>
      <c r="AE25" s="87"/>
      <c r="AF25" s="87" t="s">
        <v>1247</v>
      </c>
    </row>
    <row r="26" spans="1:32" ht="12">
      <c r="A26" s="18"/>
      <c r="B26" s="18"/>
      <c r="C26" s="18"/>
      <c r="D26" s="18"/>
      <c r="E26" s="18"/>
      <c r="F26" s="18"/>
      <c r="G26" s="18"/>
      <c r="H26" s="18"/>
      <c r="I26" s="18"/>
      <c r="J26" s="18"/>
      <c r="K26" s="18"/>
      <c r="L26" s="18"/>
      <c r="M26" s="18"/>
      <c r="N26" s="87">
        <v>21</v>
      </c>
      <c r="O26" s="87" t="s">
        <v>2099</v>
      </c>
      <c r="P26" s="87" t="s">
        <v>2100</v>
      </c>
      <c r="Q26" s="87" t="s">
        <v>1247</v>
      </c>
      <c r="R26" s="18"/>
      <c r="S26" s="18"/>
      <c r="T26" s="18"/>
      <c r="U26" s="18"/>
      <c r="V26" s="18"/>
      <c r="W26" s="18"/>
      <c r="X26" s="87">
        <v>21</v>
      </c>
      <c r="Y26" s="769" t="s">
        <v>2099</v>
      </c>
      <c r="Z26" s="87" t="s">
        <v>2100</v>
      </c>
      <c r="AA26" s="87" t="s">
        <v>1247</v>
      </c>
      <c r="AB26" s="18"/>
      <c r="AC26" s="87">
        <v>21</v>
      </c>
      <c r="AD26" s="87"/>
      <c r="AE26" s="87"/>
      <c r="AF26" s="87" t="s">
        <v>1247</v>
      </c>
    </row>
    <row r="27" spans="1:32" ht="12">
      <c r="A27" s="18"/>
      <c r="B27" s="18"/>
      <c r="C27" s="18"/>
      <c r="D27" s="18"/>
      <c r="E27" s="18"/>
      <c r="F27" s="18"/>
      <c r="G27" s="18"/>
      <c r="H27" s="18"/>
      <c r="I27" s="18"/>
      <c r="J27" s="18"/>
      <c r="K27" s="18"/>
      <c r="L27" s="18"/>
      <c r="M27" s="18"/>
      <c r="N27" s="87">
        <v>22</v>
      </c>
      <c r="O27" s="87" t="s">
        <v>2120</v>
      </c>
      <c r="P27" s="87" t="s">
        <v>2121</v>
      </c>
      <c r="Q27" s="87" t="s">
        <v>1247</v>
      </c>
      <c r="R27" s="18"/>
      <c r="S27" s="18"/>
      <c r="T27" s="18"/>
      <c r="U27" s="18"/>
      <c r="V27" s="18"/>
      <c r="W27" s="18"/>
      <c r="X27" s="87">
        <v>22</v>
      </c>
      <c r="Y27" s="769" t="s">
        <v>2120</v>
      </c>
      <c r="Z27" s="87" t="s">
        <v>2121</v>
      </c>
      <c r="AA27" s="87" t="s">
        <v>1247</v>
      </c>
      <c r="AB27" s="18"/>
      <c r="AC27" s="87">
        <v>22</v>
      </c>
      <c r="AD27" s="87"/>
      <c r="AE27" s="87"/>
      <c r="AF27" s="87" t="s">
        <v>1247</v>
      </c>
    </row>
    <row r="28" spans="1:32" ht="12">
      <c r="A28" s="18"/>
      <c r="B28" s="18"/>
      <c r="C28" s="18"/>
      <c r="D28" s="18"/>
      <c r="E28" s="18"/>
      <c r="F28" s="18"/>
      <c r="G28" s="18"/>
      <c r="H28" s="18"/>
      <c r="I28" s="18"/>
      <c r="J28" s="18"/>
      <c r="K28" s="18"/>
      <c r="L28" s="18"/>
      <c r="M28" s="18"/>
      <c r="N28" s="87">
        <v>23</v>
      </c>
      <c r="O28" s="87" t="s">
        <v>2141</v>
      </c>
      <c r="P28" s="87" t="s">
        <v>2142</v>
      </c>
      <c r="Q28" s="87" t="s">
        <v>1247</v>
      </c>
      <c r="R28" s="18"/>
      <c r="S28" s="18"/>
      <c r="T28" s="18"/>
      <c r="U28" s="18"/>
      <c r="V28" s="18"/>
      <c r="W28" s="18"/>
      <c r="X28" s="87">
        <v>23</v>
      </c>
      <c r="Y28" s="769" t="s">
        <v>2141</v>
      </c>
      <c r="Z28" s="87" t="s">
        <v>2142</v>
      </c>
      <c r="AA28" s="87" t="s">
        <v>1247</v>
      </c>
      <c r="AB28" s="18"/>
      <c r="AC28" s="87">
        <v>23</v>
      </c>
      <c r="AD28" s="87"/>
      <c r="AE28" s="87"/>
      <c r="AF28" s="87" t="s">
        <v>1247</v>
      </c>
    </row>
    <row r="29" spans="1:32" ht="12">
      <c r="A29" s="18"/>
      <c r="B29" s="18"/>
      <c r="C29" s="18"/>
      <c r="D29" s="18"/>
      <c r="E29" s="18"/>
      <c r="F29" s="18"/>
      <c r="G29" s="18"/>
      <c r="H29" s="18"/>
      <c r="I29" s="18"/>
      <c r="J29" s="18"/>
      <c r="K29" s="18"/>
      <c r="L29" s="18"/>
      <c r="M29" s="18"/>
      <c r="N29" s="87">
        <v>24</v>
      </c>
      <c r="O29" s="87" t="s">
        <v>2162</v>
      </c>
      <c r="P29" s="87" t="s">
        <v>2163</v>
      </c>
      <c r="Q29" s="87" t="s">
        <v>1247</v>
      </c>
      <c r="R29" s="18"/>
      <c r="S29" s="18"/>
      <c r="T29" s="18"/>
      <c r="U29" s="18"/>
      <c r="V29" s="18"/>
      <c r="W29" s="18"/>
      <c r="X29" s="87">
        <v>24</v>
      </c>
      <c r="Y29" s="769" t="s">
        <v>2162</v>
      </c>
      <c r="Z29" s="87" t="s">
        <v>2163</v>
      </c>
      <c r="AA29" s="87" t="s">
        <v>1247</v>
      </c>
      <c r="AB29" s="18"/>
      <c r="AC29" s="87">
        <v>24</v>
      </c>
      <c r="AD29" s="87"/>
      <c r="AE29" s="87"/>
      <c r="AF29" s="87" t="s">
        <v>1247</v>
      </c>
    </row>
    <row r="30" spans="1:32" ht="12">
      <c r="A30" s="18"/>
      <c r="B30" s="18"/>
      <c r="C30" s="18"/>
      <c r="D30" s="18"/>
      <c r="E30" s="18"/>
      <c r="F30" s="18"/>
      <c r="G30" s="18"/>
      <c r="H30" s="18"/>
      <c r="I30" s="18"/>
      <c r="J30" s="18"/>
      <c r="K30" s="18"/>
      <c r="L30" s="18"/>
      <c r="M30" s="18"/>
      <c r="N30" s="87">
        <v>25</v>
      </c>
      <c r="O30" s="87" t="s">
        <v>2183</v>
      </c>
      <c r="P30" s="87" t="s">
        <v>2184</v>
      </c>
      <c r="Q30" s="87" t="s">
        <v>1247</v>
      </c>
      <c r="R30" s="18"/>
      <c r="S30" s="18"/>
      <c r="T30" s="18"/>
      <c r="U30" s="18"/>
      <c r="V30" s="18"/>
      <c r="W30" s="18"/>
      <c r="X30" s="87">
        <v>25</v>
      </c>
      <c r="Y30" s="769" t="s">
        <v>2183</v>
      </c>
      <c r="Z30" s="87" t="s">
        <v>2184</v>
      </c>
      <c r="AA30" s="87" t="s">
        <v>1247</v>
      </c>
      <c r="AB30" s="18"/>
      <c r="AC30" s="87">
        <v>25</v>
      </c>
      <c r="AD30" s="87"/>
      <c r="AE30" s="87"/>
      <c r="AF30" s="87" t="s">
        <v>1247</v>
      </c>
    </row>
    <row r="31" spans="1:32" ht="12">
      <c r="A31" s="18"/>
      <c r="B31" s="18"/>
      <c r="C31" s="18"/>
      <c r="D31" s="18"/>
      <c r="E31" s="18"/>
      <c r="F31" s="18"/>
      <c r="G31" s="18"/>
      <c r="H31" s="18"/>
      <c r="I31" s="18"/>
      <c r="J31" s="18"/>
      <c r="K31" s="18"/>
      <c r="L31" s="18"/>
      <c r="M31" s="18"/>
      <c r="N31" s="87">
        <v>26</v>
      </c>
      <c r="O31" s="87" t="s">
        <v>2204</v>
      </c>
      <c r="P31" s="87" t="s">
        <v>2205</v>
      </c>
      <c r="Q31" s="87" t="s">
        <v>1247</v>
      </c>
      <c r="R31" s="18"/>
      <c r="S31" s="18"/>
      <c r="T31" s="18"/>
      <c r="U31" s="18"/>
      <c r="V31" s="18"/>
      <c r="W31" s="18"/>
      <c r="X31" s="87">
        <v>26</v>
      </c>
      <c r="Y31" s="769" t="s">
        <v>2204</v>
      </c>
      <c r="Z31" s="87" t="s">
        <v>2205</v>
      </c>
      <c r="AA31" s="87" t="s">
        <v>1247</v>
      </c>
      <c r="AB31" s="18"/>
      <c r="AC31" s="87">
        <v>26</v>
      </c>
      <c r="AD31" s="87"/>
      <c r="AE31" s="87"/>
      <c r="AF31" s="87" t="s">
        <v>1247</v>
      </c>
    </row>
    <row r="32" spans="1:32" ht="12">
      <c r="A32" s="18"/>
      <c r="B32" s="18"/>
      <c r="C32" s="18"/>
      <c r="D32" s="18"/>
      <c r="E32" s="18"/>
      <c r="F32" s="18"/>
      <c r="G32" s="18"/>
      <c r="H32" s="18"/>
      <c r="I32" s="18"/>
      <c r="J32" s="18"/>
      <c r="K32" s="18"/>
      <c r="L32" s="18"/>
      <c r="M32" s="18"/>
      <c r="N32" s="87">
        <v>27</v>
      </c>
      <c r="O32" s="87" t="s">
        <v>2225</v>
      </c>
      <c r="P32" s="87" t="s">
        <v>2226</v>
      </c>
      <c r="Q32" s="87" t="s">
        <v>1247</v>
      </c>
      <c r="R32" s="18"/>
      <c r="S32" s="18"/>
      <c r="T32" s="18"/>
      <c r="U32" s="18"/>
      <c r="V32" s="18"/>
      <c r="W32" s="18"/>
      <c r="X32" s="87">
        <v>27</v>
      </c>
      <c r="Y32" s="769" t="s">
        <v>2225</v>
      </c>
      <c r="Z32" s="87" t="s">
        <v>2226</v>
      </c>
      <c r="AA32" s="87" t="s">
        <v>1247</v>
      </c>
      <c r="AB32" s="18"/>
      <c r="AC32" s="87">
        <v>27</v>
      </c>
      <c r="AD32" s="87"/>
      <c r="AE32" s="87"/>
      <c r="AF32" s="87" t="s">
        <v>1247</v>
      </c>
    </row>
    <row r="33" spans="1:32" ht="12">
      <c r="A33" s="18"/>
      <c r="B33" s="18"/>
      <c r="C33" s="18"/>
      <c r="D33" s="18"/>
      <c r="E33" s="18"/>
      <c r="F33" s="18"/>
      <c r="G33" s="18"/>
      <c r="H33" s="18"/>
      <c r="I33" s="18"/>
      <c r="J33" s="18"/>
      <c r="K33" s="18"/>
      <c r="L33" s="18"/>
      <c r="M33" s="18"/>
      <c r="N33" s="87">
        <v>28</v>
      </c>
      <c r="O33" s="87" t="s">
        <v>2246</v>
      </c>
      <c r="P33" s="87" t="s">
        <v>2247</v>
      </c>
      <c r="Q33" s="87" t="s">
        <v>1247</v>
      </c>
      <c r="R33" s="18"/>
      <c r="S33" s="18"/>
      <c r="T33" s="18"/>
      <c r="U33" s="18"/>
      <c r="V33" s="18"/>
      <c r="W33" s="18"/>
      <c r="X33" s="87">
        <v>28</v>
      </c>
      <c r="Y33" s="769" t="s">
        <v>2246</v>
      </c>
      <c r="Z33" s="87" t="s">
        <v>2247</v>
      </c>
      <c r="AA33" s="87" t="s">
        <v>1247</v>
      </c>
      <c r="AB33" s="18"/>
      <c r="AC33" s="87">
        <v>28</v>
      </c>
      <c r="AD33" s="87"/>
      <c r="AE33" s="87"/>
      <c r="AF33" s="87" t="s">
        <v>1247</v>
      </c>
    </row>
    <row r="34" spans="1:32" ht="12">
      <c r="A34" s="18"/>
      <c r="B34" s="18"/>
      <c r="C34" s="18"/>
      <c r="D34" s="18"/>
      <c r="E34" s="18"/>
      <c r="F34" s="18"/>
      <c r="G34" s="18"/>
      <c r="H34" s="18"/>
      <c r="I34" s="18"/>
      <c r="J34" s="18"/>
      <c r="K34" s="18"/>
      <c r="L34" s="18"/>
      <c r="M34" s="18"/>
      <c r="N34" s="87">
        <v>29</v>
      </c>
      <c r="O34" s="87" t="s">
        <v>2267</v>
      </c>
      <c r="P34" s="87" t="s">
        <v>2268</v>
      </c>
      <c r="Q34" s="87" t="s">
        <v>1247</v>
      </c>
      <c r="R34" s="18"/>
      <c r="S34" s="18"/>
      <c r="T34" s="18"/>
      <c r="U34" s="18"/>
      <c r="V34" s="18"/>
      <c r="W34" s="18"/>
      <c r="X34" s="87">
        <v>29</v>
      </c>
      <c r="Y34" s="769" t="s">
        <v>2267</v>
      </c>
      <c r="Z34" s="87" t="s">
        <v>2268</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2328</v>
      </c>
      <c r="P36" s="87" t="s">
        <v>2329</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44</v>
      </c>
      <c r="I4" s="80" t="str">
        <f>HLOOKUP(I3,比較地域マスタ!$E$5:$L$6,2,0)</f>
        <v>大分県</v>
      </c>
      <c r="J4" s="80" t="str">
        <f>HLOOKUP(J3,比較地域マスタ!$E$5:$L$6,2,0)</f>
        <v>日出町</v>
      </c>
      <c r="K4" s="80" t="str">
        <f>HLOOKUP(K3,比較地域マスタ!$E$5:$L$6,2,0)</f>
        <v>44341</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日出町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668.62292080585746</v>
      </c>
      <c r="BB5" s="34"/>
      <c r="BC5" s="19"/>
      <c r="BD5" s="364">
        <f>AC35</f>
        <v>253.27867225464556</v>
      </c>
      <c r="BE5" s="34"/>
      <c r="BF5" s="19"/>
      <c r="BG5" s="364">
        <f>AK35</f>
        <v>223.90888225120625</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643.61129025149353</v>
      </c>
      <c r="BA6" s="19"/>
      <c r="BB6" s="34"/>
      <c r="BC6" s="364">
        <f>AC36</f>
        <v>245.06157297709254</v>
      </c>
      <c r="BD6" s="19"/>
      <c r="BE6" s="34"/>
      <c r="BF6" s="364">
        <f>AK36</f>
        <v>213.92561001629008</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2.6709563433652193</v>
      </c>
      <c r="BA7" s="19"/>
      <c r="BB7" s="34"/>
      <c r="BC7" s="364">
        <f>AC37</f>
        <v>2.0633115876959218</v>
      </c>
      <c r="BD7" s="19"/>
      <c r="BE7" s="34"/>
      <c r="BF7" s="364">
        <f t="shared" ref="BF7:BF8" si="0">AK37</f>
        <v>2.5885822554483546</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22.340674210998738</v>
      </c>
      <c r="BA8" s="19"/>
      <c r="BB8" s="34"/>
      <c r="BC8" s="364">
        <f>AC38</f>
        <v>6.1537876898570882</v>
      </c>
      <c r="BD8" s="19"/>
      <c r="BE8" s="34"/>
      <c r="BF8" s="364">
        <f t="shared" si="0"/>
        <v>7.3946899794678176</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786.17828506236378</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25.599843494061542</v>
      </c>
      <c r="BA9" s="364">
        <f>AZ9</f>
        <v>25.599843494061542</v>
      </c>
      <c r="BB9" s="34"/>
      <c r="BC9" s="364">
        <f>AC39</f>
        <v>37.952345789971851</v>
      </c>
      <c r="BD9" s="364">
        <f>AC39</f>
        <v>37.952345789971851</v>
      </c>
      <c r="BE9" s="34"/>
      <c r="BF9" s="364">
        <f>AK39</f>
        <v>24.758206139971268</v>
      </c>
      <c r="BG9" s="364">
        <f>AK39</f>
        <v>24.758206139971268</v>
      </c>
      <c r="BH9" s="34"/>
    </row>
    <row r="10" spans="1:62" ht="17.100000000000001" customHeight="1" thickBot="1">
      <c r="B10" s="366"/>
      <c r="C10" s="367"/>
      <c r="D10" s="369"/>
      <c r="E10" s="369"/>
      <c r="F10" s="369"/>
      <c r="G10" s="368"/>
      <c r="H10" s="368"/>
      <c r="I10" s="369"/>
      <c r="J10" s="370"/>
      <c r="K10" s="377"/>
      <c r="L10" s="286" t="s">
        <v>31</v>
      </c>
      <c r="M10" s="286"/>
      <c r="N10" s="622"/>
      <c r="O10" s="1025">
        <f>SUM(O11:O13)</f>
        <v>668.62292080585746</v>
      </c>
      <c r="P10" s="501">
        <f t="shared" ref="P10:P22" si="1">O10/$O$9</f>
        <v>0.85047238458490215</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31.777562516339493</v>
      </c>
      <c r="BA10" s="364">
        <f>AZ10</f>
        <v>31.777562516339493</v>
      </c>
      <c r="BB10" s="34"/>
      <c r="BC10" s="364">
        <f>AC40</f>
        <v>49.697882102056461</v>
      </c>
      <c r="BD10" s="364">
        <f>AC40</f>
        <v>49.697882102056461</v>
      </c>
      <c r="BE10" s="34"/>
      <c r="BF10" s="364">
        <f>AK40</f>
        <v>25.000712074027867</v>
      </c>
      <c r="BG10" s="364">
        <f>AK40</f>
        <v>25.000712074027867</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643.61129025149353</v>
      </c>
      <c r="P11" s="502">
        <f t="shared" si="1"/>
        <v>0.81865818794580281</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56.378477189698046</v>
      </c>
      <c r="BB11" s="34"/>
      <c r="BC11" s="364"/>
      <c r="BD11" s="364">
        <f>AC41</f>
        <v>53.580474851799892</v>
      </c>
      <c r="BE11" s="34"/>
      <c r="BF11" s="19"/>
      <c r="BG11" s="364">
        <f>AK41</f>
        <v>45.221276416225699</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2.6709563433652193</v>
      </c>
      <c r="P12" s="502">
        <f t="shared" si="1"/>
        <v>3.3973926704848442E-3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54.150758328455495</v>
      </c>
      <c r="BA12" s="19"/>
      <c r="BB12" s="34"/>
      <c r="BC12" s="364">
        <f>AC42</f>
        <v>51.215666376827286</v>
      </c>
      <c r="BD12" s="19"/>
      <c r="BE12" s="34"/>
      <c r="BF12" s="364">
        <f>AK42</f>
        <v>43.380367593774892</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22.340674210998738</v>
      </c>
      <c r="P13" s="502">
        <f t="shared" si="1"/>
        <v>2.8416803968614523E-2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1.6515586695153213</v>
      </c>
      <c r="BA13" s="19"/>
      <c r="BB13" s="34"/>
      <c r="BC13" s="364">
        <f>AC45</f>
        <v>2.2158687967451871</v>
      </c>
      <c r="BD13" s="19"/>
      <c r="BE13" s="34"/>
      <c r="BF13" s="364">
        <f>AK45</f>
        <v>1.6851027401622123</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25.599843494061542</v>
      </c>
      <c r="P14" s="501">
        <f t="shared" si="1"/>
        <v>3.2562389448381711E-2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0.5761601917272251</v>
      </c>
      <c r="BA14" s="19"/>
      <c r="BB14" s="34"/>
      <c r="BC14" s="364">
        <f>AC46</f>
        <v>0.14893967822742454</v>
      </c>
      <c r="BD14" s="19"/>
      <c r="BE14" s="34"/>
      <c r="BF14" s="364">
        <f t="shared" ref="BF14" si="2">AK46</f>
        <v>0.15580608228859189</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31.777562516339493</v>
      </c>
      <c r="P15" s="501">
        <f t="shared" si="1"/>
        <v>4.0420300484156381E-2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3.7994810564071675</v>
      </c>
      <c r="BA15" s="364">
        <f>AZ15</f>
        <v>3.7994810564071675</v>
      </c>
      <c r="BB15" s="34"/>
      <c r="BC15" s="364">
        <f>AC47</f>
        <v>3.1303261022122641</v>
      </c>
      <c r="BD15" s="364">
        <f>AC47</f>
        <v>3.1303261022122641</v>
      </c>
      <c r="BE15" s="34"/>
      <c r="BF15" s="364">
        <f>AK47</f>
        <v>3.5518954533453009</v>
      </c>
      <c r="BG15" s="364">
        <f>AK47</f>
        <v>3.5518954533453009</v>
      </c>
      <c r="BH15" s="34"/>
    </row>
    <row r="16" spans="1:62" ht="17.100000000000001" customHeight="1" thickBot="1">
      <c r="B16" s="366"/>
      <c r="C16" s="367"/>
      <c r="D16" s="369"/>
      <c r="E16" s="369"/>
      <c r="F16" s="369"/>
      <c r="G16" s="368"/>
      <c r="H16" s="368"/>
      <c r="I16" s="369"/>
      <c r="J16" s="370"/>
      <c r="K16" s="378"/>
      <c r="L16" s="286" t="s">
        <v>44</v>
      </c>
      <c r="M16" s="387"/>
      <c r="N16" s="388"/>
      <c r="O16" s="1025">
        <f>SUM(O18:O21)</f>
        <v>56.378477189698046</v>
      </c>
      <c r="P16" s="501">
        <f t="shared" si="1"/>
        <v>7.1712076332947572E-2</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54.150758328455495</v>
      </c>
      <c r="P17" s="502">
        <f t="shared" si="1"/>
        <v>6.8878471152583373E-2</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31.748062400163043</v>
      </c>
      <c r="P18" s="502">
        <f t="shared" si="1"/>
        <v>4.0382777041017635E-2</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22.402695928292452</v>
      </c>
      <c r="P19" s="502">
        <f t="shared" si="1"/>
        <v>2.8495694111565741E-2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1.6515586695153213</v>
      </c>
      <c r="P20" s="502">
        <f t="shared" si="1"/>
        <v>2.1007431786090494E-3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0.5761601917272251</v>
      </c>
      <c r="P21" s="502">
        <f t="shared" si="1"/>
        <v>7.3286200175513763E-4</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3.7994810564071675</v>
      </c>
      <c r="P22" s="679">
        <f t="shared" si="1"/>
        <v>4.8328491496121301E-3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373.41750103474482</v>
      </c>
      <c r="AZ22" s="364">
        <f t="shared" si="3"/>
        <v>556.99385867744252</v>
      </c>
      <c r="BA22" s="364">
        <f t="shared" si="3"/>
        <v>427.35462684601316</v>
      </c>
      <c r="BB22" s="364">
        <f t="shared" si="3"/>
        <v>422.3086881310042</v>
      </c>
      <c r="BC22" s="364">
        <f t="shared" si="3"/>
        <v>394.54701039990749</v>
      </c>
      <c r="BD22" s="364">
        <f t="shared" si="3"/>
        <v>253.27867225464556</v>
      </c>
      <c r="BE22" s="364">
        <f t="shared" si="3"/>
        <v>255.21932613538897</v>
      </c>
      <c r="BF22" s="364">
        <f t="shared" si="3"/>
        <v>264.27780848600457</v>
      </c>
      <c r="BG22" s="364">
        <f t="shared" si="3"/>
        <v>280.25567458598664</v>
      </c>
      <c r="BH22" s="364">
        <f t="shared" si="3"/>
        <v>244.31816099520873</v>
      </c>
      <c r="BI22" s="364">
        <f t="shared" si="3"/>
        <v>224.78649502901698</v>
      </c>
      <c r="BJ22" s="364">
        <f t="shared" si="3"/>
        <v>229.12612423129514</v>
      </c>
      <c r="BK22" s="364">
        <f t="shared" si="3"/>
        <v>239.423041065685</v>
      </c>
      <c r="BL22" s="364">
        <f t="shared" si="3"/>
        <v>223.90888225120625</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30.208092511179011</v>
      </c>
      <c r="AZ23" s="399">
        <f t="shared" ref="AZ23:BL23" si="4">Y39</f>
        <v>27.2758386425824</v>
      </c>
      <c r="BA23" s="399">
        <f t="shared" si="4"/>
        <v>29.318886413704849</v>
      </c>
      <c r="BB23" s="399">
        <f t="shared" si="4"/>
        <v>36.670971438092899</v>
      </c>
      <c r="BC23" s="399">
        <f t="shared" si="4"/>
        <v>39.01623281710372</v>
      </c>
      <c r="BD23" s="399">
        <f t="shared" si="4"/>
        <v>37.952345789971851</v>
      </c>
      <c r="BE23" s="399">
        <f t="shared" si="4"/>
        <v>37.775071030864858</v>
      </c>
      <c r="BF23" s="399">
        <f t="shared" si="4"/>
        <v>41.168944708997962</v>
      </c>
      <c r="BG23" s="399">
        <f t="shared" si="4"/>
        <v>28.080408604957942</v>
      </c>
      <c r="BH23" s="399">
        <f t="shared" si="4"/>
        <v>27.20727445019542</v>
      </c>
      <c r="BI23" s="399">
        <f t="shared" si="4"/>
        <v>24.774035074584948</v>
      </c>
      <c r="BJ23" s="399">
        <f t="shared" si="4"/>
        <v>28.257367359342375</v>
      </c>
      <c r="BK23" s="399">
        <f t="shared" si="4"/>
        <v>25.822188330120351</v>
      </c>
      <c r="BL23" s="399">
        <f t="shared" si="4"/>
        <v>24.758206139971268</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29.934815436681305</v>
      </c>
      <c r="AZ24" s="364">
        <f t="shared" ref="AZ24:BL24" si="5">Y40</f>
        <v>28.511610380267257</v>
      </c>
      <c r="BA24" s="364">
        <f t="shared" si="5"/>
        <v>38.061342029898164</v>
      </c>
      <c r="BB24" s="364">
        <f t="shared" si="5"/>
        <v>47.656046276196442</v>
      </c>
      <c r="BC24" s="364">
        <f t="shared" si="5"/>
        <v>47.784385682141568</v>
      </c>
      <c r="BD24" s="364">
        <f t="shared" si="5"/>
        <v>49.697882102056461</v>
      </c>
      <c r="BE24" s="364">
        <f t="shared" si="5"/>
        <v>45.214920246986821</v>
      </c>
      <c r="BF24" s="364">
        <f t="shared" si="5"/>
        <v>39.675639194444521</v>
      </c>
      <c r="BG24" s="364">
        <f t="shared" si="5"/>
        <v>38.489344483345903</v>
      </c>
      <c r="BH24" s="364">
        <f t="shared" si="5"/>
        <v>38.159929744033356</v>
      </c>
      <c r="BI24" s="364">
        <f t="shared" si="5"/>
        <v>27.563998549647547</v>
      </c>
      <c r="BJ24" s="364">
        <f t="shared" si="5"/>
        <v>31.13907978720486</v>
      </c>
      <c r="BK24" s="364">
        <f t="shared" si="5"/>
        <v>29.045610337691741</v>
      </c>
      <c r="BL24" s="364">
        <f t="shared" si="5"/>
        <v>25.000712074027867</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55.042236444548209</v>
      </c>
      <c r="AZ25" s="364">
        <f t="shared" ref="AZ25:BL25" si="6">Y41</f>
        <v>54.708385376142111</v>
      </c>
      <c r="BA25" s="364">
        <f t="shared" si="6"/>
        <v>55.159924952356327</v>
      </c>
      <c r="BB25" s="364">
        <f t="shared" si="6"/>
        <v>54.11079638579222</v>
      </c>
      <c r="BC25" s="364">
        <f t="shared" si="6"/>
        <v>54.707653145050557</v>
      </c>
      <c r="BD25" s="364">
        <f t="shared" si="6"/>
        <v>53.580474851799892</v>
      </c>
      <c r="BE25" s="364">
        <f t="shared" si="6"/>
        <v>52.483075716517568</v>
      </c>
      <c r="BF25" s="364">
        <f t="shared" si="6"/>
        <v>52.19340107242207</v>
      </c>
      <c r="BG25" s="364">
        <f t="shared" si="6"/>
        <v>51.662038204407196</v>
      </c>
      <c r="BH25" s="364">
        <f t="shared" si="6"/>
        <v>51.32839227743537</v>
      </c>
      <c r="BI25" s="364">
        <f t="shared" si="6"/>
        <v>50.620594313979268</v>
      </c>
      <c r="BJ25" s="364">
        <f t="shared" si="6"/>
        <v>50.006671569215122</v>
      </c>
      <c r="BK25" s="364">
        <f t="shared" si="6"/>
        <v>45.23137521993079</v>
      </c>
      <c r="BL25" s="364">
        <f t="shared" si="6"/>
        <v>45.221276416225699</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3.3758819521598502</v>
      </c>
      <c r="AZ26" s="364">
        <f t="shared" si="7"/>
        <v>4.3255618702665135</v>
      </c>
      <c r="BA26" s="364">
        <f t="shared" si="7"/>
        <v>3.0466511051151923</v>
      </c>
      <c r="BB26" s="364">
        <f t="shared" si="7"/>
        <v>3.4528675890173868</v>
      </c>
      <c r="BC26" s="364">
        <f t="shared" si="7"/>
        <v>3.1630635926490069</v>
      </c>
      <c r="BD26" s="364">
        <f t="shared" si="7"/>
        <v>3.1303261022122641</v>
      </c>
      <c r="BE26" s="364">
        <f t="shared" si="7"/>
        <v>3.8394517939683301</v>
      </c>
      <c r="BF26" s="364">
        <f t="shared" si="7"/>
        <v>3.2605135596804757</v>
      </c>
      <c r="BG26" s="364">
        <f t="shared" si="7"/>
        <v>3.6211163171005709</v>
      </c>
      <c r="BH26" s="364">
        <f t="shared" si="7"/>
        <v>4.3445116883687867</v>
      </c>
      <c r="BI26" s="364">
        <f t="shared" si="7"/>
        <v>3.692927840805031</v>
      </c>
      <c r="BJ26" s="364">
        <f t="shared" si="7"/>
        <v>4.1539893861247492</v>
      </c>
      <c r="BK26" s="364">
        <f t="shared" si="7"/>
        <v>3.281288953555912</v>
      </c>
      <c r="BL26" s="364">
        <f t="shared" si="7"/>
        <v>3.5518954533453009</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491.97852737931322</v>
      </c>
      <c r="AZ27" s="364">
        <f t="shared" si="8"/>
        <v>671.81525494670075</v>
      </c>
      <c r="BA27" s="364">
        <f t="shared" si="8"/>
        <v>552.9414313470877</v>
      </c>
      <c r="BB27" s="364">
        <f t="shared" si="8"/>
        <v>564.19936982010313</v>
      </c>
      <c r="BC27" s="364">
        <f t="shared" si="8"/>
        <v>539.2183456368524</v>
      </c>
      <c r="BD27" s="364">
        <f t="shared" si="8"/>
        <v>397.63970110068601</v>
      </c>
      <c r="BE27" s="364">
        <f t="shared" si="8"/>
        <v>394.53184492372657</v>
      </c>
      <c r="BF27" s="364">
        <f t="shared" si="8"/>
        <v>400.57630702154961</v>
      </c>
      <c r="BG27" s="364">
        <f t="shared" si="8"/>
        <v>402.10858219579825</v>
      </c>
      <c r="BH27" s="364">
        <f t="shared" si="8"/>
        <v>365.35826915524171</v>
      </c>
      <c r="BI27" s="364">
        <f t="shared" si="8"/>
        <v>331.43805080803378</v>
      </c>
      <c r="BJ27" s="364">
        <f t="shared" si="8"/>
        <v>342.68323233318227</v>
      </c>
      <c r="BK27" s="364">
        <f t="shared" si="8"/>
        <v>342.80350390698379</v>
      </c>
      <c r="BL27" s="364">
        <f t="shared" si="8"/>
        <v>322.4409723347764</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397.63970110068601</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253.27867225464556</v>
      </c>
      <c r="P31" s="501">
        <f t="shared" ref="P31:P43" si="9">O31/$O$30</f>
        <v>0.63695519223447228</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245.06157297709254</v>
      </c>
      <c r="P32" s="502">
        <f t="shared" si="9"/>
        <v>0.6162905069557949</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2.0633115876959218</v>
      </c>
      <c r="P33" s="502">
        <f t="shared" si="9"/>
        <v>5.1888973409460254E-3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6.1537876898570882</v>
      </c>
      <c r="P34" s="502">
        <f t="shared" si="9"/>
        <v>1.5475787937731331E-2</v>
      </c>
      <c r="Q34" s="371"/>
      <c r="R34" s="15"/>
      <c r="S34" s="366"/>
      <c r="T34" s="622" t="s">
        <v>29</v>
      </c>
      <c r="U34" s="375"/>
      <c r="V34" s="375"/>
      <c r="W34" s="375"/>
      <c r="X34" s="1012">
        <f>X35+X39+X40+X41+X47</f>
        <v>491.97852737931322</v>
      </c>
      <c r="Y34" s="1013">
        <f t="shared" ref="Y34:AK34" si="10">Y35+Y39+Y40+Y41+Y47</f>
        <v>671.81525494670075</v>
      </c>
      <c r="Z34" s="1013">
        <f t="shared" si="10"/>
        <v>552.9414313470877</v>
      </c>
      <c r="AA34" s="1013">
        <f t="shared" si="10"/>
        <v>564.19936982010313</v>
      </c>
      <c r="AB34" s="1013">
        <f t="shared" si="10"/>
        <v>539.2183456368524</v>
      </c>
      <c r="AC34" s="1013">
        <f t="shared" si="10"/>
        <v>397.63970110068601</v>
      </c>
      <c r="AD34" s="1013">
        <f t="shared" si="10"/>
        <v>394.53184492372657</v>
      </c>
      <c r="AE34" s="1013">
        <f t="shared" si="10"/>
        <v>400.57630702154961</v>
      </c>
      <c r="AF34" s="1013">
        <f t="shared" si="10"/>
        <v>402.10858219579825</v>
      </c>
      <c r="AG34" s="1013">
        <f t="shared" si="10"/>
        <v>365.35826915524171</v>
      </c>
      <c r="AH34" s="1013">
        <f t="shared" si="10"/>
        <v>331.43805080803378</v>
      </c>
      <c r="AI34" s="1013">
        <f t="shared" si="10"/>
        <v>342.68323233318227</v>
      </c>
      <c r="AJ34" s="1013">
        <f t="shared" si="10"/>
        <v>342.80350390698379</v>
      </c>
      <c r="AK34" s="1014">
        <f t="shared" si="10"/>
        <v>322.4409723347764</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37.952345789971851</v>
      </c>
      <c r="P35" s="501">
        <f t="shared" si="9"/>
        <v>9.5444055724108814E-2</v>
      </c>
      <c r="Q35" s="371"/>
      <c r="R35" s="15"/>
      <c r="S35" s="366"/>
      <c r="T35" s="377"/>
      <c r="U35" s="286" t="s">
        <v>31</v>
      </c>
      <c r="V35" s="387"/>
      <c r="W35" s="387"/>
      <c r="X35" s="1015">
        <f>SUM(X36:X38)</f>
        <v>373.41750103474482</v>
      </c>
      <c r="Y35" s="1016">
        <f t="shared" ref="Y35:AK35" si="11">SUM(Y36:Y38)</f>
        <v>556.99385867744252</v>
      </c>
      <c r="Z35" s="1016">
        <f t="shared" si="11"/>
        <v>427.35462684601316</v>
      </c>
      <c r="AA35" s="1016">
        <f t="shared" si="11"/>
        <v>422.3086881310042</v>
      </c>
      <c r="AB35" s="1016">
        <f t="shared" si="11"/>
        <v>394.54701039990749</v>
      </c>
      <c r="AC35" s="1016">
        <f t="shared" si="11"/>
        <v>253.27867225464556</v>
      </c>
      <c r="AD35" s="1016">
        <f t="shared" si="11"/>
        <v>255.21932613538897</v>
      </c>
      <c r="AE35" s="1016">
        <f t="shared" si="11"/>
        <v>264.27780848600457</v>
      </c>
      <c r="AF35" s="1016">
        <f t="shared" si="11"/>
        <v>280.25567458598664</v>
      </c>
      <c r="AG35" s="1016">
        <f t="shared" si="11"/>
        <v>244.31816099520873</v>
      </c>
      <c r="AH35" s="1016">
        <f t="shared" si="11"/>
        <v>224.78649502901698</v>
      </c>
      <c r="AI35" s="1016">
        <f t="shared" si="11"/>
        <v>229.12612423129514</v>
      </c>
      <c r="AJ35" s="1016">
        <f t="shared" si="11"/>
        <v>239.423041065685</v>
      </c>
      <c r="AK35" s="1017">
        <f t="shared" si="11"/>
        <v>223.90888225120625</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49.697882102056461</v>
      </c>
      <c r="P36" s="501">
        <f t="shared" si="9"/>
        <v>0.12498219359005228</v>
      </c>
      <c r="Q36" s="371"/>
      <c r="R36" s="15"/>
      <c r="S36" s="401" t="s">
        <v>98</v>
      </c>
      <c r="T36" s="378"/>
      <c r="U36" s="389"/>
      <c r="V36" s="379" t="s">
        <v>98</v>
      </c>
      <c r="W36" s="402"/>
      <c r="X36" s="1018">
        <f>VLOOKUP(年度マスタ!$K$4&amp;"_"&amp;X$33,データシート1!$A:$BS,MATCH("aa_"&amp;$S36,データシート1!$A$1:$BS$1,0),0)</f>
        <v>360.63199303777799</v>
      </c>
      <c r="Y36" s="1019">
        <f>VLOOKUP(年度マスタ!$K$4&amp;"_"&amp;Y$33,データシート1!$A:$BS,MATCH("aa_"&amp;$S36,データシート1!$A$1:$BS$1,0),0)</f>
        <v>549.31753409601356</v>
      </c>
      <c r="Z36" s="1019">
        <f>VLOOKUP(年度マスタ!$K$4&amp;"_"&amp;Z$33,データシート1!$A:$BS,MATCH("aa_"&amp;$S36,データシート1!$A$1:$BS$1,0),0)</f>
        <v>420.60351084586767</v>
      </c>
      <c r="AA36" s="1019">
        <f>VLOOKUP(年度マスタ!$K$4&amp;"_"&amp;AA$33,データシート1!$A:$BS,MATCH("aa_"&amp;$S36,データシート1!$A$1:$BS$1,0),0)</f>
        <v>412.86516469282742</v>
      </c>
      <c r="AB36" s="1019">
        <f>VLOOKUP(年度マスタ!$K$4&amp;"_"&amp;AB$33,データシート1!$A:$BS,MATCH("aa_"&amp;$S36,データシート1!$A$1:$BS$1,0),0)</f>
        <v>385.03590090936427</v>
      </c>
      <c r="AC36" s="1019">
        <f>VLOOKUP(年度マスタ!$K$4&amp;"_"&amp;AC$33,データシート1!$A:$BS,MATCH("aa_"&amp;$S36,データシート1!$A$1:$BS$1,0),0)</f>
        <v>245.06157297709254</v>
      </c>
      <c r="AD36" s="1019">
        <f>VLOOKUP(年度マスタ!$K$4&amp;"_"&amp;AD$33,データシート1!$A:$BS,MATCH("aa_"&amp;$S36,データシート1!$A$1:$BS$1,0),0)</f>
        <v>246.69021218354851</v>
      </c>
      <c r="AE36" s="1019">
        <f>VLOOKUP(年度マスタ!$K$4&amp;"_"&amp;AE$33,データシート1!$A:$BS,MATCH("aa_"&amp;$S36,データシート1!$A$1:$BS$1,0),0)</f>
        <v>254.96683273663714</v>
      </c>
      <c r="AF36" s="1019">
        <f>VLOOKUP(年度マスタ!$K$4&amp;"_"&amp;AF$33,データシート1!$A:$BS,MATCH("aa_"&amp;$S36,データシート1!$A$1:$BS$1,0),0)</f>
        <v>270.74660910103245</v>
      </c>
      <c r="AG36" s="1019">
        <f>VLOOKUP(年度マスタ!$K$4&amp;"_"&amp;AG$33,データシート1!$A:$BS,MATCH("aa_"&amp;$S36,データシート1!$A$1:$BS$1,0),0)</f>
        <v>235.5085897434445</v>
      </c>
      <c r="AH36" s="1019">
        <f>VLOOKUP(年度マスタ!$K$4&amp;"_"&amp;AH$33,データシート1!$A:$BS,MATCH("aa_"&amp;$S36,データシート1!$A$1:$BS$1,0),0)</f>
        <v>216.92668121312514</v>
      </c>
      <c r="AI36" s="1019">
        <f>VLOOKUP(年度マスタ!$K$4&amp;"_"&amp;AI$33,データシート1!$A:$BS,MATCH("aa_"&amp;$S36,データシート1!$A$1:$BS$1,0),0)</f>
        <v>221.1317610933462</v>
      </c>
      <c r="AJ36" s="1019">
        <f>VLOOKUP(年度マスタ!$K$4&amp;"_"&amp;AJ$33,データシート1!$A:$BS,MATCH("aa_"&amp;$S36,データシート1!$A$1:$BS$1,0),0)</f>
        <v>228.6278092096608</v>
      </c>
      <c r="AK36" s="1020">
        <f>VLOOKUP(年度マスタ!$K$4&amp;"_"&amp;AK$33,データシート1!$A:$BS,MATCH("aa_"&amp;$S36,データシート1!$A$1:$BS$1,0),0)</f>
        <v>213.92561001629008</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53.580474851799892</v>
      </c>
      <c r="P37" s="501">
        <f t="shared" si="9"/>
        <v>0.13474629093495075</v>
      </c>
      <c r="Q37" s="371"/>
      <c r="R37" s="15"/>
      <c r="S37" s="401" t="s">
        <v>100</v>
      </c>
      <c r="T37" s="378"/>
      <c r="U37" s="389"/>
      <c r="V37" s="379" t="s">
        <v>107</v>
      </c>
      <c r="W37" s="402"/>
      <c r="X37" s="1018">
        <f>VLOOKUP(年度マスタ!$K$4&amp;"_"&amp;X$33,データシート1!$A:$BS,MATCH("aa_"&amp;$S37,データシート1!$A$1:$BS$1,0),0)</f>
        <v>1.9350304532066938</v>
      </c>
      <c r="Y37" s="1019">
        <f>VLOOKUP(年度マスタ!$K$4&amp;"_"&amp;Y$33,データシート1!$A:$BS,MATCH("aa_"&amp;$S37,データシート1!$A$1:$BS$1,0),0)</f>
        <v>2.1447885135467071</v>
      </c>
      <c r="Z37" s="1019">
        <f>VLOOKUP(年度マスタ!$K$4&amp;"_"&amp;Z$33,データシート1!$A:$BS,MATCH("aa_"&amp;$S37,データシート1!$A$1:$BS$1,0),0)</f>
        <v>1.7718073662074156</v>
      </c>
      <c r="AA37" s="1019">
        <f>VLOOKUP(年度マスタ!$K$4&amp;"_"&amp;AA$33,データシート1!$A:$BS,MATCH("aa_"&amp;$S37,データシート1!$A$1:$BS$1,0),0)</f>
        <v>2.7159777487013046</v>
      </c>
      <c r="AB37" s="1019">
        <f>VLOOKUP(年度マスタ!$K$4&amp;"_"&amp;AB$33,データシート1!$A:$BS,MATCH("aa_"&amp;$S37,データシート1!$A$1:$BS$1,0),0)</f>
        <v>2.8864979305615592</v>
      </c>
      <c r="AC37" s="1019">
        <f>VLOOKUP(年度マスタ!$K$4&amp;"_"&amp;AC$33,データシート1!$A:$BS,MATCH("aa_"&amp;$S37,データシート1!$A$1:$BS$1,0),0)</f>
        <v>2.0633115876959218</v>
      </c>
      <c r="AD37" s="1019">
        <f>VLOOKUP(年度マスタ!$K$4&amp;"_"&amp;AD$33,データシート1!$A:$BS,MATCH("aa_"&amp;$S37,データシート1!$A$1:$BS$1,0),0)</f>
        <v>2.3797387239270749</v>
      </c>
      <c r="AE37" s="1019">
        <f>VLOOKUP(年度マスタ!$K$4&amp;"_"&amp;AE$33,データシート1!$A:$BS,MATCH("aa_"&amp;$S37,データシート1!$A$1:$BS$1,0),0)</f>
        <v>2.5424033798287287</v>
      </c>
      <c r="AF37" s="1019">
        <f>VLOOKUP(年度マスタ!$K$4&amp;"_"&amp;AF$33,データシート1!$A:$BS,MATCH("aa_"&amp;$S37,データシート1!$A$1:$BS$1,0),0)</f>
        <v>2.4152701288161564</v>
      </c>
      <c r="AG37" s="1019">
        <f>VLOOKUP(年度マスタ!$K$4&amp;"_"&amp;AG$33,データシート1!$A:$BS,MATCH("aa_"&amp;$S37,データシート1!$A$1:$BS$1,0),0)</f>
        <v>2.4018432204899449</v>
      </c>
      <c r="AH37" s="1019">
        <f>VLOOKUP(年度マスタ!$K$4&amp;"_"&amp;AH$33,データシート1!$A:$BS,MATCH("aa_"&amp;$S37,データシート1!$A$1:$BS$1,0),0)</f>
        <v>2.1597775271711419</v>
      </c>
      <c r="AI37" s="1019">
        <f>VLOOKUP(年度マスタ!$K$4&amp;"_"&amp;AI$33,データシート1!$A:$BS,MATCH("aa_"&amp;$S37,データシート1!$A$1:$BS$1,0),0)</f>
        <v>2.1912349104865489</v>
      </c>
      <c r="AJ37" s="1019">
        <f>VLOOKUP(年度マスタ!$K$4&amp;"_"&amp;AJ$33,データシート1!$A:$BS,MATCH("aa_"&amp;$S37,データシート1!$A$1:$BS$1,0),0)</f>
        <v>2.506215644980299</v>
      </c>
      <c r="AK37" s="1020">
        <f>VLOOKUP(年度マスタ!$K$4&amp;"_"&amp;AK$33,データシート1!$A:$BS,MATCH("aa_"&amp;$S37,データシート1!$A$1:$BS$1,0),0)</f>
        <v>2.5885822554483546</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51.215666376827286</v>
      </c>
      <c r="P38" s="502">
        <f t="shared" si="9"/>
        <v>0.12879917733329904</v>
      </c>
      <c r="Q38" s="371"/>
      <c r="R38" s="15"/>
      <c r="S38" s="401" t="s">
        <v>101</v>
      </c>
      <c r="T38" s="378"/>
      <c r="U38" s="391"/>
      <c r="V38" s="404" t="s">
        <v>110</v>
      </c>
      <c r="W38" s="404"/>
      <c r="X38" s="1018">
        <f>VLOOKUP(年度マスタ!$K$4&amp;"_"&amp;X$33,データシート1!$A:$BS,MATCH("aa_"&amp;$S38,データシート1!$A$1:$BS$1,0),0)</f>
        <v>10.850477543760116</v>
      </c>
      <c r="Y38" s="1019">
        <f>VLOOKUP(年度マスタ!$K$4&amp;"_"&amp;Y$33,データシート1!$A:$BS,MATCH("aa_"&amp;$S38,データシート1!$A$1:$BS$1,0),0)</f>
        <v>5.5315360678822083</v>
      </c>
      <c r="Z38" s="1019">
        <f>VLOOKUP(年度マスタ!$K$4&amp;"_"&amp;Z$33,データシート1!$A:$BS,MATCH("aa_"&amp;$S38,データシート1!$A$1:$BS$1,0),0)</f>
        <v>4.9793086339380368</v>
      </c>
      <c r="AA38" s="1019">
        <f>VLOOKUP(年度マスタ!$K$4&amp;"_"&amp;AA$33,データシート1!$A:$BS,MATCH("aa_"&amp;$S38,データシート1!$A$1:$BS$1,0),0)</f>
        <v>6.7275456894755052</v>
      </c>
      <c r="AB38" s="1019">
        <f>VLOOKUP(年度マスタ!$K$4&amp;"_"&amp;AB$33,データシート1!$A:$BS,MATCH("aa_"&amp;$S38,データシート1!$A$1:$BS$1,0),0)</f>
        <v>6.6246115599816218</v>
      </c>
      <c r="AC38" s="1019">
        <f>VLOOKUP(年度マスタ!$K$4&amp;"_"&amp;AC$33,データシート1!$A:$BS,MATCH("aa_"&amp;$S38,データシート1!$A$1:$BS$1,0),0)</f>
        <v>6.1537876898570882</v>
      </c>
      <c r="AD38" s="1019">
        <f>VLOOKUP(年度マスタ!$K$4&amp;"_"&amp;AD$33,データシート1!$A:$BS,MATCH("aa_"&amp;$S38,データシート1!$A$1:$BS$1,0),0)</f>
        <v>6.1493752279133869</v>
      </c>
      <c r="AE38" s="1019">
        <f>VLOOKUP(年度マスタ!$K$4&amp;"_"&amp;AE$33,データシート1!$A:$BS,MATCH("aa_"&amp;$S38,データシート1!$A$1:$BS$1,0),0)</f>
        <v>6.7685723695386883</v>
      </c>
      <c r="AF38" s="1019">
        <f>VLOOKUP(年度マスタ!$K$4&amp;"_"&amp;AF$33,データシート1!$A:$BS,MATCH("aa_"&amp;$S38,データシート1!$A$1:$BS$1,0),0)</f>
        <v>7.0937953561380498</v>
      </c>
      <c r="AG38" s="1019">
        <f>VLOOKUP(年度マスタ!$K$4&amp;"_"&amp;AG$33,データシート1!$A:$BS,MATCH("aa_"&amp;$S38,データシート1!$A$1:$BS$1,0),0)</f>
        <v>6.4077280312742717</v>
      </c>
      <c r="AH38" s="1019">
        <f>VLOOKUP(年度マスタ!$K$4&amp;"_"&amp;AH$33,データシート1!$A:$BS,MATCH("aa_"&amp;$S38,データシート1!$A$1:$BS$1,0),0)</f>
        <v>5.7000362887206819</v>
      </c>
      <c r="AI38" s="1019">
        <f>VLOOKUP(年度マスタ!$K$4&amp;"_"&amp;AI$33,データシート1!$A:$BS,MATCH("aa_"&amp;$S38,データシート1!$A$1:$BS$1,0),0)</f>
        <v>5.8031282274624028</v>
      </c>
      <c r="AJ38" s="1019">
        <f>VLOOKUP(年度マスタ!$K$4&amp;"_"&amp;AJ$33,データシート1!$A:$BS,MATCH("aa_"&amp;$S38,データシート1!$A$1:$BS$1,0),0)</f>
        <v>8.2890162110438972</v>
      </c>
      <c r="AK38" s="1020">
        <f>VLOOKUP(年度マスタ!$K$4&amp;"_"&amp;AK$33,データシート1!$A:$BS,MATCH("aa_"&amp;$S38,データシート1!$A$1:$BS$1,0),0)</f>
        <v>7.3946899794678176</v>
      </c>
      <c r="AL38" s="373"/>
      <c r="AW38" s="19" t="str">
        <f>年度マスタ!H4</f>
        <v>44</v>
      </c>
      <c r="AX38" s="19" t="s">
        <v>111</v>
      </c>
      <c r="AY38" s="19">
        <f>VLOOKUP($AW38&amp;"_"&amp;$AY$34,データシート1!$A:$BS,MATCH($AY$31&amp;"_"&amp;AY$36,データシート1!$A$1:$BS$1,0),0)</f>
        <v>20456.336167507307</v>
      </c>
      <c r="AZ38" s="19">
        <f>VLOOKUP($AW38&amp;"_"&amp;$AY$34,データシート1!$A:$BS,MATCH($AY$31&amp;"_"&amp;AZ$36,データシート1!$A$1:$BS$1,0),0)</f>
        <v>149.53274715274887</v>
      </c>
      <c r="BA38" s="19">
        <f>VLOOKUP($AW38&amp;"_"&amp;$AY$34,データシート1!$A:$BS,MATCH($AY$31&amp;"_"&amp;BA$36,データシート1!$A$1:$BS$1,0),0)</f>
        <v>344.77742029268694</v>
      </c>
      <c r="BB38" s="19">
        <f>VLOOKUP($AW38&amp;"_"&amp;$AY$34,データシート1!$A:$BS,MATCH($AY$31&amp;"_"&amp;BB$36,データシート1!$A$1:$BS$1,0),0)</f>
        <v>1428.3450743621227</v>
      </c>
      <c r="BC38" s="19">
        <f>VLOOKUP($AW38&amp;"_"&amp;$AY$34,データシート1!$A:$BS,MATCH($AY$31&amp;"_"&amp;BC$36,データシート1!$A$1:$BS$1,0),0)</f>
        <v>1076.1205414359295</v>
      </c>
      <c r="BD38" s="19">
        <f>VLOOKUP($AW38&amp;"_"&amp;$AY$34,データシート1!$A:$BS,MATCH($AY$31&amp;"_"&amp;BD$36,データシート1!$A$1:$BS$1,0),0)</f>
        <v>967.98254403145802</v>
      </c>
      <c r="BE38" s="19">
        <f>VLOOKUP($AW38&amp;"_"&amp;$AY$34,データシート1!$A:$BS,MATCH($AY$31&amp;"_"&amp;BE$36,データシート1!$A$1:$BS$1,0),0)</f>
        <v>908.7083948789159</v>
      </c>
      <c r="BF38" s="19">
        <f>VLOOKUP($AW38&amp;"_"&amp;$AY$34,データシート1!$A:$BS,MATCH($AY$31&amp;"_"&amp;BF$36,データシート1!$A$1:$BS$1,0),0)</f>
        <v>67.496002602942099</v>
      </c>
      <c r="BG38" s="19">
        <f>VLOOKUP($AW38&amp;"_"&amp;$AY$34,データシート1!$A:$BS,MATCH($AY$31&amp;"_"&amp;BG$36,データシート1!$A$1:$BS$1,0),0)</f>
        <v>383.5530111728828</v>
      </c>
      <c r="BH38" s="19">
        <f>VLOOKUP($AW38&amp;"_"&amp;$AY$34,データシート1!$A:$BS,MATCH($AY$31&amp;"_"&amp;BH$36,データシート1!$A$1:$BS$1,0),0)</f>
        <v>158.95051225321623</v>
      </c>
    </row>
    <row r="39" spans="2:64" ht="17.100000000000001" customHeight="1" thickBot="1">
      <c r="B39" s="366"/>
      <c r="C39" s="367"/>
      <c r="D39" s="369"/>
      <c r="E39" s="993"/>
      <c r="F39" s="369"/>
      <c r="G39" s="368"/>
      <c r="H39" s="368"/>
      <c r="I39" s="369"/>
      <c r="J39" s="370"/>
      <c r="K39" s="378"/>
      <c r="L39" s="389"/>
      <c r="M39" s="389"/>
      <c r="N39" s="390" t="s">
        <v>1298</v>
      </c>
      <c r="O39" s="1026">
        <f>AC43</f>
        <v>31.134304342413856</v>
      </c>
      <c r="P39" s="502">
        <f t="shared" si="9"/>
        <v>7.8297776243751796E-2</v>
      </c>
      <c r="Q39" s="371"/>
      <c r="R39" s="15"/>
      <c r="S39" s="401" t="s">
        <v>102</v>
      </c>
      <c r="T39" s="378"/>
      <c r="U39" s="386" t="s">
        <v>112</v>
      </c>
      <c r="V39" s="387"/>
      <c r="W39" s="387"/>
      <c r="X39" s="1015">
        <f>VLOOKUP(年度マスタ!$K$4&amp;"_"&amp;X$33,データシート1!$A:$BS,MATCH("aa_"&amp;$S39,データシート1!$A$1:$BS$1,0),0)</f>
        <v>30.208092511179011</v>
      </c>
      <c r="Y39" s="1016">
        <f>VLOOKUP(年度マスタ!$K$4&amp;"_"&amp;Y$33,データシート1!$A:$BS,MATCH("aa_"&amp;$S39,データシート1!$A$1:$BS$1,0),0)</f>
        <v>27.2758386425824</v>
      </c>
      <c r="Z39" s="1016">
        <f>VLOOKUP(年度マスタ!$K$4&amp;"_"&amp;Z$33,データシート1!$A:$BS,MATCH("aa_"&amp;$S39,データシート1!$A$1:$BS$1,0),0)</f>
        <v>29.318886413704849</v>
      </c>
      <c r="AA39" s="1016">
        <f>VLOOKUP(年度マスタ!$K$4&amp;"_"&amp;AA$33,データシート1!$A:$BS,MATCH("aa_"&amp;$S39,データシート1!$A$1:$BS$1,0),0)</f>
        <v>36.670971438092899</v>
      </c>
      <c r="AB39" s="1016">
        <f>VLOOKUP(年度マスタ!$K$4&amp;"_"&amp;AB$33,データシート1!$A:$BS,MATCH("aa_"&amp;$S39,データシート1!$A$1:$BS$1,0),0)</f>
        <v>39.01623281710372</v>
      </c>
      <c r="AC39" s="1016">
        <f>VLOOKUP(年度マスタ!$K$4&amp;"_"&amp;AC$33,データシート1!$A:$BS,MATCH("aa_"&amp;$S39,データシート1!$A$1:$BS$1,0),0)</f>
        <v>37.952345789971851</v>
      </c>
      <c r="AD39" s="1016">
        <f>VLOOKUP(年度マスタ!$K$4&amp;"_"&amp;AD$33,データシート1!$A:$BS,MATCH("aa_"&amp;$S39,データシート1!$A$1:$BS$1,0),0)</f>
        <v>37.775071030864858</v>
      </c>
      <c r="AE39" s="1016">
        <f>VLOOKUP(年度マスタ!$K$4&amp;"_"&amp;AE$33,データシート1!$A:$BS,MATCH("aa_"&amp;$S39,データシート1!$A$1:$BS$1,0),0)</f>
        <v>41.168944708997962</v>
      </c>
      <c r="AF39" s="1016">
        <f>VLOOKUP(年度マスタ!$K$4&amp;"_"&amp;AF$33,データシート1!$A:$BS,MATCH("aa_"&amp;$S39,データシート1!$A$1:$BS$1,0),0)</f>
        <v>28.080408604957942</v>
      </c>
      <c r="AG39" s="1016">
        <f>VLOOKUP(年度マスタ!$K$4&amp;"_"&amp;AG$33,データシート1!$A:$BS,MATCH("aa_"&amp;$S39,データシート1!$A$1:$BS$1,0),0)</f>
        <v>27.20727445019542</v>
      </c>
      <c r="AH39" s="1016">
        <f>VLOOKUP(年度マスタ!$K$4&amp;"_"&amp;AH$33,データシート1!$A:$BS,MATCH("aa_"&amp;$S39,データシート1!$A$1:$BS$1,0),0)</f>
        <v>24.774035074584948</v>
      </c>
      <c r="AI39" s="1016">
        <f>VLOOKUP(年度マスタ!$K$4&amp;"_"&amp;AI$33,データシート1!$A:$BS,MATCH("aa_"&amp;$S39,データシート1!$A$1:$BS$1,0),0)</f>
        <v>28.257367359342375</v>
      </c>
      <c r="AJ39" s="1016">
        <f>VLOOKUP(年度マスタ!$K$4&amp;"_"&amp;AJ$33,データシート1!$A:$BS,MATCH("aa_"&amp;$S39,データシート1!$A$1:$BS$1,0),0)</f>
        <v>25.822188330120351</v>
      </c>
      <c r="AK39" s="1017">
        <f>VLOOKUP(年度マスタ!$K$4&amp;"_"&amp;AK$33,データシート1!$A:$BS,MATCH("aa_"&amp;$S39,データシート1!$A$1:$BS$1,0),0)</f>
        <v>24.758206139971268</v>
      </c>
      <c r="AL39" s="373"/>
      <c r="AW39" s="19" t="str">
        <f>年度マスタ!K4</f>
        <v>44341</v>
      </c>
      <c r="AX39" s="19" t="s">
        <v>113</v>
      </c>
      <c r="AY39" s="19">
        <f>VLOOKUP($AW39&amp;"_"&amp;$AY$34,データシート1!$A:$BS,MATCH($AY$31&amp;"_"&amp;AY$36,データシート1!$A$1:$BS$1,0),0)</f>
        <v>213.92561001629008</v>
      </c>
      <c r="AZ39" s="19">
        <f>VLOOKUP($AW39&amp;"_"&amp;$AY$34,データシート1!$A:$BS,MATCH($AY$31&amp;"_"&amp;AZ$36,データシート1!$A$1:$BS$1,0),0)</f>
        <v>2.5885822554483546</v>
      </c>
      <c r="BA39" s="19">
        <f>VLOOKUP($AW39&amp;"_"&amp;$AY$34,データシート1!$A:$BS,MATCH($AY$31&amp;"_"&amp;BA$36,データシート1!$A$1:$BS$1,0),0)</f>
        <v>7.3946899794678176</v>
      </c>
      <c r="BB39" s="19">
        <f>VLOOKUP($AW39&amp;"_"&amp;$AY$34,データシート1!$A:$BS,MATCH($AY$31&amp;"_"&amp;BB$36,データシート1!$A$1:$BS$1,0),0)</f>
        <v>24.758206139971268</v>
      </c>
      <c r="BC39" s="19">
        <f>VLOOKUP($AW39&amp;"_"&amp;$AY$34,データシート1!$A:$BS,MATCH($AY$31&amp;"_"&amp;BC$36,データシート1!$A$1:$BS$1,0),0)</f>
        <v>25.000712074027867</v>
      </c>
      <c r="BD39" s="19">
        <f>VLOOKUP($AW39&amp;"_"&amp;$AY$34,データシート1!$A:$BS,MATCH($AY$31&amp;"_"&amp;BD$36,データシート1!$A$1:$BS$1,0),0)</f>
        <v>24.549223203267804</v>
      </c>
      <c r="BE39" s="19">
        <f>VLOOKUP($AW39&amp;"_"&amp;$AY$34,データシート1!$A:$BS,MATCH($AY$31&amp;"_"&amp;BE$36,データシート1!$A$1:$BS$1,0),0)</f>
        <v>18.831144390507092</v>
      </c>
      <c r="BF39" s="19">
        <f>VLOOKUP($AW39&amp;"_"&amp;$AY$34,データシート1!$A:$BS,MATCH($AY$31&amp;"_"&amp;BF$36,データシート1!$A$1:$BS$1,0),0)</f>
        <v>1.6851027401622123</v>
      </c>
      <c r="BG39" s="19">
        <f>VLOOKUP($AW39&amp;"_"&amp;$AY$34,データシート1!$A:$BS,MATCH($AY$31&amp;"_"&amp;BG$36,データシート1!$A$1:$BS$1,0),0)</f>
        <v>0.15580608228859189</v>
      </c>
      <c r="BH39" s="19">
        <f>VLOOKUP($AW39&amp;"_"&amp;$AY$34,データシート1!$A:$BS,MATCH($AY$31&amp;"_"&amp;BH$36,データシート1!$A$1:$BS$1,0),0)</f>
        <v>3.5518954533453009</v>
      </c>
    </row>
    <row r="40" spans="2:64" ht="17.100000000000001" customHeight="1" thickBot="1">
      <c r="B40" s="366"/>
      <c r="C40" s="367"/>
      <c r="D40" s="369"/>
      <c r="E40" s="369"/>
      <c r="F40" s="369"/>
      <c r="G40" s="368"/>
      <c r="H40" s="368"/>
      <c r="I40" s="369"/>
      <c r="J40" s="370"/>
      <c r="K40" s="378"/>
      <c r="L40" s="389"/>
      <c r="M40" s="391"/>
      <c r="N40" s="382" t="s">
        <v>47</v>
      </c>
      <c r="O40" s="1026">
        <f>AC44</f>
        <v>20.081362034413431</v>
      </c>
      <c r="P40" s="502">
        <f t="shared" si="9"/>
        <v>5.050140108954726E-2</v>
      </c>
      <c r="Q40" s="371"/>
      <c r="R40" s="15"/>
      <c r="S40" s="401" t="s">
        <v>78</v>
      </c>
      <c r="T40" s="378"/>
      <c r="U40" s="386" t="s">
        <v>78</v>
      </c>
      <c r="V40" s="387"/>
      <c r="W40" s="387"/>
      <c r="X40" s="1015">
        <f>VLOOKUP(年度マスタ!$K$4&amp;"_"&amp;X$33,データシート1!$A:$BS,MATCH("aa_"&amp;$S40,データシート1!$A$1:$BS$1,0),0)</f>
        <v>29.934815436681305</v>
      </c>
      <c r="Y40" s="1016">
        <f>VLOOKUP(年度マスタ!$K$4&amp;"_"&amp;Y$33,データシート1!$A:$BS,MATCH("aa_"&amp;$S40,データシート1!$A$1:$BS$1,0),0)</f>
        <v>28.511610380267257</v>
      </c>
      <c r="Z40" s="1016">
        <f>VLOOKUP(年度マスタ!$K$4&amp;"_"&amp;Z$33,データシート1!$A:$BS,MATCH("aa_"&amp;$S40,データシート1!$A$1:$BS$1,0),0)</f>
        <v>38.061342029898164</v>
      </c>
      <c r="AA40" s="1016">
        <f>VLOOKUP(年度マスタ!$K$4&amp;"_"&amp;AA$33,データシート1!$A:$BS,MATCH("aa_"&amp;$S40,データシート1!$A$1:$BS$1,0),0)</f>
        <v>47.656046276196442</v>
      </c>
      <c r="AB40" s="1016">
        <f>VLOOKUP(年度マスタ!$K$4&amp;"_"&amp;AB$33,データシート1!$A:$BS,MATCH("aa_"&amp;$S40,データシート1!$A$1:$BS$1,0),0)</f>
        <v>47.784385682141568</v>
      </c>
      <c r="AC40" s="1016">
        <f>VLOOKUP(年度マスタ!$K$4&amp;"_"&amp;AC$33,データシート1!$A:$BS,MATCH("aa_"&amp;$S40,データシート1!$A$1:$BS$1,0),0)</f>
        <v>49.697882102056461</v>
      </c>
      <c r="AD40" s="1016">
        <f>VLOOKUP(年度マスタ!$K$4&amp;"_"&amp;AD$33,データシート1!$A:$BS,MATCH("aa_"&amp;$S40,データシート1!$A$1:$BS$1,0),0)</f>
        <v>45.214920246986821</v>
      </c>
      <c r="AE40" s="1016">
        <f>VLOOKUP(年度マスタ!$K$4&amp;"_"&amp;AE$33,データシート1!$A:$BS,MATCH("aa_"&amp;$S40,データシート1!$A$1:$BS$1,0),0)</f>
        <v>39.675639194444521</v>
      </c>
      <c r="AF40" s="1016">
        <f>VLOOKUP(年度マスタ!$K$4&amp;"_"&amp;AF$33,データシート1!$A:$BS,MATCH("aa_"&amp;$S40,データシート1!$A$1:$BS$1,0),0)</f>
        <v>38.489344483345903</v>
      </c>
      <c r="AG40" s="1016">
        <f>VLOOKUP(年度マスタ!$K$4&amp;"_"&amp;AG$33,データシート1!$A:$BS,MATCH("aa_"&amp;$S40,データシート1!$A$1:$BS$1,0),0)</f>
        <v>38.159929744033356</v>
      </c>
      <c r="AH40" s="1016">
        <f>VLOOKUP(年度マスタ!$K$4&amp;"_"&amp;AH$33,データシート1!$A:$BS,MATCH("aa_"&amp;$S40,データシート1!$A$1:$BS$1,0),0)</f>
        <v>27.563998549647547</v>
      </c>
      <c r="AI40" s="1016">
        <f>VLOOKUP(年度マスタ!$K$4&amp;"_"&amp;AI$33,データシート1!$A:$BS,MATCH("aa_"&amp;$S40,データシート1!$A$1:$BS$1,0),0)</f>
        <v>31.13907978720486</v>
      </c>
      <c r="AJ40" s="1016">
        <f>VLOOKUP(年度マスタ!$K$4&amp;"_"&amp;AJ$33,データシート1!$A:$BS,MATCH("aa_"&amp;$S40,データシート1!$A$1:$BS$1,0),0)</f>
        <v>29.045610337691741</v>
      </c>
      <c r="AK40" s="1017">
        <f>VLOOKUP(年度マスタ!$K$4&amp;"_"&amp;AK$33,データシート1!$A:$BS,MATCH("aa_"&amp;$S40,データシート1!$A$1:$BS$1,0),0)</f>
        <v>25.000712074027867</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2.2158687967451871</v>
      </c>
      <c r="P41" s="502">
        <f t="shared" si="9"/>
        <v>5.5725542258772314E-3</v>
      </c>
      <c r="Q41" s="371"/>
      <c r="R41" s="15"/>
      <c r="S41" s="401" t="s">
        <v>1276</v>
      </c>
      <c r="T41" s="378"/>
      <c r="U41" s="286" t="s">
        <v>44</v>
      </c>
      <c r="V41" s="387"/>
      <c r="W41" s="387"/>
      <c r="X41" s="1015">
        <f>X42+X45+X46</f>
        <v>55.042236444548209</v>
      </c>
      <c r="Y41" s="1016">
        <f t="shared" ref="Y41:AH41" si="12">Y42+Y45+Y46</f>
        <v>54.708385376142111</v>
      </c>
      <c r="Z41" s="1016">
        <f t="shared" si="12"/>
        <v>55.159924952356327</v>
      </c>
      <c r="AA41" s="1016">
        <f t="shared" si="12"/>
        <v>54.11079638579222</v>
      </c>
      <c r="AB41" s="1016">
        <f t="shared" si="12"/>
        <v>54.707653145050557</v>
      </c>
      <c r="AC41" s="1016">
        <f t="shared" si="12"/>
        <v>53.580474851799892</v>
      </c>
      <c r="AD41" s="1016">
        <f t="shared" si="12"/>
        <v>52.483075716517568</v>
      </c>
      <c r="AE41" s="1016">
        <f t="shared" si="12"/>
        <v>52.19340107242207</v>
      </c>
      <c r="AF41" s="1016">
        <f t="shared" si="12"/>
        <v>51.662038204407196</v>
      </c>
      <c r="AG41" s="1016">
        <f t="shared" si="12"/>
        <v>51.32839227743537</v>
      </c>
      <c r="AH41" s="1016">
        <f t="shared" si="12"/>
        <v>50.620594313979268</v>
      </c>
      <c r="AI41" s="1016">
        <f>AI42+AI45+AI46</f>
        <v>50.006671569215122</v>
      </c>
      <c r="AJ41" s="1016">
        <f>AJ42+AJ45+AJ46</f>
        <v>45.23137521993079</v>
      </c>
      <c r="AK41" s="1017">
        <f>AK42+AK45+AK46</f>
        <v>45.221276416225699</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0.14893967822742454</v>
      </c>
      <c r="P42" s="502">
        <f t="shared" si="9"/>
        <v>3.7455937577448196E-4</v>
      </c>
      <c r="Q42" s="371"/>
      <c r="R42" s="15"/>
      <c r="S42" s="401"/>
      <c r="T42" s="378"/>
      <c r="U42" s="389"/>
      <c r="V42" s="623" t="s">
        <v>45</v>
      </c>
      <c r="W42" s="379"/>
      <c r="X42" s="1018">
        <f>SUM(X43:X44)</f>
        <v>52.895498598449478</v>
      </c>
      <c r="Y42" s="1019">
        <f t="shared" ref="Y42:AK42" si="13">SUM(Y43:Y44)</f>
        <v>52.735692508480142</v>
      </c>
      <c r="Z42" s="1019">
        <f t="shared" si="13"/>
        <v>53.222255127297217</v>
      </c>
      <c r="AA42" s="1019">
        <f t="shared" si="13"/>
        <v>51.934818837004137</v>
      </c>
      <c r="AB42" s="1019">
        <f t="shared" si="13"/>
        <v>52.356296466644594</v>
      </c>
      <c r="AC42" s="1019">
        <f t="shared" si="13"/>
        <v>51.215666376827286</v>
      </c>
      <c r="AD42" s="1019">
        <f t="shared" si="13"/>
        <v>50.204536907011899</v>
      </c>
      <c r="AE42" s="1019">
        <f t="shared" si="13"/>
        <v>49.98350514034594</v>
      </c>
      <c r="AF42" s="1019">
        <f t="shared" si="13"/>
        <v>49.492196658882264</v>
      </c>
      <c r="AG42" s="1019">
        <f t="shared" si="13"/>
        <v>49.234465972413595</v>
      </c>
      <c r="AH42" s="1019">
        <f t="shared" si="13"/>
        <v>48.676981791633835</v>
      </c>
      <c r="AI42" s="1019">
        <f t="shared" si="13"/>
        <v>48.101150546492718</v>
      </c>
      <c r="AJ42" s="1019">
        <f t="shared" si="13"/>
        <v>43.402381244337974</v>
      </c>
      <c r="AK42" s="1020">
        <f t="shared" si="13"/>
        <v>43.380367593774892</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3.1303261022122641</v>
      </c>
      <c r="P43" s="679">
        <f t="shared" si="9"/>
        <v>7.872267516415914E-3</v>
      </c>
      <c r="Q43" s="371"/>
      <c r="R43" s="15"/>
      <c r="S43" s="401" t="s">
        <v>46</v>
      </c>
      <c r="T43" s="405"/>
      <c r="U43" s="389"/>
      <c r="V43" s="406"/>
      <c r="W43" s="390" t="s">
        <v>46</v>
      </c>
      <c r="X43" s="1018">
        <f>VLOOKUP(年度マスタ!$K$4&amp;"_"&amp;X$33,データシート1!$A:$BS,MATCH("aa_"&amp;$S43,データシート1!$A$1:$BS$1,0),0)</f>
        <v>30.998271647527755</v>
      </c>
      <c r="Y43" s="1019">
        <f>VLOOKUP(年度マスタ!$K$4&amp;"_"&amp;Y$33,データシート1!$A:$BS,MATCH("aa_"&amp;$S43,データシート1!$A$1:$BS$1,0),0)</f>
        <v>31.808552136747906</v>
      </c>
      <c r="Z43" s="1019">
        <f>VLOOKUP(年度マスタ!$K$4&amp;"_"&amp;Z$33,データシート1!$A:$BS,MATCH("aa_"&amp;$S43,データシート1!$A$1:$BS$1,0),0)</f>
        <v>32.100513550454586</v>
      </c>
      <c r="AA43" s="1019">
        <f>VLOOKUP(年度マスタ!$K$4&amp;"_"&amp;AA$33,データシート1!$A:$BS,MATCH("aa_"&amp;$S43,データシート1!$A$1:$BS$1,0),0)</f>
        <v>31.616452409847692</v>
      </c>
      <c r="AB43" s="1019">
        <f>VLOOKUP(年度マスタ!$K$4&amp;"_"&amp;AB$33,データシート1!$A:$BS,MATCH("aa_"&amp;$S43,データシート1!$A$1:$BS$1,0),0)</f>
        <v>32.086554364732216</v>
      </c>
      <c r="AC43" s="1019">
        <f>VLOOKUP(年度マスタ!$K$4&amp;"_"&amp;AC$33,データシート1!$A:$BS,MATCH("aa_"&amp;$S43,データシート1!$A$1:$BS$1,0),0)</f>
        <v>31.134304342413856</v>
      </c>
      <c r="AD43" s="1019">
        <f>VLOOKUP(年度マスタ!$K$4&amp;"_"&amp;AD$33,データシート1!$A:$BS,MATCH("aa_"&amp;$S43,データシート1!$A$1:$BS$1,0),0)</f>
        <v>30.028772694375981</v>
      </c>
      <c r="AE43" s="1019">
        <f>VLOOKUP(年度マスタ!$K$4&amp;"_"&amp;AE$33,データシート1!$A:$BS,MATCH("aa_"&amp;$S43,データシート1!$A$1:$BS$1,0),0)</f>
        <v>29.907448103060336</v>
      </c>
      <c r="AF43" s="1019">
        <f>VLOOKUP(年度マスタ!$K$4&amp;"_"&amp;AF$33,データシート1!$A:$BS,MATCH("aa_"&amp;$S43,データシート1!$A$1:$BS$1,0),0)</f>
        <v>29.8095141040023</v>
      </c>
      <c r="AG43" s="1019">
        <f>VLOOKUP(年度マスタ!$K$4&amp;"_"&amp;AG$33,データシート1!$A:$BS,MATCH("aa_"&amp;$S43,データシート1!$A$1:$BS$1,0),0)</f>
        <v>29.560595535112558</v>
      </c>
      <c r="AH43" s="1019">
        <f>VLOOKUP(年度マスタ!$K$4&amp;"_"&amp;AH$33,データシート1!$A:$BS,MATCH("aa_"&amp;$S43,データシート1!$A$1:$BS$1,0),0)</f>
        <v>29.256308352415363</v>
      </c>
      <c r="AI43" s="1019">
        <f>VLOOKUP(年度マスタ!$K$4&amp;"_"&amp;AI$33,データシート1!$A:$BS,MATCH("aa_"&amp;$S43,データシート1!$A$1:$BS$1,0),0)</f>
        <v>28.452157182634174</v>
      </c>
      <c r="AJ43" s="1019">
        <f>VLOOKUP(年度マスタ!$K$4&amp;"_"&amp;AJ$33,データシート1!$A:$BS,MATCH("aa_"&amp;$S43,データシート1!$A$1:$BS$1,0),0)</f>
        <v>25.153424570118581</v>
      </c>
      <c r="AK43" s="1020">
        <f>VLOOKUP(年度マスタ!$K$4&amp;"_"&amp;AK$33,データシート1!$A:$BS,MATCH("aa_"&amp;$S43,データシート1!$A$1:$BS$1,0),0)</f>
        <v>24.549223203267804</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21.897226950921727</v>
      </c>
      <c r="Y44" s="1019">
        <f>VLOOKUP(年度マスタ!$K$4&amp;"_"&amp;Y$33,データシート1!$A:$BS,MATCH("aa_"&amp;$S44,データシート1!$A$1:$BS$1,0),0)</f>
        <v>20.927140371732232</v>
      </c>
      <c r="Z44" s="1019">
        <f>VLOOKUP(年度マスタ!$K$4&amp;"_"&amp;Z$33,データシート1!$A:$BS,MATCH("aa_"&amp;$S44,データシート1!$A$1:$BS$1,0),0)</f>
        <v>21.121741576842627</v>
      </c>
      <c r="AA44" s="1019">
        <f>VLOOKUP(年度マスタ!$K$4&amp;"_"&amp;AA$33,データシート1!$A:$BS,MATCH("aa_"&amp;$S44,データシート1!$A$1:$BS$1,0),0)</f>
        <v>20.318366427156445</v>
      </c>
      <c r="AB44" s="1019">
        <f>VLOOKUP(年度マスタ!$K$4&amp;"_"&amp;AB$33,データシート1!$A:$BS,MATCH("aa_"&amp;$S44,データシート1!$A$1:$BS$1,0),0)</f>
        <v>20.269742101912378</v>
      </c>
      <c r="AC44" s="1019">
        <f>VLOOKUP(年度マスタ!$K$4&amp;"_"&amp;AC$33,データシート1!$A:$BS,MATCH("aa_"&amp;$S44,データシート1!$A$1:$BS$1,0),0)</f>
        <v>20.081362034413431</v>
      </c>
      <c r="AD44" s="1019">
        <f>VLOOKUP(年度マスタ!$K$4&amp;"_"&amp;AD$33,データシート1!$A:$BS,MATCH("aa_"&amp;$S44,データシート1!$A$1:$BS$1,0),0)</f>
        <v>20.175764212635915</v>
      </c>
      <c r="AE44" s="1019">
        <f>VLOOKUP(年度マスタ!$K$4&amp;"_"&amp;AE$33,データシート1!$A:$BS,MATCH("aa_"&amp;$S44,データシート1!$A$1:$BS$1,0),0)</f>
        <v>20.076057037285604</v>
      </c>
      <c r="AF44" s="1019">
        <f>VLOOKUP(年度マスタ!$K$4&amp;"_"&amp;AF$33,データシート1!$A:$BS,MATCH("aa_"&amp;$S44,データシート1!$A$1:$BS$1,0),0)</f>
        <v>19.682682554879968</v>
      </c>
      <c r="AG44" s="1019">
        <f>VLOOKUP(年度マスタ!$K$4&amp;"_"&amp;AG$33,データシート1!$A:$BS,MATCH("aa_"&amp;$S44,データシート1!$A$1:$BS$1,0),0)</f>
        <v>19.673870437301037</v>
      </c>
      <c r="AH44" s="1019">
        <f>VLOOKUP(年度マスタ!$K$4&amp;"_"&amp;AH$33,データシート1!$A:$BS,MATCH("aa_"&amp;$S44,データシート1!$A$1:$BS$1,0),0)</f>
        <v>19.420673439218469</v>
      </c>
      <c r="AI44" s="1019">
        <f>VLOOKUP(年度マスタ!$K$4&amp;"_"&amp;AI$33,データシート1!$A:$BS,MATCH("aa_"&amp;$S44,データシート1!$A$1:$BS$1,0),0)</f>
        <v>19.648993363858541</v>
      </c>
      <c r="AJ44" s="1019">
        <f>VLOOKUP(年度マスタ!$K$4&amp;"_"&amp;AJ$33,データシート1!$A:$BS,MATCH("aa_"&amp;$S44,データシート1!$A$1:$BS$1,0),0)</f>
        <v>18.248956674219393</v>
      </c>
      <c r="AK44" s="1020">
        <f>VLOOKUP(年度マスタ!$K$4&amp;"_"&amp;AK$33,データシート1!$A:$BS,MATCH("aa_"&amp;$S44,データシート1!$A$1:$BS$1,0),0)</f>
        <v>18.831144390507092</v>
      </c>
      <c r="AL44" s="373"/>
      <c r="AW44" s="19" t="str">
        <f>AW47</f>
        <v>大分県</v>
      </c>
      <c r="AX44" s="407">
        <f t="shared" si="14"/>
        <v>0.80760180033910445</v>
      </c>
      <c r="AY44" s="407">
        <f t="shared" si="14"/>
        <v>5.5059592678811942E-2</v>
      </c>
      <c r="AZ44" s="407">
        <f t="shared" si="14"/>
        <v>4.1482103833504896E-2</v>
      </c>
      <c r="BA44" s="407">
        <f t="shared" si="14"/>
        <v>8.9729306984403165E-2</v>
      </c>
      <c r="BB44" s="407">
        <f t="shared" si="14"/>
        <v>6.1271961641755175E-3</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1.7461263477609501</v>
      </c>
      <c r="Y45" s="1019">
        <f>VLOOKUP(年度マスタ!$K$4&amp;"_"&amp;Y$33,データシート1!$A:$BS,MATCH("aa_"&amp;$S45,データシート1!$A$1:$BS$1,0),0)</f>
        <v>1.665171990958151</v>
      </c>
      <c r="Z45" s="1019">
        <f>VLOOKUP(年度マスタ!$K$4&amp;"_"&amp;Z$33,データシート1!$A:$BS,MATCH("aa_"&amp;$S45,データシート1!$A$1:$BS$1,0),0)</f>
        <v>1.7406688371381902</v>
      </c>
      <c r="AA45" s="1019">
        <f>VLOOKUP(年度マスタ!$K$4&amp;"_"&amp;AA$33,データシート1!$A:$BS,MATCH("aa_"&amp;$S45,データシート1!$A$1:$BS$1,0),0)</f>
        <v>2.0101174986314168</v>
      </c>
      <c r="AB45" s="1019">
        <f>VLOOKUP(年度マスタ!$K$4&amp;"_"&amp;AB$33,データシート1!$A:$BS,MATCH("aa_"&amp;$S45,データシート1!$A$1:$BS$1,0),0)</f>
        <v>2.1963728878486402</v>
      </c>
      <c r="AC45" s="1019">
        <f>VLOOKUP(年度マスタ!$K$4&amp;"_"&amp;AC$33,データシート1!$A:$BS,MATCH("aa_"&amp;$S45,データシート1!$A$1:$BS$1,0),0)</f>
        <v>2.2158687967451871</v>
      </c>
      <c r="AD45" s="1019">
        <f>VLOOKUP(年度マスタ!$K$4&amp;"_"&amp;AD$33,データシート1!$A:$BS,MATCH("aa_"&amp;$S45,データシート1!$A$1:$BS$1,0),0)</f>
        <v>2.1244674355091853</v>
      </c>
      <c r="AE45" s="1019">
        <f>VLOOKUP(年度マスタ!$K$4&amp;"_"&amp;AE$33,データシート1!$A:$BS,MATCH("aa_"&amp;$S45,データシート1!$A$1:$BS$1,0),0)</f>
        <v>2.0720464589277703</v>
      </c>
      <c r="AF45" s="1019">
        <f>VLOOKUP(年度マスタ!$K$4&amp;"_"&amp;AF$33,データシート1!$A:$BS,MATCH("aa_"&amp;$S45,データシート1!$A$1:$BS$1,0),0)</f>
        <v>2.0173213474611527</v>
      </c>
      <c r="AG45" s="1019">
        <f>VLOOKUP(年度マスタ!$K$4&amp;"_"&amp;AG$33,データシート1!$A:$BS,MATCH("aa_"&amp;$S45,データシート1!$A$1:$BS$1,0),0)</f>
        <v>1.952784137622072</v>
      </c>
      <c r="AH45" s="1019">
        <f>VLOOKUP(年度マスタ!$K$4&amp;"_"&amp;AH$33,データシート1!$A:$BS,MATCH("aa_"&amp;$S45,データシート1!$A$1:$BS$1,0),0)</f>
        <v>1.8035288895245156</v>
      </c>
      <c r="AI45" s="1019">
        <f>VLOOKUP(年度マスタ!$K$4&amp;"_"&amp;AI$33,データシート1!$A:$BS,MATCH("aa_"&amp;$S45,データシート1!$A$1:$BS$1,0),0)</f>
        <v>1.7555533644566015</v>
      </c>
      <c r="AJ45" s="1019">
        <f>VLOOKUP(年度マスタ!$K$4&amp;"_"&amp;AJ$33,データシート1!$A:$BS,MATCH("aa_"&amp;$S45,データシート1!$A$1:$BS$1,0),0)</f>
        <v>1.6712521203035016</v>
      </c>
      <c r="AK45" s="1020">
        <f>VLOOKUP(年度マスタ!$K$4&amp;"_"&amp;AK$33,データシート1!$A:$BS,MATCH("aa_"&amp;$S45,データシート1!$A$1:$BS$1,0),0)</f>
        <v>1.6851027401622123</v>
      </c>
      <c r="AL45" s="373"/>
      <c r="AW45" s="19" t="str">
        <f>AW48</f>
        <v>日出町</v>
      </c>
      <c r="AX45" s="407">
        <f t="shared" ref="AX45:BB45" si="15">AX48/$BC48</f>
        <v>0.69441820817588717</v>
      </c>
      <c r="AY45" s="407">
        <f t="shared" si="15"/>
        <v>7.6783685276404334E-2</v>
      </c>
      <c r="AZ45" s="407">
        <f t="shared" si="15"/>
        <v>7.7535779317991632E-2</v>
      </c>
      <c r="BA45" s="407">
        <f t="shared" si="15"/>
        <v>0.14024668170667348</v>
      </c>
      <c r="BB45" s="407">
        <f t="shared" si="15"/>
        <v>1.1015645523043276E-2</v>
      </c>
      <c r="BC45" s="407">
        <f t="shared" ref="BC45" si="16">SUM(AX45:BB45)</f>
        <v>0.99999999999999978</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0.40061149833778453</v>
      </c>
      <c r="Y46" s="1019">
        <f>VLOOKUP(年度マスタ!$K$4&amp;"_"&amp;Y$33,データシート1!$A:$BS,MATCH("aa_"&amp;$S46,データシート1!$A$1:$BS$1,0),0)</f>
        <v>0.30752087670381689</v>
      </c>
      <c r="Z46" s="1019">
        <f>VLOOKUP(年度マスタ!$K$4&amp;"_"&amp;Z$33,データシート1!$A:$BS,MATCH("aa_"&amp;$S46,データシート1!$A$1:$BS$1,0),0)</f>
        <v>0.1970009879209241</v>
      </c>
      <c r="AA46" s="1019">
        <f>VLOOKUP(年度マスタ!$K$4&amp;"_"&amp;AA$33,データシート1!$A:$BS,MATCH("aa_"&amp;$S46,データシート1!$A$1:$BS$1,0),0)</f>
        <v>0.16586005015666652</v>
      </c>
      <c r="AB46" s="1019">
        <f>VLOOKUP(年度マスタ!$K$4&amp;"_"&amp;AB$33,データシート1!$A:$BS,MATCH("aa_"&amp;$S46,データシート1!$A$1:$BS$1,0),0)</f>
        <v>0.15498379055732608</v>
      </c>
      <c r="AC46" s="1019">
        <f>VLOOKUP(年度マスタ!$K$4&amp;"_"&amp;AC$33,データシート1!$A:$BS,MATCH("aa_"&amp;$S46,データシート1!$A$1:$BS$1,0),0)</f>
        <v>0.14893967822742454</v>
      </c>
      <c r="AD46" s="1019">
        <f>VLOOKUP(年度マスタ!$K$4&amp;"_"&amp;AD$33,データシート1!$A:$BS,MATCH("aa_"&amp;$S46,データシート1!$A$1:$BS$1,0),0)</f>
        <v>0.15407137399647905</v>
      </c>
      <c r="AE46" s="1019">
        <f>VLOOKUP(年度マスタ!$K$4&amp;"_"&amp;AE$33,データシート1!$A:$BS,MATCH("aa_"&amp;$S46,データシート1!$A$1:$BS$1,0),0)</f>
        <v>0.13784947314835977</v>
      </c>
      <c r="AF46" s="1019">
        <f>VLOOKUP(年度マスタ!$K$4&amp;"_"&amp;AF$33,データシート1!$A:$BS,MATCH("aa_"&amp;$S46,データシート1!$A$1:$BS$1,0),0)</f>
        <v>0.15252019806377259</v>
      </c>
      <c r="AG46" s="1019">
        <f>VLOOKUP(年度マスタ!$K$4&amp;"_"&amp;AG$33,データシート1!$A:$BS,MATCH("aa_"&amp;$S46,データシート1!$A$1:$BS$1,0),0)</f>
        <v>0.14114216739970314</v>
      </c>
      <c r="AH46" s="1019">
        <f>VLOOKUP(年度マスタ!$K$4&amp;"_"&amp;AH$33,データシート1!$A:$BS,MATCH("aa_"&amp;$S46,データシート1!$A$1:$BS$1,0),0)</f>
        <v>0.14008363282091649</v>
      </c>
      <c r="AI46" s="1019">
        <f>VLOOKUP(年度マスタ!$K$4&amp;"_"&amp;AI$33,データシート1!$A:$BS,MATCH("aa_"&amp;$S46,データシート1!$A$1:$BS$1,0),0)</f>
        <v>0.14996765826579811</v>
      </c>
      <c r="AJ46" s="1019">
        <f>VLOOKUP(年度マスタ!$K$4&amp;"_"&amp;AJ$33,データシート1!$A:$BS,MATCH("aa_"&amp;$S46,データシート1!$A$1:$BS$1,0),0)</f>
        <v>0.15774185528931828</v>
      </c>
      <c r="AK46" s="1020">
        <f>VLOOKUP(年度マスタ!$K$4&amp;"_"&amp;AK$33,データシート1!$A:$BS,MATCH("aa_"&amp;$S46,データシート1!$A$1:$BS$1,0),0)</f>
        <v>0.15580608228859189</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3.3758819521598502</v>
      </c>
      <c r="Y47" s="1022">
        <f>VLOOKUP(年度マスタ!$K$4&amp;"_"&amp;Y$33,データシート1!$A:$BS,MATCH("aa_"&amp;$S47,データシート1!$A$1:$BS$1,0),0)</f>
        <v>4.3255618702665135</v>
      </c>
      <c r="Z47" s="1022">
        <f>VLOOKUP(年度マスタ!$K$4&amp;"_"&amp;Z$33,データシート1!$A:$BS,MATCH("aa_"&amp;$S47,データシート1!$A$1:$BS$1,0),0)</f>
        <v>3.0466511051151923</v>
      </c>
      <c r="AA47" s="1022">
        <f>VLOOKUP(年度マスタ!$K$4&amp;"_"&amp;AA$33,データシート1!$A:$BS,MATCH("aa_"&amp;$S47,データシート1!$A$1:$BS$1,0),0)</f>
        <v>3.4528675890173868</v>
      </c>
      <c r="AB47" s="1022">
        <f>VLOOKUP(年度マスタ!$K$4&amp;"_"&amp;AB$33,データシート1!$A:$BS,MATCH("aa_"&amp;$S47,データシート1!$A$1:$BS$1,0),0)</f>
        <v>3.1630635926490069</v>
      </c>
      <c r="AC47" s="1022">
        <f>VLOOKUP(年度マスタ!$K$4&amp;"_"&amp;AC$33,データシート1!$A:$BS,MATCH("aa_"&amp;$S47,データシート1!$A$1:$BS$1,0),0)</f>
        <v>3.1303261022122641</v>
      </c>
      <c r="AD47" s="1022">
        <f>VLOOKUP(年度マスタ!$K$4&amp;"_"&amp;AD$33,データシート1!$A:$BS,MATCH("aa_"&amp;$S47,データシート1!$A$1:$BS$1,0),0)</f>
        <v>3.8394517939683301</v>
      </c>
      <c r="AE47" s="1022">
        <f>VLOOKUP(年度マスタ!$K$4&amp;"_"&amp;AE$33,データシート1!$A:$BS,MATCH("aa_"&amp;$S47,データシート1!$A$1:$BS$1,0),0)</f>
        <v>3.2605135596804757</v>
      </c>
      <c r="AF47" s="1022">
        <f>VLOOKUP(年度マスタ!$K$4&amp;"_"&amp;AF$33,データシート1!$A:$BS,MATCH("aa_"&amp;$S47,データシート1!$A$1:$BS$1,0),0)</f>
        <v>3.6211163171005709</v>
      </c>
      <c r="AG47" s="1022">
        <f>VLOOKUP(年度マスタ!$K$4&amp;"_"&amp;AG$33,データシート1!$A:$BS,MATCH("aa_"&amp;$S47,データシート1!$A$1:$BS$1,0),0)</f>
        <v>4.3445116883687867</v>
      </c>
      <c r="AH47" s="1022">
        <f>VLOOKUP(年度マスタ!$K$4&amp;"_"&amp;AH$33,データシート1!$A:$BS,MATCH("aa_"&amp;$S47,データシート1!$A$1:$BS$1,0),0)</f>
        <v>3.692927840805031</v>
      </c>
      <c r="AI47" s="1022">
        <f>VLOOKUP(年度マスタ!$K$4&amp;"_"&amp;AI$33,データシート1!$A:$BS,MATCH("aa_"&amp;$S47,データシート1!$A$1:$BS$1,0),0)</f>
        <v>4.1539893861247492</v>
      </c>
      <c r="AJ47" s="1022">
        <f>VLOOKUP(年度マスタ!$K$4&amp;"_"&amp;AJ$33,データシート1!$A:$BS,MATCH("aa_"&amp;$S47,データシート1!$A$1:$BS$1,0),0)</f>
        <v>3.281288953555912</v>
      </c>
      <c r="AK47" s="1023">
        <f>VLOOKUP(年度マスタ!$K$4&amp;"_"&amp;AK$33,データシート1!$A:$BS,MATCH("aa_"&amp;$S47,データシート1!$A$1:$BS$1,0),0)</f>
        <v>3.5518954533453009</v>
      </c>
      <c r="AL47" s="373"/>
      <c r="AW47" s="19" t="str">
        <f>年度マスタ!I4</f>
        <v>大分県</v>
      </c>
      <c r="AX47" s="408">
        <f>SUM(AY38:BA38)</f>
        <v>20950.646334952744</v>
      </c>
      <c r="AY47" s="408">
        <f t="shared" si="17"/>
        <v>1428.3450743621227</v>
      </c>
      <c r="AZ47" s="408">
        <f t="shared" si="17"/>
        <v>1076.1205414359295</v>
      </c>
      <c r="BA47" s="408">
        <f>SUM(BD38:BG38)</f>
        <v>2327.7399526861986</v>
      </c>
      <c r="BB47" s="408">
        <f>BH38</f>
        <v>158.95051225321623</v>
      </c>
      <c r="BC47" s="408">
        <f>SUM(AX47:BB47)</f>
        <v>25941.80241569021</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1640</v>
      </c>
      <c r="AL48" s="411"/>
      <c r="AW48" s="19" t="str">
        <f>年度マスタ!J4</f>
        <v>日出町</v>
      </c>
      <c r="AX48" s="408">
        <f>SUM(AY39:BA39)</f>
        <v>223.90888225120625</v>
      </c>
      <c r="AY48" s="408">
        <f>BB39</f>
        <v>24.758206139971268</v>
      </c>
      <c r="AZ48" s="408">
        <f>BC39</f>
        <v>25.000712074027867</v>
      </c>
      <c r="BA48" s="408">
        <f>SUM(BD39:BG39)</f>
        <v>45.221276416225699</v>
      </c>
      <c r="BB48" s="408">
        <f>BH39</f>
        <v>3.5518954533453009</v>
      </c>
      <c r="BC48" s="408">
        <f>SUM(AX48:BB48)</f>
        <v>322.4409723347764</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322.4409723347764</v>
      </c>
      <c r="P51" s="500">
        <f>P52+P56+P57+P58+P64</f>
        <v>0.99999999999999978</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223.90888225120625</v>
      </c>
      <c r="P52" s="501">
        <f t="shared" ref="P52:P64" si="18">O52/$O$51</f>
        <v>0.69441820817588717</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213.92561001629008</v>
      </c>
      <c r="P53" s="502">
        <f t="shared" si="18"/>
        <v>0.66345665833739154</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2.5885822554483546</v>
      </c>
      <c r="P54" s="502">
        <f t="shared" si="18"/>
        <v>8.0280810366765137E-3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7.3946899794678176</v>
      </c>
      <c r="P55" s="502">
        <f t="shared" si="18"/>
        <v>2.2933468801819124E-2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24.758206139971268</v>
      </c>
      <c r="P56" s="501">
        <f t="shared" si="18"/>
        <v>7.6783685276404334E-2</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25.000712074027867</v>
      </c>
      <c r="P57" s="501">
        <f t="shared" si="18"/>
        <v>7.7535779317991632E-2</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45.221276416225699</v>
      </c>
      <c r="P58" s="501">
        <f t="shared" si="18"/>
        <v>0.14024668170667348</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43.380367593774892</v>
      </c>
      <c r="P59" s="502">
        <f t="shared" si="18"/>
        <v>0.1345373923160576</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24.549223203267804</v>
      </c>
      <c r="P60" s="502">
        <f t="shared" si="18"/>
        <v>7.6135557542542753E-2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18.831144390507092</v>
      </c>
      <c r="P61" s="502">
        <f t="shared" si="18"/>
        <v>5.840183477351487E-2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1.6851027401622123</v>
      </c>
      <c r="P62" s="502">
        <f t="shared" si="18"/>
        <v>5.2260813133035823E-3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0.15580608228859189</v>
      </c>
      <c r="P63" s="502">
        <f t="shared" si="18"/>
        <v>4.8320807731228781E-4</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3.5518954533453009</v>
      </c>
      <c r="P64" s="679">
        <f t="shared" si="18"/>
        <v>1.1015645523043276E-2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日出町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805.45249999999999</v>
      </c>
      <c r="AI7" s="88">
        <f>VLOOKUP(年度マスタ!$K$4&amp;"_"&amp;$AG7,データシート1!$A:$BS,MATCH("ab_"&amp;AI$2,データシート1!$A$1:$BS$1,0),0)</f>
        <v>716</v>
      </c>
      <c r="AJ7" s="88">
        <f>VLOOKUP(年度マスタ!$K$4&amp;"_"&amp;$AG7,データシート1!$A:$BS,MATCH("ab_"&amp;AJ$2,データシート1!$A$1:$BS$1,0),0)</f>
        <v>162</v>
      </c>
      <c r="AK7" s="88">
        <f>VLOOKUP(年度マスタ!$K$4&amp;"_"&amp;$AG7,データシート1!$A:$BS,MATCH("ab_"&amp;AK$2,データシート1!$A$1:$BS$1,0),0)</f>
        <v>7187</v>
      </c>
      <c r="AL7" s="88">
        <f>VLOOKUP(年度マスタ!$K$4&amp;"_"&amp;$AG7,データシート1!$A:$BS,MATCH("ab_"&amp;AL$2,データシート1!$A$1:$BS$1,0),0)</f>
        <v>11252</v>
      </c>
      <c r="AM7" s="88">
        <f>VLOOKUP(年度マスタ!$K$4&amp;"_"&amp;$AG7,データシート1!$A:$BS,MATCH("ab_"&amp;AM$2,データシート1!$A$1:$BS$1,0),0)</f>
        <v>15876</v>
      </c>
      <c r="AN7" s="88">
        <f>VLOOKUP(年度マスタ!$K$4&amp;"_"&amp;$AG7,データシート1!$A:$BS,MATCH("ab_"&amp;AN$2,データシート1!$A$1:$BS$1,0),0)</f>
        <v>4293</v>
      </c>
      <c r="AO7" s="88">
        <f>VLOOKUP(年度マスタ!$K$4&amp;"_"&amp;$AG7,データシート1!$A:$BS,MATCH("ab_"&amp;AO$2,データシート1!$A$1:$BS$1,0),0)</f>
        <v>28532</v>
      </c>
      <c r="AP7" s="88">
        <f>VLOOKUP(年度マスタ!$K$4&amp;"_"&amp;$AG7,データシート1!$A:$BS,MATCH("ab_"&amp;AP$2,データシート1!$A$1:$BS$1,0),0)</f>
        <v>75670</v>
      </c>
      <c r="AQ7" s="1073">
        <f>VLOOKUP(年度マスタ!$K$4&amp;"_"&amp;$AG7,データシート1!$A:$BS,MATCH("ab_"&amp;AQ$2,データシート1!$A$1:$BS$1,0),0)</f>
        <v>3.3758819521598502</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871.48220000000003</v>
      </c>
      <c r="AI8" s="88">
        <f>VLOOKUP(年度マスタ!$K$4&amp;"_"&amp;$AG8,データシート1!$A:$BS,MATCH("ab_"&amp;AI$2,データシート1!$A$1:$BS$1,0),0)</f>
        <v>690</v>
      </c>
      <c r="AJ8" s="88">
        <f>VLOOKUP(年度マスタ!$K$4&amp;"_"&amp;$AG8,データシート1!$A:$BS,MATCH("ab_"&amp;AJ$2,データシート1!$A$1:$BS$1,0),0)</f>
        <v>147</v>
      </c>
      <c r="AK8" s="88">
        <f>VLOOKUP(年度マスタ!$K$4&amp;"_"&amp;$AG8,データシート1!$A:$BS,MATCH("ab_"&amp;AK$2,データシート1!$A$1:$BS$1,0),0)</f>
        <v>7047</v>
      </c>
      <c r="AL8" s="88">
        <f>VLOOKUP(年度マスタ!$K$4&amp;"_"&amp;$AG8,データシート1!$A:$BS,MATCH("ab_"&amp;AL$2,データシート1!$A$1:$BS$1,0),0)</f>
        <v>11357</v>
      </c>
      <c r="AM8" s="88">
        <f>VLOOKUP(年度マスタ!$K$4&amp;"_"&amp;$AG8,データシート1!$A:$BS,MATCH("ab_"&amp;AM$2,データシート1!$A$1:$BS$1,0),0)</f>
        <v>16080</v>
      </c>
      <c r="AN8" s="88">
        <f>VLOOKUP(年度マスタ!$K$4&amp;"_"&amp;$AG8,データシート1!$A:$BS,MATCH("ab_"&amp;AN$2,データシート1!$A$1:$BS$1,0),0)</f>
        <v>4212</v>
      </c>
      <c r="AO8" s="88">
        <f>VLOOKUP(年度マスタ!$K$4&amp;"_"&amp;$AG8,データシート1!$A:$BS,MATCH("ab_"&amp;AO$2,データシート1!$A$1:$BS$1,0),0)</f>
        <v>28563</v>
      </c>
      <c r="AP8" s="88">
        <f>VLOOKUP(年度マスタ!$K$4&amp;"_"&amp;$AG8,データシート1!$A:$BS,MATCH("ab_"&amp;AP$2,データシート1!$A$1:$BS$1,0),0)</f>
        <v>56668</v>
      </c>
      <c r="AQ8" s="1073">
        <f>VLOOKUP(年度マスタ!$K$4&amp;"_"&amp;$AG8,データシート1!$A:$BS,MATCH("ab_"&amp;AQ$2,データシート1!$A$1:$BS$1,0),0)</f>
        <v>4.3255618702665135</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767.3777</v>
      </c>
      <c r="AI9" s="88">
        <f>VLOOKUP(年度マスタ!$K$4&amp;"_"&amp;$AG9,データシート1!$A:$BS,MATCH("ab_"&amp;AI$2,データシート1!$A$1:$BS$1,0),0)</f>
        <v>690</v>
      </c>
      <c r="AJ9" s="88">
        <f>VLOOKUP(年度マスタ!$K$4&amp;"_"&amp;$AG9,データシート1!$A:$BS,MATCH("ab_"&amp;AJ$2,データシート1!$A$1:$BS$1,0),0)</f>
        <v>147</v>
      </c>
      <c r="AK9" s="88">
        <f>VLOOKUP(年度マスタ!$K$4&amp;"_"&amp;$AG9,データシート1!$A:$BS,MATCH("ab_"&amp;AK$2,データシート1!$A$1:$BS$1,0),0)</f>
        <v>7047</v>
      </c>
      <c r="AL9" s="88">
        <f>VLOOKUP(年度マスタ!$K$4&amp;"_"&amp;$AG9,データシート1!$A:$BS,MATCH("ab_"&amp;AL$2,データシート1!$A$1:$BS$1,0),0)</f>
        <v>11448</v>
      </c>
      <c r="AM9" s="88">
        <f>VLOOKUP(年度マスタ!$K$4&amp;"_"&amp;$AG9,データシート1!$A:$BS,MATCH("ab_"&amp;AM$2,データシート1!$A$1:$BS$1,0),0)</f>
        <v>16303</v>
      </c>
      <c r="AN9" s="88">
        <f>VLOOKUP(年度マスタ!$K$4&amp;"_"&amp;$AG9,データシート1!$A:$BS,MATCH("ab_"&amp;AN$2,データシート1!$A$1:$BS$1,0),0)</f>
        <v>4145</v>
      </c>
      <c r="AO9" s="88">
        <f>VLOOKUP(年度マスタ!$K$4&amp;"_"&amp;$AG9,データシート1!$A:$BS,MATCH("ab_"&amp;AO$2,データシート1!$A$1:$BS$1,0),0)</f>
        <v>28610</v>
      </c>
      <c r="AP9" s="88">
        <f>VLOOKUP(年度マスタ!$K$4&amp;"_"&amp;$AG9,データシート1!$A:$BS,MATCH("ab_"&amp;AP$2,データシート1!$A$1:$BS$1,0),0)</f>
        <v>34402</v>
      </c>
      <c r="AQ9" s="1073">
        <f>VLOOKUP(年度マスタ!$K$4&amp;"_"&amp;$AG9,データシート1!$A:$BS,MATCH("ab_"&amp;AQ$2,データシート1!$A$1:$BS$1,0),0)</f>
        <v>3.0466511051151923</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715.85550000000001</v>
      </c>
      <c r="AI10" s="88">
        <f>VLOOKUP(年度マスタ!$K$4&amp;"_"&amp;$AG10,データシート1!$A:$BS,MATCH("ab_"&amp;AI$2,データシート1!$A$1:$BS$1,0),0)</f>
        <v>690</v>
      </c>
      <c r="AJ10" s="88">
        <f>VLOOKUP(年度マスタ!$K$4&amp;"_"&amp;$AG10,データシート1!$A:$BS,MATCH("ab_"&amp;AJ$2,データシート1!$A$1:$BS$1,0),0)</f>
        <v>147</v>
      </c>
      <c r="AK10" s="88">
        <f>VLOOKUP(年度マスタ!$K$4&amp;"_"&amp;$AG10,データシート1!$A:$BS,MATCH("ab_"&amp;AK$2,データシート1!$A$1:$BS$1,0),0)</f>
        <v>7047</v>
      </c>
      <c r="AL10" s="88">
        <f>VLOOKUP(年度マスタ!$K$4&amp;"_"&amp;$AG10,データシート1!$A:$BS,MATCH("ab_"&amp;AL$2,データシート1!$A$1:$BS$1,0),0)</f>
        <v>11622</v>
      </c>
      <c r="AM10" s="88">
        <f>VLOOKUP(年度マスタ!$K$4&amp;"_"&amp;$AG10,データシート1!$A:$BS,MATCH("ab_"&amp;AM$2,データシート1!$A$1:$BS$1,0),0)</f>
        <v>16406</v>
      </c>
      <c r="AN10" s="88">
        <f>VLOOKUP(年度マスタ!$K$4&amp;"_"&amp;$AG10,データシート1!$A:$BS,MATCH("ab_"&amp;AN$2,データシート1!$A$1:$BS$1,0),0)</f>
        <v>4106</v>
      </c>
      <c r="AO10" s="88">
        <f>VLOOKUP(年度マスタ!$K$4&amp;"_"&amp;$AG10,データシート1!$A:$BS,MATCH("ab_"&amp;AO$2,データシート1!$A$1:$BS$1,0),0)</f>
        <v>28643</v>
      </c>
      <c r="AP10" s="88">
        <f>VLOOKUP(年度マスタ!$K$4&amp;"_"&amp;$AG10,データシート1!$A:$BS,MATCH("ab_"&amp;AP$2,データシート1!$A$1:$BS$1,0),0)</f>
        <v>28916</v>
      </c>
      <c r="AQ10" s="1073">
        <f>VLOOKUP(年度マスタ!$K$4&amp;"_"&amp;$AG10,データシート1!$A:$BS,MATCH("ab_"&amp;AQ$2,データシート1!$A$1:$BS$1,0),0)</f>
        <v>3.4528675890173868</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662.46939999999995</v>
      </c>
      <c r="AI11" s="88">
        <f>VLOOKUP(年度マスタ!$K$4&amp;"_"&amp;$AG11,データシート1!$A:$BS,MATCH("ab_"&amp;AI$2,データシート1!$A$1:$BS$1,0),0)</f>
        <v>690</v>
      </c>
      <c r="AJ11" s="88">
        <f>VLOOKUP(年度マスタ!$K$4&amp;"_"&amp;$AG11,データシート1!$A:$BS,MATCH("ab_"&amp;AJ$2,データシート1!$A$1:$BS$1,0),0)</f>
        <v>147</v>
      </c>
      <c r="AK11" s="88">
        <f>VLOOKUP(年度マスタ!$K$4&amp;"_"&amp;$AG11,データシート1!$A:$BS,MATCH("ab_"&amp;AK$2,データシート1!$A$1:$BS$1,0),0)</f>
        <v>7047</v>
      </c>
      <c r="AL11" s="88">
        <f>VLOOKUP(年度マスタ!$K$4&amp;"_"&amp;$AG11,データシート1!$A:$BS,MATCH("ab_"&amp;AL$2,データシート1!$A$1:$BS$1,0),0)</f>
        <v>11881</v>
      </c>
      <c r="AM11" s="88">
        <f>VLOOKUP(年度マスタ!$K$4&amp;"_"&amp;$AG11,データシート1!$A:$BS,MATCH("ab_"&amp;AM$2,データシート1!$A$1:$BS$1,0),0)</f>
        <v>16782</v>
      </c>
      <c r="AN11" s="88">
        <f>VLOOKUP(年度マスタ!$K$4&amp;"_"&amp;$AG11,データシート1!$A:$BS,MATCH("ab_"&amp;AN$2,データシート1!$A$1:$BS$1,0),0)</f>
        <v>4073</v>
      </c>
      <c r="AO11" s="88">
        <f>VLOOKUP(年度マスタ!$K$4&amp;"_"&amp;$AG11,データシート1!$A:$BS,MATCH("ab_"&amp;AO$2,データシート1!$A$1:$BS$1,0),0)</f>
        <v>28806</v>
      </c>
      <c r="AP11" s="88">
        <f>VLOOKUP(年度マスタ!$K$4&amp;"_"&amp;$AG11,データシート1!$A:$BS,MATCH("ab_"&amp;AP$2,データシート1!$A$1:$BS$1,0),0)</f>
        <v>26320</v>
      </c>
      <c r="AQ11" s="1073">
        <f>VLOOKUP(年度マスタ!$K$4&amp;"_"&amp;$AG11,データシート1!$A:$BS,MATCH("ab_"&amp;AQ$2,データシート1!$A$1:$BS$1,0),0)</f>
        <v>3.1630635926490069</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422.60019999999997</v>
      </c>
      <c r="AI12" s="88">
        <f>VLOOKUP(年度マスタ!$K$4&amp;"_"&amp;$AG12,データシート1!$A:$BS,MATCH("ab_"&amp;AI$2,データシート1!$A$1:$BS$1,0),0)</f>
        <v>690</v>
      </c>
      <c r="AJ12" s="88">
        <f>VLOOKUP(年度マスタ!$K$4&amp;"_"&amp;$AG12,データシート1!$A:$BS,MATCH("ab_"&amp;AJ$2,データシート1!$A$1:$BS$1,0),0)</f>
        <v>147</v>
      </c>
      <c r="AK12" s="88">
        <f>VLOOKUP(年度マスタ!$K$4&amp;"_"&amp;$AG12,データシート1!$A:$BS,MATCH("ab_"&amp;AK$2,データシート1!$A$1:$BS$1,0),0)</f>
        <v>7047</v>
      </c>
      <c r="AL12" s="88">
        <f>VLOOKUP(年度マスタ!$K$4&amp;"_"&amp;$AG12,データシート1!$A:$BS,MATCH("ab_"&amp;AL$2,データシート1!$A$1:$BS$1,0),0)</f>
        <v>11823</v>
      </c>
      <c r="AM12" s="88">
        <f>VLOOKUP(年度マスタ!$K$4&amp;"_"&amp;$AG12,データシート1!$A:$BS,MATCH("ab_"&amp;AM$2,データシート1!$A$1:$BS$1,0),0)</f>
        <v>17011</v>
      </c>
      <c r="AN12" s="88">
        <f>VLOOKUP(年度マスタ!$K$4&amp;"_"&amp;$AG12,データシート1!$A:$BS,MATCH("ab_"&amp;AN$2,データシート1!$A$1:$BS$1,0),0)</f>
        <v>4020</v>
      </c>
      <c r="AO12" s="88">
        <f>VLOOKUP(年度マスタ!$K$4&amp;"_"&amp;$AG12,データシート1!$A:$BS,MATCH("ab_"&amp;AO$2,データシート1!$A$1:$BS$1,0),0)</f>
        <v>28645</v>
      </c>
      <c r="AP12" s="88">
        <f>VLOOKUP(年度マスタ!$K$4&amp;"_"&amp;$AG12,データシート1!$A:$BS,MATCH("ab_"&amp;AP$2,データシート1!$A$1:$BS$1,0),0)</f>
        <v>24690</v>
      </c>
      <c r="AQ12" s="1073">
        <f>VLOOKUP(年度マスタ!$K$4&amp;"_"&amp;$AG12,データシート1!$A:$BS,MATCH("ab_"&amp;AQ$2,データシート1!$A$1:$BS$1,0),0)</f>
        <v>3.1303261022122641</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462.76549999999997</v>
      </c>
      <c r="AI13" s="88">
        <f>VLOOKUP(年度マスタ!$K$4&amp;"_"&amp;$AG13,データシート1!$A:$BS,MATCH("ab_"&amp;AI$2,データシート1!$A$1:$BS$1,0),0)</f>
        <v>605</v>
      </c>
      <c r="AJ13" s="88">
        <f>VLOOKUP(年度マスタ!$K$4&amp;"_"&amp;$AG13,データシート1!$A:$BS,MATCH("ab_"&amp;AJ$2,データシート1!$A$1:$BS$1,0),0)</f>
        <v>149</v>
      </c>
      <c r="AK13" s="88">
        <f>VLOOKUP(年度マスタ!$K$4&amp;"_"&amp;$AG13,データシート1!$A:$BS,MATCH("ab_"&amp;AK$2,データシート1!$A$1:$BS$1,0),0)</f>
        <v>7221</v>
      </c>
      <c r="AL13" s="88">
        <f>VLOOKUP(年度マスタ!$K$4&amp;"_"&amp;$AG13,データシート1!$A:$BS,MATCH("ab_"&amp;AL$2,データシート1!$A$1:$BS$1,0),0)</f>
        <v>11930</v>
      </c>
      <c r="AM13" s="88">
        <f>VLOOKUP(年度マスタ!$K$4&amp;"_"&amp;$AG13,データシート1!$A:$BS,MATCH("ab_"&amp;AM$2,データシート1!$A$1:$BS$1,0),0)</f>
        <v>17280</v>
      </c>
      <c r="AN13" s="88">
        <f>VLOOKUP(年度マスタ!$K$4&amp;"_"&amp;$AG13,データシート1!$A:$BS,MATCH("ab_"&amp;AN$2,データシート1!$A$1:$BS$1,0),0)</f>
        <v>4018</v>
      </c>
      <c r="AO13" s="88">
        <f>VLOOKUP(年度マスタ!$K$4&amp;"_"&amp;$AG13,データシート1!$A:$BS,MATCH("ab_"&amp;AO$2,データシート1!$A$1:$BS$1,0),0)</f>
        <v>28624</v>
      </c>
      <c r="AP13" s="88">
        <f>VLOOKUP(年度マスタ!$K$4&amp;"_"&amp;$AG13,データシート1!$A:$BS,MATCH("ab_"&amp;AP$2,データシート1!$A$1:$BS$1,0),0)</f>
        <v>25621</v>
      </c>
      <c r="AQ13" s="1073">
        <f>VLOOKUP(年度マスタ!$K$4&amp;"_"&amp;$AG13,データシート1!$A:$BS,MATCH("ab_"&amp;AQ$2,データシート1!$A$1:$BS$1,0),0)</f>
        <v>3.8394517939683301</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482.57819999999998</v>
      </c>
      <c r="AI14" s="88">
        <f>VLOOKUP(年度マスタ!$K$4&amp;"_"&amp;$AG14,データシート1!$A:$BS,MATCH("ab_"&amp;AI$2,データシート1!$A$1:$BS$1,0),0)</f>
        <v>605</v>
      </c>
      <c r="AJ14" s="88">
        <f>VLOOKUP(年度マスタ!$K$4&amp;"_"&amp;$AG14,データシート1!$A:$BS,MATCH("ab_"&amp;AJ$2,データシート1!$A$1:$BS$1,0),0)</f>
        <v>149</v>
      </c>
      <c r="AK14" s="88">
        <f>VLOOKUP(年度マスタ!$K$4&amp;"_"&amp;$AG14,データシート1!$A:$BS,MATCH("ab_"&amp;AK$2,データシート1!$A$1:$BS$1,0),0)</f>
        <v>7221</v>
      </c>
      <c r="AL14" s="88">
        <f>VLOOKUP(年度マスタ!$K$4&amp;"_"&amp;$AG14,データシート1!$A:$BS,MATCH("ab_"&amp;AL$2,データシート1!$A$1:$BS$1,0),0)</f>
        <v>11991</v>
      </c>
      <c r="AM14" s="88">
        <f>VLOOKUP(年度マスタ!$K$4&amp;"_"&amp;$AG14,データシート1!$A:$BS,MATCH("ab_"&amp;AM$2,データシート1!$A$1:$BS$1,0),0)</f>
        <v>17376</v>
      </c>
      <c r="AN14" s="88">
        <f>VLOOKUP(年度マスタ!$K$4&amp;"_"&amp;$AG14,データシート1!$A:$BS,MATCH("ab_"&amp;AN$2,データシート1!$A$1:$BS$1,0),0)</f>
        <v>3995</v>
      </c>
      <c r="AO14" s="88">
        <f>VLOOKUP(年度マスタ!$K$4&amp;"_"&amp;$AG14,データシート1!$A:$BS,MATCH("ab_"&amp;AO$2,データシート1!$A$1:$BS$1,0),0)</f>
        <v>28518</v>
      </c>
      <c r="AP14" s="88">
        <f>VLOOKUP(年度マスタ!$K$4&amp;"_"&amp;$AG14,データシート1!$A:$BS,MATCH("ab_"&amp;AP$2,データシート1!$A$1:$BS$1,0),0)</f>
        <v>23614</v>
      </c>
      <c r="AQ14" s="1073">
        <f>VLOOKUP(年度マスタ!$K$4&amp;"_"&amp;$AG14,データシート1!$A:$BS,MATCH("ab_"&amp;AQ$2,データシート1!$A$1:$BS$1,0),0)</f>
        <v>3.2605135596804757</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466.58300000000003</v>
      </c>
      <c r="AI15" s="88">
        <f>VLOOKUP(年度マスタ!$K$4&amp;"_"&amp;$AG15,データシート1!$A:$BS,MATCH("ab_"&amp;AI$2,データシート1!$A$1:$BS$1,0),0)</f>
        <v>605</v>
      </c>
      <c r="AJ15" s="88">
        <f>VLOOKUP(年度マスタ!$K$4&amp;"_"&amp;$AG15,データシート1!$A:$BS,MATCH("ab_"&amp;AJ$2,データシート1!$A$1:$BS$1,0),0)</f>
        <v>149</v>
      </c>
      <c r="AK15" s="88">
        <f>VLOOKUP(年度マスタ!$K$4&amp;"_"&amp;$AG15,データシート1!$A:$BS,MATCH("ab_"&amp;AK$2,データシート1!$A$1:$BS$1,0),0)</f>
        <v>7221</v>
      </c>
      <c r="AL15" s="88">
        <f>VLOOKUP(年度マスタ!$K$4&amp;"_"&amp;$AG15,データシート1!$A:$BS,MATCH("ab_"&amp;AL$2,データシート1!$A$1:$BS$1,0),0)</f>
        <v>12116</v>
      </c>
      <c r="AM15" s="88">
        <f>VLOOKUP(年度マスタ!$K$4&amp;"_"&amp;$AG15,データシート1!$A:$BS,MATCH("ab_"&amp;AM$2,データシート1!$A$1:$BS$1,0),0)</f>
        <v>17532</v>
      </c>
      <c r="AN15" s="88">
        <f>VLOOKUP(年度マスタ!$K$4&amp;"_"&amp;$AG15,データシート1!$A:$BS,MATCH("ab_"&amp;AN$2,データシート1!$A$1:$BS$1,0),0)</f>
        <v>4051</v>
      </c>
      <c r="AO15" s="88">
        <f>VLOOKUP(年度マスタ!$K$4&amp;"_"&amp;$AG15,データシート1!$A:$BS,MATCH("ab_"&amp;AO$2,データシート1!$A$1:$BS$1,0),0)</f>
        <v>28561</v>
      </c>
      <c r="AP15" s="88">
        <f>VLOOKUP(年度マスタ!$K$4&amp;"_"&amp;$AG15,データシート1!$A:$BS,MATCH("ab_"&amp;AP$2,データシート1!$A$1:$BS$1,0),0)</f>
        <v>26048.948499765891</v>
      </c>
      <c r="AQ15" s="1073">
        <f>VLOOKUP(年度マスタ!$K$4&amp;"_"&amp;$AG15,データシート1!$A:$BS,MATCH("ab_"&amp;AQ$2,データシート1!$A$1:$BS$1,0),0)</f>
        <v>3.6211163171005709</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460.66309999999999</v>
      </c>
      <c r="AI16" s="88">
        <f>VLOOKUP(年度マスタ!$K$4&amp;"_"&amp;$AG16,データシート1!$A:$BS,MATCH("ab_"&amp;AI$2,データシート1!$A$1:$BS$1,0),0)</f>
        <v>605</v>
      </c>
      <c r="AJ16" s="88">
        <f>VLOOKUP(年度マスタ!$K$4&amp;"_"&amp;$AG16,データシート1!$A:$BS,MATCH("ab_"&amp;AJ$2,データシート1!$A$1:$BS$1,0),0)</f>
        <v>149</v>
      </c>
      <c r="AK16" s="88">
        <f>VLOOKUP(年度マスタ!$K$4&amp;"_"&amp;$AG16,データシート1!$A:$BS,MATCH("ab_"&amp;AK$2,データシート1!$A$1:$BS$1,0),0)</f>
        <v>7221</v>
      </c>
      <c r="AL16" s="88">
        <f>VLOOKUP(年度マスタ!$K$4&amp;"_"&amp;$AG16,データシート1!$A:$BS,MATCH("ab_"&amp;AL$2,データシート1!$A$1:$BS$1,0),0)</f>
        <v>12250</v>
      </c>
      <c r="AM16" s="88">
        <f>VLOOKUP(年度マスタ!$K$4&amp;"_"&amp;$AG16,データシート1!$A:$BS,MATCH("ab_"&amp;AM$2,データシート1!$A$1:$BS$1,0),0)</f>
        <v>17674</v>
      </c>
      <c r="AN16" s="88">
        <f>VLOOKUP(年度マスタ!$K$4&amp;"_"&amp;$AG16,データシート1!$A:$BS,MATCH("ab_"&amp;AN$2,データシート1!$A$1:$BS$1,0),0)</f>
        <v>4075</v>
      </c>
      <c r="AO16" s="88">
        <f>VLOOKUP(年度マスタ!$K$4&amp;"_"&amp;$AG16,データシート1!$A:$BS,MATCH("ab_"&amp;AO$2,データシート1!$A$1:$BS$1,0),0)</f>
        <v>28591</v>
      </c>
      <c r="AP16" s="88">
        <f>VLOOKUP(年度マスタ!$K$4&amp;"_"&amp;$AG16,データシート1!$A:$BS,MATCH("ab_"&amp;AP$2,データシート1!$A$1:$BS$1,0),0)</f>
        <v>24584</v>
      </c>
      <c r="AQ16" s="1073">
        <f>VLOOKUP(年度マスタ!$K$4&amp;"_"&amp;$AG16,データシート1!$A:$BS,MATCH("ab_"&amp;AQ$2,データシート1!$A$1:$BS$1,0),0)</f>
        <v>4.3445116883687867</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476.34969999999998</v>
      </c>
      <c r="AI17" s="187">
        <f>VLOOKUP(年度マスタ!$K$4&amp;"_"&amp;$AG17,データシート1!$A:$BS,MATCH("ab_"&amp;AI$2,データシート1!$A$1:$BS$1,0),0)</f>
        <v>605</v>
      </c>
      <c r="AJ17" s="187">
        <f>VLOOKUP(年度マスタ!$K$4&amp;"_"&amp;$AG17,データシート1!$A:$BS,MATCH("ab_"&amp;AJ$2,データシート1!$A$1:$BS$1,0),0)</f>
        <v>149</v>
      </c>
      <c r="AK17" s="187">
        <f>VLOOKUP(年度マスタ!$K$4&amp;"_"&amp;$AG17,データシート1!$A:$BS,MATCH("ab_"&amp;AK$2,データシート1!$A$1:$BS$1,0),0)</f>
        <v>7221</v>
      </c>
      <c r="AL17" s="187">
        <f>VLOOKUP(年度マスタ!$K$4&amp;"_"&amp;$AG17,データシート1!$A:$BS,MATCH("ab_"&amp;AL$2,データシート1!$A$1:$BS$1,0),0)</f>
        <v>12306</v>
      </c>
      <c r="AM17" s="187">
        <f>VLOOKUP(年度マスタ!$K$4&amp;"_"&amp;$AG17,データシート1!$A:$BS,MATCH("ab_"&amp;AM$2,データシート1!$A$1:$BS$1,0),0)</f>
        <v>17827</v>
      </c>
      <c r="AN17" s="187">
        <f>VLOOKUP(年度マスタ!$K$4&amp;"_"&amp;$AG17,データシート1!$A:$BS,MATCH("ab_"&amp;AN$2,データシート1!$A$1:$BS$1,0),0)</f>
        <v>4063</v>
      </c>
      <c r="AO17" s="187">
        <f>VLOOKUP(年度マスタ!$K$4&amp;"_"&amp;$AG17,データシート1!$A:$BS,MATCH("ab_"&amp;AO$2,データシート1!$A$1:$BS$1,0),0)</f>
        <v>28456</v>
      </c>
      <c r="AP17" s="187">
        <f>VLOOKUP(年度マスタ!$K$4&amp;"_"&amp;$AG17,データシート1!$A:$BS,MATCH("ab_"&amp;AP$2,データシート1!$A$1:$BS$1,0),0)</f>
        <v>24304</v>
      </c>
      <c r="AQ17" s="1074">
        <f>VLOOKUP(年度マスタ!$K$4&amp;"_"&amp;$AG17,データシート1!$A:$BS,MATCH("ab_"&amp;AQ$2,データシート1!$A$1:$BS$1,0),0)</f>
        <v>3.692927840805031</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463.86989999999997</v>
      </c>
      <c r="AI18" s="88">
        <f>VLOOKUP(年度マスタ!$K$4&amp;"_"&amp;$AG18,データシート1!$A:$BS,MATCH("ab_"&amp;AI$2,データシート1!$A$1:$BS$1,0),0)</f>
        <v>605</v>
      </c>
      <c r="AJ18" s="88">
        <f>VLOOKUP(年度マスタ!$K$4&amp;"_"&amp;$AG18,データシート1!$A:$BS,MATCH("ab_"&amp;AJ$2,データシート1!$A$1:$BS$1,0),0)</f>
        <v>149</v>
      </c>
      <c r="AK18" s="88">
        <f>VLOOKUP(年度マスタ!$K$4&amp;"_"&amp;$AG18,データシート1!$A:$BS,MATCH("ab_"&amp;AK$2,データシート1!$A$1:$BS$1,0),0)</f>
        <v>7221</v>
      </c>
      <c r="AL18" s="88">
        <f>VLOOKUP(年度マスタ!$K$4&amp;"_"&amp;$AG18,データシート1!$A:$BS,MATCH("ab_"&amp;AL$2,データシート1!$A$1:$BS$1,0),0)</f>
        <v>12433</v>
      </c>
      <c r="AM18" s="88">
        <f>VLOOKUP(年度マスタ!$K$4&amp;"_"&amp;$AG18,データシート1!$A:$BS,MATCH("ab_"&amp;AM$2,データシート1!$A$1:$BS$1,0),0)</f>
        <v>17813</v>
      </c>
      <c r="AN18" s="88">
        <f>VLOOKUP(年度マスタ!$K$4&amp;"_"&amp;$AG18,データシート1!$A:$BS,MATCH("ab_"&amp;AN$2,データシート1!$A$1:$BS$1,0),0)</f>
        <v>4080</v>
      </c>
      <c r="AO18" s="88">
        <f>VLOOKUP(年度マスタ!$K$4&amp;"_"&amp;$AG18,データシート1!$A:$BS,MATCH("ab_"&amp;AO$2,データシート1!$A$1:$BS$1,0),0)</f>
        <v>28449</v>
      </c>
      <c r="AP18" s="88">
        <f>VLOOKUP(年度マスタ!$K$4&amp;"_"&amp;$AG18,データシート1!$A:$BS,MATCH("ab_"&amp;AP$2,データシート1!$A$1:$BS$1,0),0)</f>
        <v>26445</v>
      </c>
      <c r="AQ18" s="1073">
        <f>VLOOKUP(年度マスタ!$K$4&amp;"_"&amp;$AG18,データシート1!$A:$BS,MATCH("ab_"&amp;AQ$2,データシート1!$A$1:$BS$1,0),0)</f>
        <v>4.1539893861247492</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459.97379999999998</v>
      </c>
      <c r="AI19" s="88">
        <f>VLOOKUP(年度マスタ!$K$4&amp;"_"&amp;$AG19,データシート1!$A:$BS,MATCH("ab_"&amp;AI$2,データシート1!$A$1:$BS$1,0),0)</f>
        <v>676</v>
      </c>
      <c r="AJ19" s="88">
        <f>VLOOKUP(年度マスタ!$K$4&amp;"_"&amp;$AG19,データシート1!$A:$BS,MATCH("ab_"&amp;AJ$2,データシート1!$A$1:$BS$1,0),0)</f>
        <v>200</v>
      </c>
      <c r="AK19" s="88">
        <f>VLOOKUP(年度マスタ!$K$4&amp;"_"&amp;$AG19,データシート1!$A:$BS,MATCH("ab_"&amp;AK$2,データシート1!$A$1:$BS$1,0),0)</f>
        <v>7047</v>
      </c>
      <c r="AL19" s="88">
        <f>VLOOKUP(年度マスタ!$K$4&amp;"_"&amp;$AG19,データシート1!$A:$BS,MATCH("ab_"&amp;AL$2,データシート1!$A$1:$BS$1,0),0)</f>
        <v>12482</v>
      </c>
      <c r="AM19" s="88">
        <f>VLOOKUP(年度マスタ!$K$4&amp;"_"&amp;$AG19,データシート1!$A:$BS,MATCH("ab_"&amp;AM$2,データシート1!$A$1:$BS$1,0),0)</f>
        <v>17974</v>
      </c>
      <c r="AN19" s="88">
        <f>VLOOKUP(年度マスタ!$K$4&amp;"_"&amp;$AG19,データシート1!$A:$BS,MATCH("ab_"&amp;AN$2,データシート1!$A$1:$BS$1,0),0)</f>
        <v>4117</v>
      </c>
      <c r="AO19" s="88">
        <f>VLOOKUP(年度マスタ!$K$4&amp;"_"&amp;$AG19,データシート1!$A:$BS,MATCH("ab_"&amp;AO$2,データシート1!$A$1:$BS$1,0),0)</f>
        <v>28344</v>
      </c>
      <c r="AP19" s="88">
        <f>VLOOKUP(年度マスタ!$K$4&amp;"_"&amp;$AG19,データシート1!$A:$BS,MATCH("ab_"&amp;AP$2,データシート1!$A$1:$BS$1,0),0)</f>
        <v>27960.999999999996</v>
      </c>
      <c r="AQ19" s="1073">
        <f>VLOOKUP(年度マスタ!$K$4&amp;"_"&amp;$AG19,データシート1!$A:$BS,MATCH("ab_"&amp;AQ$2,データシート1!$A$1:$BS$1,0),0)</f>
        <v>3.281288953555912</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492.91570000000002</v>
      </c>
      <c r="AI20" s="88">
        <f>VLOOKUP(年度マスタ!$K$4&amp;"_"&amp;$AG20,データシート1!$A:$BS,MATCH("ab_"&amp;AI$2,データシート1!$A$1:$BS$1,0),0)</f>
        <v>676</v>
      </c>
      <c r="AJ20" s="88">
        <f>VLOOKUP(年度マスタ!$K$4&amp;"_"&amp;$AG20,データシート1!$A:$BS,MATCH("ab_"&amp;AJ$2,データシート1!$A$1:$BS$1,0),0)</f>
        <v>200</v>
      </c>
      <c r="AK20" s="88">
        <f>VLOOKUP(年度マスタ!$K$4&amp;"_"&amp;$AG20,データシート1!$A:$BS,MATCH("ab_"&amp;AK$2,データシート1!$A$1:$BS$1,0),0)</f>
        <v>7047</v>
      </c>
      <c r="AL20" s="88">
        <f>VLOOKUP(年度マスタ!$K$4&amp;"_"&amp;$AG20,データシート1!$A:$BS,MATCH("ab_"&amp;AL$2,データシート1!$A$1:$BS$1,0),0)</f>
        <v>12593</v>
      </c>
      <c r="AM20" s="88">
        <f>VLOOKUP(年度マスタ!$K$4&amp;"_"&amp;$AG20,データシート1!$A:$BS,MATCH("ab_"&amp;AM$2,データシート1!$A$1:$BS$1,0),0)</f>
        <v>18063</v>
      </c>
      <c r="AN20" s="88">
        <f>VLOOKUP(年度マスタ!$K$4&amp;"_"&amp;$AG20,データシート1!$A:$BS,MATCH("ab_"&amp;AN$2,データシート1!$A$1:$BS$1,0),0)</f>
        <v>4143</v>
      </c>
      <c r="AO20" s="88">
        <f>VLOOKUP(年度マスタ!$K$4&amp;"_"&amp;$AG20,データシート1!$A:$BS,MATCH("ab_"&amp;AO$2,データシート1!$A$1:$BS$1,0),0)</f>
        <v>28240</v>
      </c>
      <c r="AP20" s="88">
        <f>VLOOKUP(年度マスタ!$K$4&amp;"_"&amp;$AG20,データシート1!$A:$BS,MATCH("ab_"&amp;AP$2,データシート1!$A$1:$BS$1,0),0)</f>
        <v>26768.999999999996</v>
      </c>
      <c r="AQ20" s="1073">
        <f>VLOOKUP(年度マスタ!$K$4&amp;"_"&amp;$AG20,データシート1!$A:$BS,MATCH("ab_"&amp;AQ$2,データシート1!$A$1:$BS$1,0),0)</f>
        <v>3.5518954533453009</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日出町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44341</v>
      </c>
      <c r="BF13" s="80" t="str">
        <f>年度マスタ!K4</f>
        <v>44341</v>
      </c>
      <c r="BG13" s="80" t="str">
        <f>年度マスタ!K4</f>
        <v>44341</v>
      </c>
      <c r="BH13" s="318" t="s">
        <v>108</v>
      </c>
      <c r="BI13" s="318" t="s">
        <v>108</v>
      </c>
      <c r="BJ13" s="318" t="s">
        <v>108</v>
      </c>
      <c r="BK13" s="318" t="str">
        <f>年度マスタ!K4</f>
        <v>44341</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日出町</v>
      </c>
      <c r="BF14" s="80" t="str">
        <f>AP2</f>
        <v>日出町</v>
      </c>
      <c r="BG14" s="80" t="str">
        <f>AP2</f>
        <v>日出町</v>
      </c>
      <c r="BH14" s="80" t="s">
        <v>118</v>
      </c>
      <c r="BI14" s="80" t="s">
        <v>118</v>
      </c>
      <c r="BJ14" s="80" t="s">
        <v>118</v>
      </c>
      <c r="BK14" s="80" t="str">
        <f>AP2</f>
        <v>日出町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69.686999999999998</v>
      </c>
      <c r="G21" s="996">
        <f t="shared" ref="G21:O21" si="5">SUM(G22,G26,G27,G28)</f>
        <v>62.554000000000002</v>
      </c>
      <c r="H21" s="996">
        <f t="shared" si="5"/>
        <v>75.616</v>
      </c>
      <c r="I21" s="996">
        <f t="shared" si="5"/>
        <v>20.373000000000001</v>
      </c>
      <c r="J21" s="996">
        <f t="shared" si="5"/>
        <v>3.419</v>
      </c>
      <c r="K21" s="996">
        <f t="shared" si="5"/>
        <v>3.33</v>
      </c>
      <c r="L21" s="996">
        <f t="shared" si="5"/>
        <v>3.2639999999999998</v>
      </c>
      <c r="M21" s="996">
        <f t="shared" si="5"/>
        <v>2.9849999999999999</v>
      </c>
      <c r="N21" s="996">
        <f t="shared" si="5"/>
        <v>0</v>
      </c>
      <c r="O21" s="996">
        <f t="shared" si="5"/>
        <v>0</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66.593000000000004</v>
      </c>
      <c r="G22" s="998">
        <f t="shared" ref="G22:P22" si="6">SUM(G23:G25)</f>
        <v>59.438000000000002</v>
      </c>
      <c r="H22" s="998">
        <f t="shared" si="6"/>
        <v>72.213999999999999</v>
      </c>
      <c r="I22" s="998">
        <f t="shared" si="6"/>
        <v>16.733000000000001</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66.593000000000004</v>
      </c>
      <c r="G23" s="1000">
        <f>IFERROR(VLOOKUP(年度マスタ!$K$4&amp;"_"&amp;G$20,データシート1!$A:$BT,MATCH("ba_"&amp;$E23,データシート1!$A$1:$BT$1,0),0),0)</f>
        <v>59.438000000000002</v>
      </c>
      <c r="H23" s="1000">
        <f>IFERROR(VLOOKUP(年度マスタ!$K$4&amp;"_"&amp;H$20,データシート1!$A:$BT,MATCH("ba_"&amp;$E23,データシート1!$A$1:$BT$1,0),0),0)</f>
        <v>72.213999999999999</v>
      </c>
      <c r="I23" s="1000">
        <f>IFERROR(VLOOKUP(年度マスタ!$K$4&amp;"_"&amp;I$20,データシート1!$A:$BT,MATCH("ba_"&amp;$E23,データシート1!$A$1:$BT$1,0),0),0)</f>
        <v>16.733000000000001</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456.67351325971799</v>
      </c>
      <c r="AG24" s="996">
        <f t="shared" ref="AG24:AP24" si="7">AG25+AG29</f>
        <v>458.97965956909712</v>
      </c>
      <c r="AH24" s="996">
        <f t="shared" si="7"/>
        <v>433.56324321701123</v>
      </c>
      <c r="AI24" s="996">
        <f t="shared" si="7"/>
        <v>291.23101804461743</v>
      </c>
      <c r="AJ24" s="996">
        <f t="shared" si="7"/>
        <v>292.9943971662538</v>
      </c>
      <c r="AK24" s="996">
        <f t="shared" si="7"/>
        <v>305.44675319500254</v>
      </c>
      <c r="AL24" s="996">
        <f t="shared" si="7"/>
        <v>308.33608319094458</v>
      </c>
      <c r="AM24" s="996">
        <f t="shared" si="7"/>
        <v>271.52543544540413</v>
      </c>
      <c r="AN24" s="996">
        <f t="shared" si="7"/>
        <v>249.56053010360193</v>
      </c>
      <c r="AO24" s="996">
        <f>AO25+AO29</f>
        <v>257.3834915906375</v>
      </c>
      <c r="AP24" s="997">
        <f t="shared" si="7"/>
        <v>265.24522939580532</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427.35462684601316</v>
      </c>
      <c r="AG25" s="998">
        <f>①CO2排出量の現状把握!AA35</f>
        <v>422.3086881310042</v>
      </c>
      <c r="AH25" s="998">
        <f>①CO2排出量の現状把握!AB35</f>
        <v>394.54701039990749</v>
      </c>
      <c r="AI25" s="998">
        <f>①CO2排出量の現状把握!AC35</f>
        <v>253.27867225464556</v>
      </c>
      <c r="AJ25" s="998">
        <f>①CO2排出量の現状把握!AD35</f>
        <v>255.21932613538897</v>
      </c>
      <c r="AK25" s="998">
        <f>①CO2排出量の現状把握!AE35</f>
        <v>264.27780848600457</v>
      </c>
      <c r="AL25" s="998">
        <f>①CO2排出量の現状把握!AF35</f>
        <v>280.25567458598664</v>
      </c>
      <c r="AM25" s="998">
        <f>①CO2排出量の現状把握!AG35</f>
        <v>244.31816099520873</v>
      </c>
      <c r="AN25" s="998">
        <f>①CO2排出量の現状把握!AH35</f>
        <v>224.78649502901698</v>
      </c>
      <c r="AO25" s="998">
        <f>①CO2排出量の現状把握!AI35</f>
        <v>229.12612423129514</v>
      </c>
      <c r="AP25" s="999">
        <f>①CO2排出量の現状把握!AJ35</f>
        <v>239.423041065685</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3.0939999999999999</v>
      </c>
      <c r="G26" s="998">
        <f>IFERROR(VLOOKUP(年度マスタ!$K$4&amp;"_"&amp;G$20,データシート1!$A:$BT,MATCH("ba_"&amp;$D26,データシート1!$A$1:$BT$1,0),0),0)</f>
        <v>3.1160000000000001</v>
      </c>
      <c r="H26" s="998">
        <f>IFERROR(VLOOKUP(年度マスタ!$K$4&amp;"_"&amp;H$20,データシート1!$A:$BT,MATCH("ba_"&amp;$D26,データシート1!$A$1:$BT$1,0),0),0)</f>
        <v>3.4020000000000001</v>
      </c>
      <c r="I26" s="998">
        <f>IFERROR(VLOOKUP(年度マスタ!$K$4&amp;"_"&amp;I$20,データシート1!$A:$BT,MATCH("ba_"&amp;$D26,データシート1!$A$1:$BT$1,0),0),0)</f>
        <v>3.64</v>
      </c>
      <c r="J26" s="998">
        <f>IFERROR(VLOOKUP(年度マスタ!$K$4&amp;"_"&amp;J$20,データシート1!$A:$BT,MATCH("ba_"&amp;$D26,データシート1!$A$1:$BT$1,0),0),0)</f>
        <v>3.419</v>
      </c>
      <c r="K26" s="998">
        <f>IFERROR(VLOOKUP(年度マスタ!$K$4&amp;"_"&amp;K$20,データシート1!$A:$BT,MATCH("ba_"&amp;$D26,データシート1!$A$1:$BT$1,0),0),0)</f>
        <v>3.33</v>
      </c>
      <c r="L26" s="998">
        <f>IFERROR(VLOOKUP(年度マスタ!$K$4&amp;"_"&amp;L$20,データシート1!$A:$BT,MATCH("ba_"&amp;$D26,データシート1!$A$1:$BT$1,0),0),0)</f>
        <v>3.2639999999999998</v>
      </c>
      <c r="M26" s="998">
        <f>IFERROR(VLOOKUP(年度マスタ!$K$4&amp;"_"&amp;M$20,データシート1!$A:$BT,MATCH("ba_"&amp;$D26,データシート1!$A$1:$BT$1,0),0),0)</f>
        <v>2.9849999999999999</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420.60351084586767</v>
      </c>
      <c r="AG26" s="1000">
        <f>①CO2排出量の現状把握!AA36</f>
        <v>412.86516469282742</v>
      </c>
      <c r="AH26" s="1000">
        <f>①CO2排出量の現状把握!AB36</f>
        <v>385.03590090936427</v>
      </c>
      <c r="AI26" s="1000">
        <f>①CO2排出量の現状把握!AC36</f>
        <v>245.06157297709254</v>
      </c>
      <c r="AJ26" s="1000">
        <f>①CO2排出量の現状把握!AD36</f>
        <v>246.69021218354851</v>
      </c>
      <c r="AK26" s="1000">
        <f>①CO2排出量の現状把握!AE36</f>
        <v>254.96683273663714</v>
      </c>
      <c r="AL26" s="1000">
        <f>①CO2排出量の現状把握!AF36</f>
        <v>270.74660910103245</v>
      </c>
      <c r="AM26" s="1000">
        <f>①CO2排出量の現状把握!AG36</f>
        <v>235.5085897434445</v>
      </c>
      <c r="AN26" s="1000">
        <f>①CO2排出量の現状把握!AH36</f>
        <v>216.92668121312514</v>
      </c>
      <c r="AO26" s="1000">
        <f>①CO2排出量の現状把握!AI36</f>
        <v>221.1317610933462</v>
      </c>
      <c r="AP26" s="1001">
        <f>①CO2排出量の現状把握!AJ36</f>
        <v>228.6278092096608</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1.7718073662074156</v>
      </c>
      <c r="AG27" s="1000">
        <f>①CO2排出量の現状把握!AA37</f>
        <v>2.7159777487013046</v>
      </c>
      <c r="AH27" s="1000">
        <f>①CO2排出量の現状把握!AB37</f>
        <v>2.8864979305615592</v>
      </c>
      <c r="AI27" s="1000">
        <f>①CO2排出量の現状把握!AC37</f>
        <v>2.0633115876959218</v>
      </c>
      <c r="AJ27" s="1000">
        <f>①CO2排出量の現状把握!AD37</f>
        <v>2.3797387239270749</v>
      </c>
      <c r="AK27" s="1000">
        <f>①CO2排出量の現状把握!AE37</f>
        <v>2.5424033798287287</v>
      </c>
      <c r="AL27" s="1000">
        <f>①CO2排出量の現状把握!AF37</f>
        <v>2.4152701288161564</v>
      </c>
      <c r="AM27" s="1000">
        <f>①CO2排出量の現状把握!AG37</f>
        <v>2.4018432204899449</v>
      </c>
      <c r="AN27" s="1000">
        <f>①CO2排出量の現状把握!AH37</f>
        <v>2.1597775271711419</v>
      </c>
      <c r="AO27" s="1000">
        <f>①CO2排出量の現状把握!AI37</f>
        <v>2.1912349104865489</v>
      </c>
      <c r="AP27" s="1001">
        <f>①CO2排出量の現状把握!AJ37</f>
        <v>2.506215644980299</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4.9793086339380368</v>
      </c>
      <c r="AG28" s="1000">
        <f>①CO2排出量の現状把握!AA38</f>
        <v>6.7275456894755052</v>
      </c>
      <c r="AH28" s="1000">
        <f>①CO2排出量の現状把握!AB38</f>
        <v>6.6246115599816218</v>
      </c>
      <c r="AI28" s="1000">
        <f>①CO2排出量の現状把握!AC38</f>
        <v>6.1537876898570882</v>
      </c>
      <c r="AJ28" s="1000">
        <f>①CO2排出量の現状把握!AD38</f>
        <v>6.1493752279133869</v>
      </c>
      <c r="AK28" s="1000">
        <f>①CO2排出量の現状把握!AE38</f>
        <v>6.7685723695386883</v>
      </c>
      <c r="AL28" s="1000">
        <f>①CO2排出量の現状把握!AF38</f>
        <v>7.0937953561380498</v>
      </c>
      <c r="AM28" s="1000">
        <f>①CO2排出量の現状把握!AG38</f>
        <v>6.4077280312742717</v>
      </c>
      <c r="AN28" s="1000">
        <f>①CO2排出量の現状把握!AH38</f>
        <v>5.7000362887206819</v>
      </c>
      <c r="AO28" s="1000">
        <f>①CO2排出量の現状把握!AI38</f>
        <v>5.8031282274624028</v>
      </c>
      <c r="AP28" s="1001">
        <f>①CO2排出量の現状把握!AJ38</f>
        <v>8.2890162110438972</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29.318886413704849</v>
      </c>
      <c r="AG29" s="1002">
        <f>①CO2排出量の現状把握!AA39</f>
        <v>36.670971438092899</v>
      </c>
      <c r="AH29" s="1002">
        <f>①CO2排出量の現状把握!AB39</f>
        <v>39.01623281710372</v>
      </c>
      <c r="AI29" s="1002">
        <f>①CO2排出量の現状把握!AC39</f>
        <v>37.952345789971851</v>
      </c>
      <c r="AJ29" s="1002">
        <f>①CO2排出量の現状把握!AD39</f>
        <v>37.775071030864858</v>
      </c>
      <c r="AK29" s="1002">
        <f>①CO2排出量の現状把握!AE39</f>
        <v>41.168944708997962</v>
      </c>
      <c r="AL29" s="1002">
        <f>①CO2排出量の現状把握!AF39</f>
        <v>28.080408604957942</v>
      </c>
      <c r="AM29" s="1002">
        <f>①CO2排出量の現状把握!AG39</f>
        <v>27.20727445019542</v>
      </c>
      <c r="AN29" s="1002">
        <f>①CO2排出量の現状把握!AH39</f>
        <v>24.774035074584948</v>
      </c>
      <c r="AO29" s="1002">
        <f>①CO2排出量の現状把握!AI39</f>
        <v>28.257367359342375</v>
      </c>
      <c r="AP29" s="1003">
        <f>①CO2排出量の現状把握!AJ39</f>
        <v>25.822188330120351</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0.15259698225670429</v>
      </c>
      <c r="AG32" s="509">
        <f t="shared" si="12"/>
        <v>0.13628926401385072</v>
      </c>
      <c r="AH32" s="509">
        <f t="shared" si="12"/>
        <v>0.17440592850753253</v>
      </c>
      <c r="AI32" s="509">
        <f t="shared" si="12"/>
        <v>6.9954773831401432E-2</v>
      </c>
      <c r="AJ32" s="509">
        <f t="shared" si="12"/>
        <v>1.1669165120792248E-2</v>
      </c>
      <c r="AK32" s="509">
        <f t="shared" si="12"/>
        <v>1.0902063830005977E-2</v>
      </c>
      <c r="AL32" s="509">
        <f t="shared" si="12"/>
        <v>1.0585851536482964E-2</v>
      </c>
      <c r="AM32" s="509">
        <f t="shared" si="12"/>
        <v>1.0993445218505862E-2</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0.1558260887251261</v>
      </c>
      <c r="AG33" s="506">
        <f t="shared" ref="AG33:AP33" si="13">IFERROR(IF(G22/AG25&gt;1,1,G22/AG25),0)</f>
        <v>0.14074538760510125</v>
      </c>
      <c r="AH33" s="506">
        <f t="shared" si="13"/>
        <v>0.18303015381311563</v>
      </c>
      <c r="AI33" s="506">
        <f t="shared" si="13"/>
        <v>6.6065570586917394E-2</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0.15832725662721192</v>
      </c>
      <c r="AG34" s="507">
        <f t="shared" ref="AG34:AP36" si="14">IFERROR(IF(G23/AG26&gt;1,1,G23/AG26),0)</f>
        <v>0.1439646768073107</v>
      </c>
      <c r="AH34" s="507">
        <f t="shared" si="14"/>
        <v>0.18755134217211306</v>
      </c>
      <c r="AI34" s="507">
        <f t="shared" si="14"/>
        <v>6.8280798971139145E-2</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0.10552924679136987</v>
      </c>
      <c r="AG37" s="508">
        <f t="shared" ref="AG37:AP37" si="17">IFERROR(IF(G26/AG29&gt;1,1,G26/AG29),0)</f>
        <v>8.4971842244767379E-2</v>
      </c>
      <c r="AH37" s="508">
        <f t="shared" si="17"/>
        <v>8.7194476615606267E-2</v>
      </c>
      <c r="AI37" s="508">
        <f t="shared" si="17"/>
        <v>9.5909750088802079E-2</v>
      </c>
      <c r="AJ37" s="508">
        <f t="shared" si="17"/>
        <v>9.0509426102903676E-2</v>
      </c>
      <c r="AK37" s="508">
        <f t="shared" si="17"/>
        <v>8.0886212253873713E-2</v>
      </c>
      <c r="AL37" s="508">
        <f t="shared" si="17"/>
        <v>0.11623762481232913</v>
      </c>
      <c r="AM37" s="508">
        <f t="shared" si="17"/>
        <v>0.10971330500099247</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69.686999999999998</v>
      </c>
      <c r="G55" s="1004">
        <f t="shared" ref="G55:P55" si="29">SUM(G56,G57,G60,G61,G62,G63,G64,G65,)</f>
        <v>62.554000000000002</v>
      </c>
      <c r="H55" s="1004">
        <f t="shared" si="29"/>
        <v>75.616</v>
      </c>
      <c r="I55" s="1004">
        <f t="shared" si="29"/>
        <v>20.373000000000001</v>
      </c>
      <c r="J55" s="1004">
        <f t="shared" si="29"/>
        <v>3.419</v>
      </c>
      <c r="K55" s="1004">
        <f t="shared" si="29"/>
        <v>3.33</v>
      </c>
      <c r="L55" s="1004">
        <f t="shared" si="29"/>
        <v>3.2639999999999998</v>
      </c>
      <c r="M55" s="1004">
        <f t="shared" si="29"/>
        <v>2.9849999999999999</v>
      </c>
      <c r="N55" s="1004">
        <f t="shared" si="29"/>
        <v>0</v>
      </c>
      <c r="O55" s="1004">
        <f t="shared" si="29"/>
        <v>0</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44.658000000000001</v>
      </c>
      <c r="G56" s="1006">
        <f>IFERROR(VLOOKUP(年度マスタ!$K$4&amp;"_"&amp;G$54,データシート1!$A:$CD,MATCH("bc_"&amp;$C56,データシート1!$A$1:$CD$1,0),0),0)</f>
        <v>43.534999999999997</v>
      </c>
      <c r="H56" s="1006">
        <f>IFERROR(VLOOKUP(年度マスタ!$K$4&amp;"_"&amp;H$54,データシート1!$A:$CD,MATCH("bc_"&amp;$C56,データシート1!$A$1:$CD$1,0),0),0)</f>
        <v>54.49</v>
      </c>
      <c r="I56" s="1006">
        <f>IFERROR(VLOOKUP(年度マスタ!$K$4&amp;"_"&amp;I$54,データシート1!$A:$CD,MATCH("bc_"&amp;$C56,データシート1!$A$1:$CD$1,0),0),0)</f>
        <v>20.373000000000001</v>
      </c>
      <c r="J56" s="1006">
        <f>IFERROR(VLOOKUP(年度マスタ!$K$4&amp;"_"&amp;J$54,データシート1!$A:$CD,MATCH("bc_"&amp;$C56,データシート1!$A$1:$CD$1,0),0),0)</f>
        <v>3.419</v>
      </c>
      <c r="K56" s="1006">
        <f>IFERROR(VLOOKUP(年度マスタ!$K$4&amp;"_"&amp;K$54,データシート1!$A:$CD,MATCH("bc_"&amp;$C56,データシート1!$A$1:$CD$1,0),0),0)</f>
        <v>3.33</v>
      </c>
      <c r="L56" s="1006">
        <f>IFERROR(VLOOKUP(年度マスタ!$K$4&amp;"_"&amp;L$54,データシート1!$A:$CD,MATCH("bc_"&amp;$C56,データシート1!$A$1:$CD$1,0),0),0)</f>
        <v>3.2639999999999998</v>
      </c>
      <c r="M56" s="1006">
        <f>IFERROR(VLOOKUP(年度マスタ!$K$4&amp;"_"&amp;M$54,データシート1!$A:$CD,MATCH("bc_"&amp;$C56,データシート1!$A$1:$CD$1,0),0),0)</f>
        <v>2.9849999999999999</v>
      </c>
      <c r="N56" s="1006">
        <f>IFERROR(VLOOKUP(年度マスタ!$K$4&amp;"_"&amp;N$54,データシート1!$A:$CD,MATCH("bc_"&amp;$C56,データシート1!$A$1:$CD$1,0),0),0)</f>
        <v>0</v>
      </c>
      <c r="O56" s="1006">
        <f>IFERROR(VLOOKUP(年度マスタ!$K$4&amp;"_"&amp;O$54,データシート1!$A:$CD,MATCH("bc_"&amp;$C56,データシート1!$A$1:$CD$1,0),0),0)</f>
        <v>0</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15.35</v>
      </c>
      <c r="G63" s="1006">
        <f>IFERROR(VLOOKUP(年度マスタ!$K$4&amp;"_"&amp;G$54,データシート1!$A:$CD,MATCH("bc_"&amp;$C63,データシート1!$A$1:$CD$1,0),0),0)</f>
        <v>12.566000000000001</v>
      </c>
      <c r="H63" s="1006">
        <f>IFERROR(VLOOKUP(年度マスタ!$K$4&amp;"_"&amp;H$54,データシート1!$A:$CD,MATCH("bc_"&amp;$C63,データシート1!$A$1:$CD$1,0),0),0)</f>
        <v>12.522</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9.6790000000000003</v>
      </c>
      <c r="G64" s="1006">
        <f>IFERROR(VLOOKUP(年度マスタ!$K$4&amp;"_"&amp;G$54,データシート1!$A:$CD,MATCH("bc_"&amp;$C64,データシート1!$A$1:$CD$1,0),0),0)</f>
        <v>6.4530000000000003</v>
      </c>
      <c r="H64" s="1006">
        <f>IFERROR(VLOOKUP(年度マスタ!$K$4&amp;"_"&amp;H$54,データシート1!$A:$CD,MATCH("bc_"&amp;$C64,データシート1!$A$1:$CD$1,0),0),0)</f>
        <v>8.6039999999999992</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日出町</v>
      </c>
      <c r="AF1" s="345"/>
      <c r="AG1" s="203"/>
      <c r="AH1" s="188"/>
      <c r="AI1" s="188"/>
      <c r="AJ1" s="188"/>
      <c r="AK1" s="188"/>
      <c r="AL1" s="189"/>
      <c r="AM1" s="189"/>
      <c r="AN1" s="189"/>
      <c r="AO1" s="189"/>
      <c r="AP1" s="189"/>
      <c r="AQ1" s="189"/>
      <c r="AR1" s="189"/>
      <c r="AS1" s="189"/>
      <c r="AT1" s="190"/>
    </row>
    <row r="2" spans="1:47" s="577" customFormat="1" ht="27.95" customHeight="1">
      <c r="A2" s="576"/>
      <c r="B2" s="576" t="s">
        <v>1637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4559.09</v>
      </c>
      <c r="K6" s="688">
        <f>VLOOKUP(年度マスタ!$K$4&amp;"_"&amp;K$5,データシート1!$A:$BS,MATCH("cb_"&amp;$G6,データシート1!$A$1:$BS$1,0),0)</f>
        <v>4965.42</v>
      </c>
      <c r="L6" s="688">
        <f>VLOOKUP(年度マスタ!$K$4&amp;"_"&amp;L$5,データシート1!$A:$BS,MATCH("cb_"&amp;$G6,データシート1!$A$1:$BS$1,0),0)</f>
        <v>5380.84</v>
      </c>
      <c r="M6" s="688">
        <f>VLOOKUP(年度マスタ!$K$4&amp;"_"&amp;M$5,データシート1!$A:$BS,MATCH("cb_"&amp;$G6,データシート1!$A$1:$BS$1,0),0)</f>
        <v>5658.6900000000014</v>
      </c>
      <c r="N6" s="688">
        <f>VLOOKUP(年度マスタ!$K$4&amp;"_"&amp;N$5,データシート1!$A:$BS,MATCH("cb_"&amp;$G6,データシート1!$A$1:$BS$1,0),0)</f>
        <v>5875.0300000000007</v>
      </c>
      <c r="O6" s="688">
        <f>VLOOKUP(年度マスタ!$K$4&amp;"_"&amp;O$5,データシート1!$A:$BS,MATCH("cb_"&amp;$G6,データシート1!$A$1:$BS$1,0),0)</f>
        <v>6313.2300000000014</v>
      </c>
      <c r="P6" s="688">
        <f>VLOOKUP(年度マスタ!$K$4&amp;"_"&amp;P$5,データシート1!$A:$BS,MATCH("cb_"&amp;$G6,データシート1!$A$1:$BS$1,0),0)</f>
        <v>6603.5299999999988</v>
      </c>
      <c r="Q6" s="688">
        <f>VLOOKUP(年度マスタ!$K$4&amp;"_"&amp;Q$5,データシート1!$A:$BS,MATCH("cb_"&amp;$G6,データシート1!$A$1:$BS$1,0),0)</f>
        <v>6898.84</v>
      </c>
      <c r="R6" s="704">
        <f>VLOOKUP(年度マスタ!$K$4&amp;"_"&amp;R$5,データシート1!$A:$BS,MATCH("cb_"&amp;$G6,データシート1!$A$1:$BS$1,0),0)</f>
        <v>7357.7200000000021</v>
      </c>
      <c r="S6" s="627"/>
      <c r="T6" s="226"/>
      <c r="U6" s="640"/>
      <c r="V6" s="231"/>
      <c r="W6" s="231"/>
      <c r="X6" s="231"/>
      <c r="Y6" s="232" t="s">
        <v>233</v>
      </c>
      <c r="Z6" s="734" t="s">
        <v>234</v>
      </c>
      <c r="AA6" s="734"/>
      <c r="AB6" s="734"/>
      <c r="AC6" s="735">
        <f>SUM(AC7:AC8)</f>
        <v>428067</v>
      </c>
      <c r="AD6" s="735">
        <f>SUM(AD7:AD8)</f>
        <v>553632.897</v>
      </c>
      <c r="AE6" s="736">
        <f>$AD6*3600/100000000</f>
        <v>19.930784292000002</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22131.25</v>
      </c>
      <c r="K7" s="684">
        <f>VLOOKUP(年度マスタ!$K$4&amp;"_"&amp;K$5,データシート1!$A:$BS,MATCH("cb_"&amp;$G7,データシート1!$A$1:$BS$1,0),0)</f>
        <v>26406.15</v>
      </c>
      <c r="L7" s="684">
        <f>VLOOKUP(年度マスタ!$K$4&amp;"_"&amp;L$5,データシート1!$A:$BS,MATCH("cb_"&amp;$G7,データシート1!$A$1:$BS$1,0),0)</f>
        <v>40251.25</v>
      </c>
      <c r="M7" s="684">
        <f>VLOOKUP(年度マスタ!$K$4&amp;"_"&amp;M$5,データシート1!$A:$BS,MATCH("cb_"&amp;$G7,データシート1!$A$1:$BS$1,0),0)</f>
        <v>49395.249999999993</v>
      </c>
      <c r="N7" s="684">
        <f>VLOOKUP(年度マスタ!$K$4&amp;"_"&amp;N$5,データシート1!$A:$BS,MATCH("cb_"&amp;$G7,データシート1!$A$1:$BS$1,0),0)</f>
        <v>52234.95</v>
      </c>
      <c r="O7" s="684">
        <f>VLOOKUP(年度マスタ!$K$4&amp;"_"&amp;O$5,データシート1!$A:$BS,MATCH("cb_"&amp;$G7,データシート1!$A$1:$BS$1,0),0)</f>
        <v>54871.749999999993</v>
      </c>
      <c r="P7" s="684">
        <f>VLOOKUP(年度マスタ!$K$4&amp;"_"&amp;P$5,データシート1!$A:$BS,MATCH("cb_"&amp;$G7,データシート1!$A$1:$BS$1,0),0)</f>
        <v>128584.75</v>
      </c>
      <c r="Q7" s="684">
        <f>VLOOKUP(年度マスタ!$K$4&amp;"_"&amp;Q$5,データシート1!$A:$BS,MATCH("cb_"&amp;$G7,データシート1!$A$1:$BS$1,0),0)</f>
        <v>130086.25</v>
      </c>
      <c r="R7" s="705">
        <f>VLOOKUP(年度マスタ!$K$4&amp;"_"&amp;R$5,データシート1!$A:$BS,MATCH("cb_"&amp;$G7,データシート1!$A$1:$BS$1,0),0)</f>
        <v>142244.25</v>
      </c>
      <c r="S7" s="627"/>
      <c r="T7" s="226"/>
      <c r="U7" s="640"/>
      <c r="V7" s="231"/>
      <c r="W7" s="231"/>
      <c r="X7" s="231"/>
      <c r="Y7" s="232" t="s">
        <v>236</v>
      </c>
      <c r="Z7" s="248" t="s">
        <v>1368</v>
      </c>
      <c r="AA7" s="248"/>
      <c r="AB7" s="248"/>
      <c r="AC7" s="671">
        <f>VLOOKUP(年度マスタ!$K$4&amp;"_令和4年度",データシート3!A:AB,MATCH("ea_"&amp;$Y7&amp;"_設備",データシート3!$A$1:$AB$1,0),0)</f>
        <v>128633.99999999999</v>
      </c>
      <c r="AD7" s="671">
        <f>VLOOKUP(年度マスタ!$K$4&amp;"_令和4年度",データシート3!A:AB,MATCH("ea_"&amp;$Y7&amp;"_年間発電",データシート3!$A$1:$AB$1,0),0)/10^3</f>
        <v>166555.50099999999</v>
      </c>
      <c r="AE7" s="606">
        <f t="shared" ref="AE7:AE16" si="0">$AD7*3600/100000000</f>
        <v>5.9959980359999987</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299433</v>
      </c>
      <c r="AD8" s="671">
        <f>VLOOKUP(年度マスタ!$K$4&amp;"_令和4年度",データシート3!A:AB,MATCH("ea_"&amp;$Y8&amp;"_年間発電",データシート3!$A$1:$AB$1,0),0)/10^3</f>
        <v>387077.39600000001</v>
      </c>
      <c r="AE8" s="606">
        <f t="shared" si="0"/>
        <v>13.934786256000001</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18100</v>
      </c>
      <c r="AD9" s="737">
        <f>VLOOKUP(年度マスタ!$K$4&amp;"_令和4年度",データシート3!A:AB,MATCH("ea_"&amp;$Y9&amp;"_年間発電",データシート3!$A$1:$AB$1,0),0)/10^3</f>
        <v>42611.093000000008</v>
      </c>
      <c r="AE9" s="738">
        <f t="shared" si="0"/>
        <v>1.5339993480000005</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66</v>
      </c>
      <c r="AD10" s="737">
        <f>SUM(AD11:AD12)</f>
        <v>375.452</v>
      </c>
      <c r="AE10" s="738">
        <f t="shared" si="0"/>
        <v>1.3516271999999999E-2</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66</v>
      </c>
      <c r="AD11" s="671">
        <f>VLOOKUP(年度マスタ!$K$4&amp;"_令和4年度",データシート3!A:AB,MATCH("ea_"&amp;$Y11&amp;"_年間発電",データシート3!$A$1:$AB$1,0),0)/10^3</f>
        <v>375.452</v>
      </c>
      <c r="AE11" s="606">
        <f t="shared" si="0"/>
        <v>1.3516271999999999E-2</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26690.34</v>
      </c>
      <c r="K12" s="722">
        <f t="shared" ref="K12:Q12" si="1">SUM(K6:K11)</f>
        <v>31371.57</v>
      </c>
      <c r="L12" s="722">
        <f t="shared" si="1"/>
        <v>45632.09</v>
      </c>
      <c r="M12" s="722">
        <f t="shared" si="1"/>
        <v>55053.939999999995</v>
      </c>
      <c r="N12" s="722">
        <f t="shared" si="1"/>
        <v>58109.979999999996</v>
      </c>
      <c r="O12" s="722">
        <f t="shared" si="1"/>
        <v>61184.979999999996</v>
      </c>
      <c r="P12" s="722">
        <f t="shared" si="1"/>
        <v>135188.28</v>
      </c>
      <c r="Q12" s="722">
        <f t="shared" si="1"/>
        <v>136985.09</v>
      </c>
      <c r="R12" s="723">
        <f t="shared" ref="R12" si="2">SUM(R6:R11)</f>
        <v>149601.97</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153</v>
      </c>
      <c r="AD13" s="737">
        <f>SUM(AD14:AD16)</f>
        <v>937.21500000000003</v>
      </c>
      <c r="AE13" s="738">
        <f t="shared" si="0"/>
        <v>3.3739739999999997E-2</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153</v>
      </c>
      <c r="AD16" s="671">
        <f>VLOOKUP(年度マスタ!$K$4&amp;"_令和4年度",データシート3!A:AB,MATCH("ea_"&amp;$Y16&amp;"_年間発電",データシート3!$A$1:$AB$1,0),0)/10^3</f>
        <v>937.21500000000003</v>
      </c>
      <c r="AE16" s="606">
        <f t="shared" si="0"/>
        <v>3.3739739999999997E-2</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1.4302419799999999</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12.293557529999999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5471.4550908000001</v>
      </c>
      <c r="K19" s="682">
        <f>K6*別紙!$C5/100*別紙!$E5/10^3</f>
        <v>5959.0998504000008</v>
      </c>
      <c r="L19" s="682">
        <f>L6*別紙!$C5/100*別紙!$E5/10^3</f>
        <v>6457.6537007999996</v>
      </c>
      <c r="M19" s="682">
        <f>M6*別紙!$C5/100*別紙!$E5/10^3</f>
        <v>6791.1070428000012</v>
      </c>
      <c r="N19" s="682">
        <f>N6*別紙!$C5/100*別紙!$E5/10^3</f>
        <v>7050.7410036000001</v>
      </c>
      <c r="O19" s="682">
        <f>O6*別紙!$C5/100*別紙!$E5/10^3</f>
        <v>7576.6335876000021</v>
      </c>
      <c r="P19" s="682">
        <f>P6*別紙!$C5/100*別紙!$E5/10^3</f>
        <v>7925.028423599998</v>
      </c>
      <c r="Q19" s="682">
        <f>Q6*別紙!$C5/100*別紙!$E5/10^3</f>
        <v>8279.4358607999984</v>
      </c>
      <c r="R19" s="710">
        <f>R6*別紙!$C5/100*別紙!$E5/10^3</f>
        <v>8830.1469264000025</v>
      </c>
      <c r="S19" s="631"/>
      <c r="T19" s="227"/>
      <c r="U19" s="647"/>
      <c r="W19" s="237"/>
      <c r="X19" s="237"/>
      <c r="Y19" s="209"/>
      <c r="Z19" s="699" t="s">
        <v>229</v>
      </c>
      <c r="AA19" s="748"/>
      <c r="AB19" s="749"/>
      <c r="AC19" s="750">
        <f>SUM($AC$6,$AC$9,$AC$10,$AC$13)</f>
        <v>446386</v>
      </c>
      <c r="AD19" s="750">
        <f>SUM($AD$6,$AD$9,$AD$10,$AD$13)</f>
        <v>597556.65700000001</v>
      </c>
      <c r="AE19" s="751">
        <f>SUM($AE$6,$AE$9,$AE$10,$AE$13,$AE$17,$AE$18)</f>
        <v>35.235839162000005</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29274.332249999999</v>
      </c>
      <c r="K20" s="684">
        <f>K7*別紙!$C6/100*別紙!$E6/10^3</f>
        <v>34928.998974000002</v>
      </c>
      <c r="L20" s="684">
        <f>L7*別紙!$C6/100*別紙!$E6/10^3</f>
        <v>53242.743450000002</v>
      </c>
      <c r="M20" s="684">
        <f>M7*別紙!$C6/100*別紙!$E6/10^3</f>
        <v>65338.060889999993</v>
      </c>
      <c r="N20" s="684">
        <f>N7*別紙!$C6/100*別紙!$E6/10^3</f>
        <v>69094.302461999992</v>
      </c>
      <c r="O20" s="684">
        <f>O7*別紙!$C6/100*別紙!$E6/10^3</f>
        <v>72582.156029999969</v>
      </c>
      <c r="P20" s="684">
        <f>P7*別紙!$C6/100*別紙!$E6/10^3</f>
        <v>170086.76391000001</v>
      </c>
      <c r="Q20" s="684">
        <f>Q7*別紙!$C6/100*別紙!$E6/10^3</f>
        <v>172072.88805000001</v>
      </c>
      <c r="R20" s="705">
        <f>R7*別紙!$C6/100*別紙!$E6/10^3</f>
        <v>188155.00412999996</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34745.787340800001</v>
      </c>
      <c r="K25" s="728">
        <f t="shared" si="3"/>
        <v>40888.098824400004</v>
      </c>
      <c r="L25" s="728">
        <f t="shared" si="3"/>
        <v>59700.397150800003</v>
      </c>
      <c r="M25" s="728">
        <f t="shared" si="3"/>
        <v>72129.167932799988</v>
      </c>
      <c r="N25" s="728">
        <f t="shared" si="3"/>
        <v>76145.0434656</v>
      </c>
      <c r="O25" s="728">
        <f t="shared" si="3"/>
        <v>80158.789617599978</v>
      </c>
      <c r="P25" s="728">
        <f t="shared" si="3"/>
        <v>178011.79233359999</v>
      </c>
      <c r="Q25" s="728">
        <f t="shared" si="3"/>
        <v>180352.32391080001</v>
      </c>
      <c r="R25" s="729">
        <f t="shared" ref="R25" si="4">SUM(R19:R24)</f>
        <v>196985.15105639995</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179484.44045373669</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188829.3532386102</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194710.22422250189</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190152.14664977812</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180260.19919245428</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181088.73615329614</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178999.87827441058</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176953.90229117387</v>
      </c>
      <c r="R26" s="726">
        <f>Q26</f>
        <v>176953.90229117387</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0.19358662652296013</v>
      </c>
      <c r="K27" s="951">
        <f t="shared" ref="K27:P27" si="5">K25/K26</f>
        <v>0.21653465482526241</v>
      </c>
      <c r="L27" s="951">
        <f t="shared" si="5"/>
        <v>0.30661151662266262</v>
      </c>
      <c r="M27" s="951">
        <f t="shared" si="5"/>
        <v>0.37932344811046154</v>
      </c>
      <c r="N27" s="951">
        <f t="shared" si="5"/>
        <v>0.42241739333874784</v>
      </c>
      <c r="O27" s="951">
        <f t="shared" si="5"/>
        <v>0.44264922998713491</v>
      </c>
      <c r="P27" s="951">
        <f t="shared" si="5"/>
        <v>0.99447996305731656</v>
      </c>
      <c r="Q27" s="951">
        <f>Q25/Q26</f>
        <v>1.0192051239086783</v>
      </c>
      <c r="R27" s="952">
        <f>R25/R26</f>
        <v>1.1132003787758524</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1.1132003787758524</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3.3769057888123499</v>
      </c>
      <c r="AA52" s="209"/>
      <c r="AB52" s="755" t="s">
        <v>232</v>
      </c>
      <c r="AC52" s="756">
        <f>$AD6</f>
        <v>553632.897</v>
      </c>
      <c r="AD52" s="757">
        <f>R19+R20</f>
        <v>196985.15105639995</v>
      </c>
      <c r="AE52" s="758">
        <f t="shared" ref="AE52:AE54" si="6">IFERROR(AD52/AC52,"-")</f>
        <v>0.3558046353889262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420602.75470882613</v>
      </c>
      <c r="Z53" s="1142"/>
      <c r="AA53" s="209"/>
      <c r="AB53" s="755" t="s">
        <v>222</v>
      </c>
      <c r="AC53" s="756">
        <f>$AD9</f>
        <v>42611.093000000008</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375.452</v>
      </c>
      <c r="AD54" s="756">
        <f>R22</f>
        <v>0</v>
      </c>
      <c r="AE54" s="758">
        <f t="shared" si="6"/>
        <v>0</v>
      </c>
      <c r="AF54" s="523"/>
      <c r="AG54" s="47"/>
      <c r="AH54" s="468"/>
      <c r="AI54" s="490" t="s">
        <v>1284</v>
      </c>
      <c r="AJ54" s="491">
        <f>VLOOKUP(年度マスタ!$K$4&amp;"_"&amp;AJ$53,データシート1!$A$1:$BS$996,MATCH("ca_太陽光発電（10kW未満）",データシート1!$A$1:$BS$1,0),0)</f>
        <v>1031</v>
      </c>
      <c r="AK54" s="491">
        <f>VLOOKUP(年度マスタ!$K$4&amp;"_"&amp;AK$53,データシート1!$A$1:$BS$996,MATCH("ca_太陽光発電（10kW未満）",データシート1!$A$1:$BS$1,0),0)</f>
        <v>1110</v>
      </c>
      <c r="AL54" s="491">
        <f>VLOOKUP(年度マスタ!$K$4&amp;"_"&amp;AL$53,データシート1!$A$1:$BS$996,MATCH("ca_太陽光発電（10kW未満）",データシート1!$A$1:$BS$1,0),0)</f>
        <v>1189</v>
      </c>
      <c r="AM54" s="491">
        <f>VLOOKUP(年度マスタ!$K$4&amp;"_"&amp;AM$53,データシート1!$A$1:$BS$996,MATCH("ca_太陽光発電（10kW未満）",データシート1!$A$1:$BS$1,0),0)</f>
        <v>1240</v>
      </c>
      <c r="AN54" s="491">
        <f>VLOOKUP(年度マスタ!$K$4&amp;"_"&amp;AN$53,データシート1!$A$1:$BS$996,MATCH("ca_太陽光発電（10kW未満）",データシート1!$A$1:$BS$1,0),0)</f>
        <v>1282</v>
      </c>
      <c r="AO54" s="201">
        <f>VLOOKUP(年度マスタ!$K$4&amp;"_"&amp;AO$53,データシート1!$A$1:$BS$996,MATCH("ca_太陽光発電（10kW未満）",データシート1!$A$1:$BS$1,0),0)</f>
        <v>1360</v>
      </c>
      <c r="AP54" s="201">
        <f>VLOOKUP(年度マスタ!$K$4&amp;"_"&amp;AP$53,データシート1!$A$1:$BS$996,MATCH("ca_太陽光発電（10kW未満）",データシート1!$A$1:$BS$1,0),0)</f>
        <v>1411</v>
      </c>
      <c r="AQ54" s="201">
        <f>VLOOKUP(年度マスタ!$K$4&amp;"_"&amp;AQ$53,データシート1!$A$1:$BS$996,MATCH("ca_太陽光発電（10kW未満）",データシート1!$A$1:$BS$1,0),0)</f>
        <v>1462</v>
      </c>
      <c r="AR54" s="201">
        <f>VLOOKUP(年度マスタ!$K$4&amp;"_"&amp;AR$53,データシート1!$A$1:$BS$996,MATCH("ca_太陽光発電（10kW未満）",データシート1!$A$1:$BS$1,0),0)</f>
        <v>1539</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937.21500000000003</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日出町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大分県</v>
      </c>
      <c r="AY12" s="25" t="str">
        <f>年度マスタ!$J4</f>
        <v>日出町</v>
      </c>
      <c r="AZ12" s="25" t="str">
        <f>年度マスタ!$K4</f>
        <v>44341</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42209</v>
      </c>
      <c r="AY21" s="20" t="str">
        <f>IF(IFERROR(比較地域マスタ!$Z6,"")=0,"",IFERROR(比較地域マスタ!$Z6,""))</f>
        <v>対馬市</v>
      </c>
      <c r="BB21" s="122" t="str">
        <f t="shared" ref="BB21:BC68" si="0">AX21</f>
        <v>42209</v>
      </c>
      <c r="BC21" s="123" t="str">
        <f t="shared" si="0"/>
        <v>対馬市</v>
      </c>
      <c r="BD21" s="40">
        <f>SUM(BE21,BI21:BK21,BQ21)</f>
        <v>212.65745608579428</v>
      </c>
      <c r="BE21" s="40">
        <f>SUM(BF21:BH21)</f>
        <v>51.978685839197659</v>
      </c>
      <c r="BF21" s="40">
        <f>VLOOKUP($AX21&amp;"_"&amp;$BC$14,データシート1!$A:$BS,MATCH($BC$12&amp;"_"&amp;BF$20,データシート1!$A$1:$BS$1,0),0)</f>
        <v>2.4032404105477529</v>
      </c>
      <c r="BG21" s="40">
        <f>VLOOKUP($AX21&amp;"_"&amp;$BC$14,データシート1!$A:$BS,MATCH($BC$12&amp;"_"&amp;BG$20,データシート1!$A$1:$BS$1,0),0)</f>
        <v>2.695170873654448</v>
      </c>
      <c r="BH21" s="40">
        <f>VLOOKUP($AX21&amp;"_"&amp;$BC$14,データシート1!$A:$BS,MATCH($BC$12&amp;"_"&amp;BH$20,データシート1!$A$1:$BS$1,0),0)</f>
        <v>46.880274554995459</v>
      </c>
      <c r="BI21" s="40">
        <f>VLOOKUP($AX21&amp;"_"&amp;$BC$14,データシート1!$A:$BS,MATCH($BC$12&amp;"_"&amp;BI$20,データシート1!$A$1:$BS$1,0),0)</f>
        <v>33.452680959941027</v>
      </c>
      <c r="BJ21" s="40">
        <f>VLOOKUP($AX21&amp;"_"&amp;$BC$14,データシート1!$A:$BS,MATCH($BC$12&amp;"_"&amp;BJ$20,データシート1!$A$1:$BS$1,0),0)</f>
        <v>32.499428033658113</v>
      </c>
      <c r="BK21" s="40">
        <f t="shared" ref="BK21:BK68" si="1">SUM(BL21,BO21:BP21)</f>
        <v>90.383962781847472</v>
      </c>
      <c r="BL21" s="40">
        <f t="shared" ref="BL21:BL67" si="2">SUM(BM21:BN21)</f>
        <v>60.047049125854159</v>
      </c>
      <c r="BM21" s="40">
        <f>VLOOKUP($AX21&amp;"_"&amp;$BC$14,データシート1!$A:$BS,MATCH($BC$12&amp;"_"&amp;BM$20,データシート1!$A$1:$BS$1,0),0)</f>
        <v>23.850551627268889</v>
      </c>
      <c r="BN21" s="40">
        <f>VLOOKUP($AX21&amp;"_"&amp;$BC$14,データシート1!$A:$BS,MATCH($BC$12&amp;"_"&amp;BN$20,データシート1!$A$1:$BS$1,0),0)</f>
        <v>36.196497498585266</v>
      </c>
      <c r="BO21" s="40">
        <f>VLOOKUP($AX21&amp;"_"&amp;$BC$14,データシート1!$A:$BS,MATCH($BC$12&amp;"_"&amp;BO$20,データシート1!$A$1:$BS$1,0),0)</f>
        <v>1.7490245429213507</v>
      </c>
      <c r="BP21" s="40">
        <f>VLOOKUP($AX21&amp;"_"&amp;$BC$14,データシート1!$A:$BS,MATCH($BC$12&amp;"_"&amp;BP$20,データシート1!$A$1:$BS$1,0),0)</f>
        <v>28.58788911307197</v>
      </c>
      <c r="BQ21" s="40">
        <f>VLOOKUP($AX21&amp;"_"&amp;$BC$14,データシート1!$A:$BS,MATCH($BC$12&amp;"_"&amp;BQ$20,データシート1!$A$1:$BS$1,0),0)</f>
        <v>4.3426984711500003</v>
      </c>
      <c r="BR21" s="41">
        <f t="shared" ref="BR21:BR68" si="3">BD21</f>
        <v>212.65745608579428</v>
      </c>
      <c r="BT21" s="124" t="str">
        <f t="shared" ref="BT21:BT68" si="4">AY21</f>
        <v>対馬市</v>
      </c>
      <c r="BU21" s="40">
        <f>BD21</f>
        <v>212.65745608579428</v>
      </c>
      <c r="BV21" s="70">
        <f>BE21/$BR21</f>
        <v>0.24442446926585748</v>
      </c>
      <c r="BW21" s="70">
        <f t="shared" ref="BW21:CH42" si="5">BF21/$BR21</f>
        <v>1.1300992943215649E-2</v>
      </c>
      <c r="BX21" s="70">
        <f t="shared" si="5"/>
        <v>1.2673766174307622E-2</v>
      </c>
      <c r="BY21" s="70">
        <f t="shared" si="5"/>
        <v>0.2204497101483342</v>
      </c>
      <c r="BZ21" s="70">
        <f t="shared" si="5"/>
        <v>0.15730782064112023</v>
      </c>
      <c r="CA21" s="70">
        <f t="shared" si="5"/>
        <v>0.152825245969963</v>
      </c>
      <c r="CB21" s="70">
        <f t="shared" si="5"/>
        <v>0.42502136743977165</v>
      </c>
      <c r="CC21" s="70">
        <f t="shared" si="5"/>
        <v>0.2823651247931267</v>
      </c>
      <c r="CD21" s="70">
        <f t="shared" si="5"/>
        <v>0.11215478669906899</v>
      </c>
      <c r="CE21" s="70">
        <f t="shared" si="5"/>
        <v>0.17021033809405767</v>
      </c>
      <c r="CF21" s="70">
        <f t="shared" si="5"/>
        <v>8.2246095439782105E-3</v>
      </c>
      <c r="CG21" s="70">
        <f t="shared" si="5"/>
        <v>0.13443163310266679</v>
      </c>
      <c r="CH21" s="70">
        <f>BQ21/$BR21</f>
        <v>2.0421096683287638E-2</v>
      </c>
      <c r="CI21" s="125">
        <f t="shared" ref="CI21:CI68" si="6">BR21/$BR21</f>
        <v>1</v>
      </c>
      <c r="CK21" s="126" t="str">
        <f t="shared" ref="CK21:CK68" si="7">AY21</f>
        <v>対馬市</v>
      </c>
      <c r="CL21" s="127">
        <f>CN21+CP21+CR21</f>
        <v>51.978685839197659</v>
      </c>
      <c r="CM21" s="71">
        <f>IF(IF(CL21=0,0,CW21/CL21)&gt;1,1,IF(CL21=0,0,CW21/CL21))</f>
        <v>0</v>
      </c>
      <c r="CN21" s="72">
        <f>BF21</f>
        <v>2.4032404105477529</v>
      </c>
      <c r="CO21" s="71">
        <f>IF(IF(CN21=0,0,CX21/CN21)&gt;1,1,IF(CN21=0,0,CX21/CN21))</f>
        <v>0</v>
      </c>
      <c r="CP21" s="72">
        <f t="shared" ref="CP21:CP68" si="8">BG21</f>
        <v>2.695170873654448</v>
      </c>
      <c r="CQ21" s="71">
        <f>IF(IF(CP21=0,0,CY21/CP21)&gt;1,1,IF(CP21=0,0,CY21/CP21))</f>
        <v>0</v>
      </c>
      <c r="CR21" s="72">
        <f t="shared" ref="CR21:CR68" si="9">BH21</f>
        <v>46.880274554995459</v>
      </c>
      <c r="CS21" s="71">
        <f>IF(IF(CR21=0,0,CZ21/CR21)&gt;1,1,IF(CR21=0,0,CZ21/CR21))</f>
        <v>0</v>
      </c>
      <c r="CT21" s="72">
        <f t="shared" ref="CT21:CT68" si="10">BI21</f>
        <v>33.452680959941027</v>
      </c>
      <c r="CU21" s="73">
        <f>IF(IF(CT21=0,0,DA21/CT21)&gt;1,1,IF(CT21=0,0,DA21/CT21))</f>
        <v>0</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5.1840000000000002</v>
      </c>
      <c r="DC21" s="1076">
        <f>VLOOKUP($AX21&amp;"_"&amp;$CW$14,データシート1!$A:$BS,MATCH($CW$12&amp;"_"&amp;DC$20,データシート1!$A$1:$BS$1,0),0)</f>
        <v>0</v>
      </c>
      <c r="DD21" s="1077">
        <f t="shared" ref="DD21:DD68" si="11">SUM(CX21:DC21)</f>
        <v>5.1840000000000002</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1</v>
      </c>
      <c r="DK21" s="129">
        <f>VLOOKUP($AX21&amp;"_"&amp;$DF$14,データシート1!$A:$BS,MATCH($DF$12&amp;"_"&amp;DK$20,データシート1!$A$1:$BS$1,0),0)</f>
        <v>0</v>
      </c>
      <c r="DL21" s="130">
        <f t="shared" ref="DL21:DL68" si="12">SUM(DF21:DK21)</f>
        <v>1</v>
      </c>
      <c r="DM21" s="18"/>
      <c r="DN21" s="131">
        <f>IF($DD21=0,0,ROUND(CX21/$DD21,2))</f>
        <v>0</v>
      </c>
      <c r="DO21" s="132">
        <f>IF($DD21=0,0,ROUND(CY21/$DD21,2))</f>
        <v>0</v>
      </c>
      <c r="DP21" s="132">
        <f t="shared" ref="DP21:DR36" si="13">IF($DD21=0,0,ROUND(CZ21/$DD21,2))</f>
        <v>0</v>
      </c>
      <c r="DQ21" s="132">
        <f t="shared" si="13"/>
        <v>0</v>
      </c>
      <c r="DR21" s="132">
        <f t="shared" si="13"/>
        <v>1</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23441</v>
      </c>
      <c r="AY22" s="20" t="str">
        <f>IF(IFERROR(比較地域マスタ!$Z7,"")=0,"",IFERROR(比較地域マスタ!$Z7,""))</f>
        <v>阿久比町</v>
      </c>
      <c r="BB22" s="122" t="str">
        <f t="shared" si="0"/>
        <v>23441</v>
      </c>
      <c r="BC22" s="123" t="str">
        <f t="shared" si="0"/>
        <v>阿久比町</v>
      </c>
      <c r="BD22" s="40">
        <f t="shared" ref="BD22:BD68" si="14">SUM(BE22,BI22:BK22,BQ22)</f>
        <v>166.3457597449019</v>
      </c>
      <c r="BE22" s="40">
        <f t="shared" ref="BE22:BE67" si="15">SUM(BF22:BH22)</f>
        <v>75.916606062592635</v>
      </c>
      <c r="BF22" s="40">
        <f>VLOOKUP($AX22&amp;"_"&amp;$BC$14,データシート1!$A:$BS,MATCH($BC$12&amp;"_"&amp;BF$20,データシート1!$A$1:$BS$1,0),0)</f>
        <v>68.656510049566194</v>
      </c>
      <c r="BG22" s="40">
        <f>VLOOKUP($AX22&amp;"_"&amp;$BC$14,データシート1!$A:$BS,MATCH($BC$12&amp;"_"&amp;BG$20,データシート1!$A$1:$BS$1,0),0)</f>
        <v>1.6111540901656842</v>
      </c>
      <c r="BH22" s="40">
        <f>VLOOKUP($AX22&amp;"_"&amp;$BC$14,データシート1!$A:$BS,MATCH($BC$12&amp;"_"&amp;BH$20,データシート1!$A$1:$BS$1,0),0)</f>
        <v>5.6489419228607627</v>
      </c>
      <c r="BI22" s="40">
        <f>VLOOKUP($AX22&amp;"_"&amp;$BC$14,データシート1!$A:$BS,MATCH($BC$12&amp;"_"&amp;BI$20,データシート1!$A$1:$BS$1,0),0)</f>
        <v>19.906808345482844</v>
      </c>
      <c r="BJ22" s="40">
        <f>VLOOKUP($AX22&amp;"_"&amp;$BC$14,データシート1!$A:$BS,MATCH($BC$12&amp;"_"&amp;BJ$20,データシート1!$A$1:$BS$1,0),0)</f>
        <v>28.005862407953</v>
      </c>
      <c r="BK22" s="40">
        <f t="shared" si="1"/>
        <v>39.988681887857489</v>
      </c>
      <c r="BL22" s="40">
        <f t="shared" si="2"/>
        <v>38.302512085277783</v>
      </c>
      <c r="BM22" s="40">
        <f>VLOOKUP($AX22&amp;"_"&amp;$BC$14,データシート1!$A:$BS,MATCH($BC$12&amp;"_"&amp;BM$20,データシート1!$A$1:$BS$1,0),0)</f>
        <v>24.428517819961609</v>
      </c>
      <c r="BN22" s="40">
        <f>VLOOKUP($AX22&amp;"_"&amp;$BC$14,データシート1!$A:$BS,MATCH($BC$12&amp;"_"&amp;BN$20,データシート1!$A$1:$BS$1,0),0)</f>
        <v>13.873994265316176</v>
      </c>
      <c r="BO22" s="40">
        <f>VLOOKUP($AX22&amp;"_"&amp;$BC$14,データシート1!$A:$BS,MATCH($BC$12&amp;"_"&amp;BO$20,データシート1!$A$1:$BS$1,0),0)</f>
        <v>1.6861698025797076</v>
      </c>
      <c r="BP22" s="40">
        <f>VLOOKUP($AX22&amp;"_"&amp;$BC$14,データシート1!$A:$BS,MATCH($BC$12&amp;"_"&amp;BP$20,データシート1!$A$1:$BS$1,0),0)</f>
        <v>0</v>
      </c>
      <c r="BQ22" s="40">
        <f>VLOOKUP($AX22&amp;"_"&amp;$BC$14,データシート1!$A:$BS,MATCH($BC$12&amp;"_"&amp;BQ$20,データシート1!$A$1:$BS$1,0),0)</f>
        <v>2.5278010410159331</v>
      </c>
      <c r="BR22" s="41">
        <f t="shared" si="3"/>
        <v>166.3457597449019</v>
      </c>
      <c r="BT22" s="134" t="str">
        <f t="shared" si="4"/>
        <v>阿久比町</v>
      </c>
      <c r="BU22" s="38">
        <f>BD22</f>
        <v>166.3457597449019</v>
      </c>
      <c r="BV22" s="69">
        <f t="shared" ref="BV22:BZ68" si="16">BE22/$BR22</f>
        <v>0.45637836623556793</v>
      </c>
      <c r="BW22" s="69">
        <f t="shared" si="5"/>
        <v>0.41273375501036991</v>
      </c>
      <c r="BX22" s="69">
        <f t="shared" si="5"/>
        <v>9.6855735465482002E-3</v>
      </c>
      <c r="BY22" s="69">
        <f t="shared" si="5"/>
        <v>3.395903767864987E-2</v>
      </c>
      <c r="BZ22" s="69">
        <f t="shared" si="5"/>
        <v>0.11967127010637817</v>
      </c>
      <c r="CA22" s="69">
        <f t="shared" si="5"/>
        <v>0.16835934051400617</v>
      </c>
      <c r="CB22" s="69">
        <f t="shared" si="5"/>
        <v>0.24039495776256506</v>
      </c>
      <c r="CC22" s="69">
        <f t="shared" si="5"/>
        <v>0.23025842163945909</v>
      </c>
      <c r="CD22" s="69">
        <f t="shared" si="5"/>
        <v>0.14685386545123694</v>
      </c>
      <c r="CE22" s="69">
        <f t="shared" si="5"/>
        <v>8.3404556188222165E-2</v>
      </c>
      <c r="CF22" s="69">
        <f t="shared" si="5"/>
        <v>1.0136536123105985E-2</v>
      </c>
      <c r="CG22" s="69">
        <f t="shared" si="5"/>
        <v>0</v>
      </c>
      <c r="CH22" s="69">
        <f t="shared" si="5"/>
        <v>1.5196065381482646E-2</v>
      </c>
      <c r="CI22" s="135">
        <f t="shared" si="6"/>
        <v>1</v>
      </c>
      <c r="CK22" s="136" t="str">
        <f t="shared" si="7"/>
        <v>阿久比町</v>
      </c>
      <c r="CL22" s="137">
        <f t="shared" ref="CL22:CL68" si="17">CN22+CP22+CR22</f>
        <v>75.916606062592635</v>
      </c>
      <c r="CM22" s="75">
        <f t="shared" ref="CM22:CM68" si="18">IF(IF(CL22=0,0,CW22/CL22)&gt;1,1,IF(CL22=0,0,CW22/CL22))</f>
        <v>0.605559210090299</v>
      </c>
      <c r="CN22" s="76">
        <f t="shared" ref="CN22:CN68" si="19">BF22</f>
        <v>68.656510049566194</v>
      </c>
      <c r="CO22" s="75">
        <f t="shared" ref="CO22:CO68" si="20">IF(IF(CN22=0,0,CX22/CN22)&gt;1,1,IF(CN22=0,0,CX22/CN22))</f>
        <v>0.6695941865791134</v>
      </c>
      <c r="CP22" s="76">
        <f t="shared" si="8"/>
        <v>1.6111540901656842</v>
      </c>
      <c r="CQ22" s="75">
        <f t="shared" ref="CQ22:CQ68" si="21">IF(IF(CP22=0,0,CY22/CP22)&gt;1,1,IF(CP22=0,0,CY22/CP22))</f>
        <v>0</v>
      </c>
      <c r="CR22" s="76">
        <f t="shared" si="9"/>
        <v>5.6489419228607627</v>
      </c>
      <c r="CS22" s="75">
        <f t="shared" ref="CS22:CS68" si="22">IF(IF(CR22=0,0,CZ22/CR22)&gt;1,1,IF(CR22=0,0,CZ22/CR22))</f>
        <v>0</v>
      </c>
      <c r="CT22" s="76">
        <f t="shared" si="10"/>
        <v>19.906808345482844</v>
      </c>
      <c r="CU22" s="77">
        <f t="shared" ref="CU22:CU68" si="23">IF(IF(CT22=0,0,DA22/CT22)&gt;1,1,IF(CT22=0,0,DA22/CT22))</f>
        <v>0</v>
      </c>
      <c r="CV22" s="18"/>
      <c r="CW22" s="1078">
        <f t="shared" ref="CW22:CW68" si="24">SUM(CX22:CZ22)</f>
        <v>45.972000000000001</v>
      </c>
      <c r="CX22" s="1079">
        <f>VLOOKUP($AX22&amp;"_"&amp;$CW$14,データシート1!$A:$BS,MATCH($CW$12&amp;"_"&amp;CX$20,データシート1!$A$1:$BS$1,0),0)</f>
        <v>45.972000000000001</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45.972000000000001</v>
      </c>
      <c r="DE22" s="18"/>
      <c r="DF22" s="138">
        <f>VLOOKUP($AX22&amp;"_"&amp;$DF$14,データシート1!$A:$BS,MATCH($DF$12&amp;"_"&amp;DF$20,データシート1!$A$1:$BS$1,0),0)</f>
        <v>4</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4</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11465</v>
      </c>
      <c r="AY23" s="20" t="str">
        <f>IF(IFERROR(比較地域マスタ!$Z8,"")=0,"",IFERROR(比較地域マスタ!$Z8,""))</f>
        <v>松伏町</v>
      </c>
      <c r="BB23" s="122" t="str">
        <f t="shared" si="0"/>
        <v>11465</v>
      </c>
      <c r="BC23" s="123" t="str">
        <f t="shared" si="0"/>
        <v>松伏町</v>
      </c>
      <c r="BD23" s="40">
        <f t="shared" si="14"/>
        <v>121.190630937338</v>
      </c>
      <c r="BE23" s="40">
        <f t="shared" si="15"/>
        <v>21.929972060458379</v>
      </c>
      <c r="BF23" s="40">
        <f>VLOOKUP($AX23&amp;"_"&amp;$BC$14,データシート1!$A:$BS,MATCH($BC$12&amp;"_"&amp;BF$20,データシート1!$A$1:$BS$1,0),0)</f>
        <v>16.960892135715419</v>
      </c>
      <c r="BG23" s="40">
        <f>VLOOKUP($AX23&amp;"_"&amp;$BC$14,データシート1!$A:$BS,MATCH($BC$12&amp;"_"&amp;BG$20,データシート1!$A$1:$BS$1,0),0)</f>
        <v>1.4413923975167162</v>
      </c>
      <c r="BH23" s="40">
        <f>VLOOKUP($AX23&amp;"_"&amp;$BC$14,データシート1!$A:$BS,MATCH($BC$12&amp;"_"&amp;BH$20,データシート1!$A$1:$BS$1,0),0)</f>
        <v>3.5276875272262456</v>
      </c>
      <c r="BI23" s="40">
        <f>VLOOKUP($AX23&amp;"_"&amp;$BC$14,データシート1!$A:$BS,MATCH($BC$12&amp;"_"&amp;BI$20,データシート1!$A$1:$BS$1,0),0)</f>
        <v>18.444901355889069</v>
      </c>
      <c r="BJ23" s="40">
        <f>VLOOKUP($AX23&amp;"_"&amp;$BC$14,データシート1!$A:$BS,MATCH($BC$12&amp;"_"&amp;BJ$20,データシート1!$A$1:$BS$1,0),0)</f>
        <v>30.634542074681764</v>
      </c>
      <c r="BK23" s="40">
        <f t="shared" si="1"/>
        <v>43.818971587973991</v>
      </c>
      <c r="BL23" s="40">
        <f t="shared" si="2"/>
        <v>42.118650624341754</v>
      </c>
      <c r="BM23" s="40">
        <f>VLOOKUP($AX23&amp;"_"&amp;$BC$14,データシート1!$A:$BS,MATCH($BC$12&amp;"_"&amp;BM$20,データシート1!$A$1:$BS$1,0),0)</f>
        <v>23.798772573686247</v>
      </c>
      <c r="BN23" s="40">
        <f>VLOOKUP($AX23&amp;"_"&amp;$BC$14,データシート1!$A:$BS,MATCH($BC$12&amp;"_"&amp;BN$20,データシート1!$A$1:$BS$1,0),0)</f>
        <v>18.319878050655511</v>
      </c>
      <c r="BO23" s="40">
        <f>VLOOKUP($AX23&amp;"_"&amp;$BC$14,データシート1!$A:$BS,MATCH($BC$12&amp;"_"&amp;BO$20,データシート1!$A$1:$BS$1,0),0)</f>
        <v>1.7003209636322352</v>
      </c>
      <c r="BP23" s="40">
        <f>VLOOKUP($AX23&amp;"_"&amp;$BC$14,データシート1!$A:$BS,MATCH($BC$12&amp;"_"&amp;BP$20,データシート1!$A$1:$BS$1,0),0)</f>
        <v>0</v>
      </c>
      <c r="BQ23" s="40">
        <f>VLOOKUP($AX23&amp;"_"&amp;$BC$14,データシート1!$A:$BS,MATCH($BC$12&amp;"_"&amp;BQ$20,データシート1!$A$1:$BS$1,0),0)</f>
        <v>6.3622438583347964</v>
      </c>
      <c r="BR23" s="41">
        <f t="shared" si="3"/>
        <v>121.190630937338</v>
      </c>
      <c r="BT23" s="134" t="str">
        <f t="shared" si="4"/>
        <v>松伏町</v>
      </c>
      <c r="BU23" s="38">
        <f t="shared" ref="BU23:BU68" si="25">BD23</f>
        <v>121.190630937338</v>
      </c>
      <c r="BV23" s="69">
        <f t="shared" si="16"/>
        <v>0.18095435175840729</v>
      </c>
      <c r="BW23" s="69">
        <f t="shared" si="5"/>
        <v>0.13995217290753359</v>
      </c>
      <c r="BX23" s="69">
        <f t="shared" si="5"/>
        <v>1.1893595951835523E-2</v>
      </c>
      <c r="BY23" s="69">
        <f t="shared" si="5"/>
        <v>2.9108582899038192E-2</v>
      </c>
      <c r="BZ23" s="69">
        <f t="shared" si="5"/>
        <v>0.15219741999219447</v>
      </c>
      <c r="CA23" s="69">
        <f t="shared" si="5"/>
        <v>0.25277978864984579</v>
      </c>
      <c r="CB23" s="69">
        <f t="shared" si="5"/>
        <v>0.36157062017963032</v>
      </c>
      <c r="CC23" s="69">
        <f t="shared" si="5"/>
        <v>0.34754048476007471</v>
      </c>
      <c r="CD23" s="69">
        <f t="shared" si="5"/>
        <v>0.19637468993780119</v>
      </c>
      <c r="CE23" s="69">
        <f t="shared" si="5"/>
        <v>0.15116579482227352</v>
      </c>
      <c r="CF23" s="69">
        <f t="shared" si="5"/>
        <v>1.4030135419555589E-2</v>
      </c>
      <c r="CG23" s="69">
        <f t="shared" si="5"/>
        <v>0</v>
      </c>
      <c r="CH23" s="69">
        <f t="shared" si="5"/>
        <v>5.2497819419922112E-2</v>
      </c>
      <c r="CI23" s="135">
        <f t="shared" si="6"/>
        <v>1</v>
      </c>
      <c r="CK23" s="136" t="str">
        <f t="shared" si="7"/>
        <v>松伏町</v>
      </c>
      <c r="CL23" s="137">
        <f t="shared" si="17"/>
        <v>21.929972060458379</v>
      </c>
      <c r="CM23" s="75">
        <f t="shared" si="18"/>
        <v>0.16041972102387014</v>
      </c>
      <c r="CN23" s="76">
        <f t="shared" si="19"/>
        <v>16.960892135715419</v>
      </c>
      <c r="CO23" s="75">
        <f t="shared" si="20"/>
        <v>0.20741833459290548</v>
      </c>
      <c r="CP23" s="76">
        <f t="shared" si="8"/>
        <v>1.4413923975167162</v>
      </c>
      <c r="CQ23" s="75">
        <f t="shared" si="21"/>
        <v>0</v>
      </c>
      <c r="CR23" s="76">
        <f t="shared" si="9"/>
        <v>3.5276875272262456</v>
      </c>
      <c r="CS23" s="75">
        <f t="shared" si="22"/>
        <v>0</v>
      </c>
      <c r="CT23" s="76">
        <f t="shared" si="10"/>
        <v>18.444901355889069</v>
      </c>
      <c r="CU23" s="77">
        <f t="shared" si="23"/>
        <v>0</v>
      </c>
      <c r="CV23" s="18"/>
      <c r="CW23" s="1078">
        <f t="shared" si="24"/>
        <v>3.5179999999999998</v>
      </c>
      <c r="CX23" s="1081">
        <f>VLOOKUP($AX23&amp;"_"&amp;$CW$14,データシート1!$A:$BS,MATCH($CW$12&amp;"_"&amp;CX$20,データシート1!$A$1:$BS$1,0),0)</f>
        <v>3.5179999999999998</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3.5179999999999998</v>
      </c>
      <c r="DE23" s="18"/>
      <c r="DF23" s="138">
        <f>VLOOKUP($AX23&amp;"_"&amp;$DF$14,データシート1!$A:$BS,MATCH($DF$12&amp;"_"&amp;DF$20,データシート1!$A$1:$BS$1,0),0)</f>
        <v>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1</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19207</v>
      </c>
      <c r="AY24" s="20" t="str">
        <f>IF(IFERROR(比較地域マスタ!$Z9,"")=0,"",IFERROR(比較地域マスタ!$Z9,""))</f>
        <v>韮崎市</v>
      </c>
      <c r="BB24" s="122" t="str">
        <f t="shared" si="0"/>
        <v>19207</v>
      </c>
      <c r="BC24" s="123" t="str">
        <f t="shared" si="0"/>
        <v>韮崎市</v>
      </c>
      <c r="BD24" s="40">
        <f t="shared" si="14"/>
        <v>267.18422565085655</v>
      </c>
      <c r="BE24" s="40">
        <f t="shared" si="15"/>
        <v>127.6390246485583</v>
      </c>
      <c r="BF24" s="40">
        <f>VLOOKUP($AX24&amp;"_"&amp;$BC$14,データシート1!$A:$BS,MATCH($BC$12&amp;"_"&amp;BF$20,データシート1!$A$1:$BS$1,0),0)</f>
        <v>121.4135345174323</v>
      </c>
      <c r="BG24" s="40">
        <f>VLOOKUP($AX24&amp;"_"&amp;$BC$14,データシート1!$A:$BS,MATCH($BC$12&amp;"_"&amp;BG$20,データシート1!$A$1:$BS$1,0),0)</f>
        <v>2.9019298219227392</v>
      </c>
      <c r="BH24" s="40">
        <f>VLOOKUP($AX24&amp;"_"&amp;$BC$14,データシート1!$A:$BS,MATCH($BC$12&amp;"_"&amp;BH$20,データシート1!$A$1:$BS$1,0),0)</f>
        <v>3.3235603092032702</v>
      </c>
      <c r="BI24" s="40">
        <f>VLOOKUP($AX24&amp;"_"&amp;$BC$14,データシート1!$A:$BS,MATCH($BC$12&amp;"_"&amp;BI$20,データシート1!$A$1:$BS$1,0),0)</f>
        <v>33.631528246369982</v>
      </c>
      <c r="BJ24" s="40">
        <f>VLOOKUP($AX24&amp;"_"&amp;$BC$14,データシート1!$A:$BS,MATCH($BC$12&amp;"_"&amp;BJ$20,データシート1!$A$1:$BS$1,0),0)</f>
        <v>35.887972765447536</v>
      </c>
      <c r="BK24" s="40">
        <f t="shared" si="1"/>
        <v>67.723194579462501</v>
      </c>
      <c r="BL24" s="40">
        <f t="shared" si="2"/>
        <v>66.020809904843432</v>
      </c>
      <c r="BM24" s="40">
        <f>VLOOKUP($AX24&amp;"_"&amp;$BC$14,データシート1!$A:$BS,MATCH($BC$12&amp;"_"&amp;BM$20,データシート1!$A$1:$BS$1,0),0)</f>
        <v>30.626610477191782</v>
      </c>
      <c r="BN24" s="40">
        <f>VLOOKUP($AX24&amp;"_"&amp;$BC$14,データシート1!$A:$BS,MATCH($BC$12&amp;"_"&amp;BN$20,データシート1!$A$1:$BS$1,0),0)</f>
        <v>35.39419942765165</v>
      </c>
      <c r="BO24" s="40">
        <f>VLOOKUP($AX24&amp;"_"&amp;$BC$14,データシート1!$A:$BS,MATCH($BC$12&amp;"_"&amp;BO$20,データシート1!$A$1:$BS$1,0),0)</f>
        <v>1.7023846746190621</v>
      </c>
      <c r="BP24" s="40">
        <f>VLOOKUP($AX24&amp;"_"&amp;$BC$14,データシート1!$A:$BS,MATCH($BC$12&amp;"_"&amp;BP$20,データシート1!$A$1:$BS$1,0),0)</f>
        <v>0</v>
      </c>
      <c r="BQ24" s="40">
        <f>VLOOKUP($AX24&amp;"_"&amp;$BC$14,データシート1!$A:$BS,MATCH($BC$12&amp;"_"&amp;BQ$20,データシート1!$A$1:$BS$1,0),0)</f>
        <v>2.302505411018219</v>
      </c>
      <c r="BR24" s="41">
        <f t="shared" si="3"/>
        <v>267.18422565085655</v>
      </c>
      <c r="BT24" s="134" t="str">
        <f t="shared" si="4"/>
        <v>韮崎市</v>
      </c>
      <c r="BU24" s="38">
        <f t="shared" si="25"/>
        <v>267.18422565085655</v>
      </c>
      <c r="BV24" s="69">
        <f t="shared" si="16"/>
        <v>0.47771916301432715</v>
      </c>
      <c r="BW24" s="69">
        <f t="shared" si="5"/>
        <v>0.4544187974483555</v>
      </c>
      <c r="BX24" s="69">
        <f t="shared" si="5"/>
        <v>1.0861156997025868E-2</v>
      </c>
      <c r="BY24" s="69">
        <f t="shared" si="5"/>
        <v>1.2439208568945752E-2</v>
      </c>
      <c r="BZ24" s="69">
        <f t="shared" si="5"/>
        <v>0.12587392898830052</v>
      </c>
      <c r="CA24" s="69">
        <f t="shared" si="5"/>
        <v>0.13431920495315547</v>
      </c>
      <c r="CB24" s="69">
        <f t="shared" si="5"/>
        <v>0.25347003332434714</v>
      </c>
      <c r="CC24" s="69">
        <f t="shared" si="5"/>
        <v>0.24709845704407804</v>
      </c>
      <c r="CD24" s="69">
        <f t="shared" si="5"/>
        <v>0.11462731530121527</v>
      </c>
      <c r="CE24" s="69">
        <f t="shared" si="5"/>
        <v>0.13247114174286279</v>
      </c>
      <c r="CF24" s="69">
        <f t="shared" si="5"/>
        <v>6.3715762802690912E-3</v>
      </c>
      <c r="CG24" s="69">
        <f t="shared" si="5"/>
        <v>0</v>
      </c>
      <c r="CH24" s="69">
        <f t="shared" si="5"/>
        <v>8.6176697198696982E-3</v>
      </c>
      <c r="CI24" s="135">
        <f t="shared" si="6"/>
        <v>1</v>
      </c>
      <c r="CK24" s="136" t="str">
        <f t="shared" si="7"/>
        <v>韮崎市</v>
      </c>
      <c r="CL24" s="137">
        <f t="shared" si="17"/>
        <v>127.6390246485583</v>
      </c>
      <c r="CM24" s="75">
        <f t="shared" si="18"/>
        <v>0.579477947310023</v>
      </c>
      <c r="CN24" s="76">
        <f t="shared" si="19"/>
        <v>121.4135345174323</v>
      </c>
      <c r="CO24" s="75">
        <f t="shared" si="20"/>
        <v>0.60919073226865339</v>
      </c>
      <c r="CP24" s="76">
        <f t="shared" si="8"/>
        <v>2.9019298219227392</v>
      </c>
      <c r="CQ24" s="75">
        <f t="shared" si="21"/>
        <v>0</v>
      </c>
      <c r="CR24" s="76">
        <f t="shared" si="9"/>
        <v>3.3235603092032702</v>
      </c>
      <c r="CS24" s="75">
        <f t="shared" si="22"/>
        <v>0</v>
      </c>
      <c r="CT24" s="76">
        <f t="shared" si="10"/>
        <v>33.631528246369982</v>
      </c>
      <c r="CU24" s="77">
        <f t="shared" si="23"/>
        <v>0.11771692237706488</v>
      </c>
      <c r="CV24" s="18"/>
      <c r="CW24" s="1078">
        <f t="shared" si="24"/>
        <v>73.963999999999999</v>
      </c>
      <c r="CX24" s="1081">
        <f>VLOOKUP($AX24&amp;"_"&amp;$CW$14,データシート1!$A:$BS,MATCH($CW$12&amp;"_"&amp;CX$20,データシート1!$A$1:$BS$1,0),0)</f>
        <v>73.963999999999999</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3.9590000000000001</v>
      </c>
      <c r="DB24" s="1081">
        <f>VLOOKUP($AX24&amp;"_"&amp;$CW$14,データシート1!$A:$BS,MATCH($CW$12&amp;"_"&amp;DB$20,データシート1!$A$1:$BS$1,0),0)</f>
        <v>0</v>
      </c>
      <c r="DC24" s="1081">
        <f>VLOOKUP($AX24&amp;"_"&amp;$CW$14,データシート1!$A:$BS,MATCH($CW$12&amp;"_"&amp;DC$20,データシート1!$A$1:$BS$1,0),0)</f>
        <v>0</v>
      </c>
      <c r="DD24" s="1080">
        <f t="shared" si="11"/>
        <v>77.923000000000002</v>
      </c>
      <c r="DE24" s="18"/>
      <c r="DF24" s="138">
        <f>VLOOKUP($AX24&amp;"_"&amp;$DF$14,データシート1!$A:$BS,MATCH($DF$12&amp;"_"&amp;DF$20,データシート1!$A$1:$BS$1,0),0)</f>
        <v>6</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1</v>
      </c>
      <c r="DJ24" s="74">
        <f>VLOOKUP($AX24&amp;"_"&amp;$DF$14,データシート1!$A:$BS,MATCH($DF$12&amp;"_"&amp;DJ$20,データシート1!$A$1:$BS$1,0),0)</f>
        <v>0</v>
      </c>
      <c r="DK24" s="74">
        <f>VLOOKUP($AX24&amp;"_"&amp;$DF$14,データシート1!$A:$BS,MATCH($DF$12&amp;"_"&amp;DK$20,データシート1!$A$1:$BS$1,0),0)</f>
        <v>0</v>
      </c>
      <c r="DL24" s="78">
        <f t="shared" si="12"/>
        <v>7</v>
      </c>
      <c r="DM24" s="18"/>
      <c r="DN24" s="139">
        <f t="shared" si="26"/>
        <v>0.95</v>
      </c>
      <c r="DO24" s="140">
        <f t="shared" si="27"/>
        <v>0</v>
      </c>
      <c r="DP24" s="140">
        <f t="shared" si="13"/>
        <v>0</v>
      </c>
      <c r="DQ24" s="140">
        <f t="shared" si="13"/>
        <v>0.05</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18204</v>
      </c>
      <c r="AY25" s="20" t="str">
        <f>IF(IFERROR(比較地域マスタ!$Z10,"")=0,"",IFERROR(比較地域マスタ!$Z10,""))</f>
        <v>小浜市</v>
      </c>
      <c r="BB25" s="122" t="str">
        <f t="shared" si="0"/>
        <v>18204</v>
      </c>
      <c r="BC25" s="123" t="str">
        <f t="shared" si="0"/>
        <v>小浜市</v>
      </c>
      <c r="BD25" s="40">
        <f t="shared" si="14"/>
        <v>207.39384137559733</v>
      </c>
      <c r="BE25" s="40">
        <f t="shared" si="15"/>
        <v>51.954567755957463</v>
      </c>
      <c r="BF25" s="40">
        <f>VLOOKUP($AX25&amp;"_"&amp;$BC$14,データシート1!$A:$BS,MATCH($BC$12&amp;"_"&amp;BF$20,データシート1!$A$1:$BS$1,0),0)</f>
        <v>39.183592985048968</v>
      </c>
      <c r="BG25" s="40">
        <f>VLOOKUP($AX25&amp;"_"&amp;$BC$14,データシート1!$A:$BS,MATCH($BC$12&amp;"_"&amp;BG$20,データシート1!$A$1:$BS$1,0),0)</f>
        <v>2.1444602482746946</v>
      </c>
      <c r="BH25" s="40">
        <f>VLOOKUP($AX25&amp;"_"&amp;$BC$14,データシート1!$A:$BS,MATCH($BC$12&amp;"_"&amp;BH$20,データシート1!$A$1:$BS$1,0),0)</f>
        <v>10.6265145226338</v>
      </c>
      <c r="BI25" s="40">
        <f>VLOOKUP($AX25&amp;"_"&amp;$BC$14,データシート1!$A:$BS,MATCH($BC$12&amp;"_"&amp;BI$20,データシート1!$A$1:$BS$1,0),0)</f>
        <v>41.039569415500104</v>
      </c>
      <c r="BJ25" s="40">
        <f>VLOOKUP($AX25&amp;"_"&amp;$BC$14,データシート1!$A:$BS,MATCH($BC$12&amp;"_"&amp;BJ$20,データシート1!$A$1:$BS$1,0),0)</f>
        <v>54.454076609127263</v>
      </c>
      <c r="BK25" s="40">
        <f t="shared" si="1"/>
        <v>54.589547519772474</v>
      </c>
      <c r="BL25" s="40">
        <f t="shared" si="2"/>
        <v>52.883507128548175</v>
      </c>
      <c r="BM25" s="40">
        <f>VLOOKUP($AX25&amp;"_"&amp;$BC$14,データシート1!$A:$BS,MATCH($BC$12&amp;"_"&amp;BM$20,データシート1!$A$1:$BS$1,0),0)</f>
        <v>25.897923394604121</v>
      </c>
      <c r="BN25" s="40">
        <f>VLOOKUP($AX25&amp;"_"&amp;$BC$14,データシート1!$A:$BS,MATCH($BC$12&amp;"_"&amp;BN$20,データシート1!$A$1:$BS$1,0),0)</f>
        <v>26.985583733944051</v>
      </c>
      <c r="BO25" s="40">
        <f>VLOOKUP($AX25&amp;"_"&amp;$BC$14,データシート1!$A:$BS,MATCH($BC$12&amp;"_"&amp;BO$20,データシート1!$A$1:$BS$1,0),0)</f>
        <v>1.7060403912242983</v>
      </c>
      <c r="BP25" s="40">
        <f>VLOOKUP($AX25&amp;"_"&amp;$BC$14,データシート1!$A:$BS,MATCH($BC$12&amp;"_"&amp;BP$20,データシート1!$A$1:$BS$1,0),0)</f>
        <v>0</v>
      </c>
      <c r="BQ25" s="40">
        <f>VLOOKUP($AX25&amp;"_"&amp;$BC$14,データシート1!$A:$BS,MATCH($BC$12&amp;"_"&amp;BQ$20,データシート1!$A$1:$BS$1,0),0)</f>
        <v>5.3560800752400013</v>
      </c>
      <c r="BR25" s="41">
        <f t="shared" si="3"/>
        <v>207.39384137559733</v>
      </c>
      <c r="BT25" s="134" t="str">
        <f t="shared" si="4"/>
        <v>小浜市</v>
      </c>
      <c r="BU25" s="38">
        <f t="shared" si="25"/>
        <v>207.39384137559733</v>
      </c>
      <c r="BV25" s="69">
        <f t="shared" si="16"/>
        <v>0.25051162277218236</v>
      </c>
      <c r="BW25" s="69">
        <f t="shared" si="5"/>
        <v>0.18893325243002826</v>
      </c>
      <c r="BX25" s="69">
        <f t="shared" si="5"/>
        <v>1.0340038228960733E-2</v>
      </c>
      <c r="BY25" s="69">
        <f t="shared" si="5"/>
        <v>5.1238332113193362E-2</v>
      </c>
      <c r="BZ25" s="69">
        <f t="shared" si="5"/>
        <v>0.19788229555561412</v>
      </c>
      <c r="CA25" s="69">
        <f t="shared" si="5"/>
        <v>0.26256361446388887</v>
      </c>
      <c r="CB25" s="69">
        <f t="shared" si="5"/>
        <v>0.26321682050774564</v>
      </c>
      <c r="CC25" s="69">
        <f t="shared" si="5"/>
        <v>0.25499073057224653</v>
      </c>
      <c r="CD25" s="69">
        <f t="shared" si="5"/>
        <v>0.12487315545547997</v>
      </c>
      <c r="CE25" s="69">
        <f t="shared" si="5"/>
        <v>0.13011757511676655</v>
      </c>
      <c r="CF25" s="69">
        <f t="shared" si="5"/>
        <v>8.2260899354991007E-3</v>
      </c>
      <c r="CG25" s="69">
        <f t="shared" si="5"/>
        <v>0</v>
      </c>
      <c r="CH25" s="69">
        <f t="shared" si="5"/>
        <v>2.5825646700568881E-2</v>
      </c>
      <c r="CI25" s="135">
        <f t="shared" si="6"/>
        <v>1</v>
      </c>
      <c r="CK25" s="136" t="str">
        <f t="shared" si="7"/>
        <v>小浜市</v>
      </c>
      <c r="CL25" s="137">
        <f t="shared" si="17"/>
        <v>51.954567755957463</v>
      </c>
      <c r="CM25" s="75">
        <f t="shared" si="18"/>
        <v>0</v>
      </c>
      <c r="CN25" s="76">
        <f t="shared" si="19"/>
        <v>39.183592985048968</v>
      </c>
      <c r="CO25" s="75">
        <f t="shared" si="20"/>
        <v>0</v>
      </c>
      <c r="CP25" s="76">
        <f t="shared" si="8"/>
        <v>2.1444602482746946</v>
      </c>
      <c r="CQ25" s="75">
        <f t="shared" si="21"/>
        <v>0</v>
      </c>
      <c r="CR25" s="76">
        <f t="shared" si="9"/>
        <v>10.6265145226338</v>
      </c>
      <c r="CS25" s="75">
        <f t="shared" si="22"/>
        <v>0</v>
      </c>
      <c r="CT25" s="76">
        <f t="shared" si="10"/>
        <v>41.039569415500104</v>
      </c>
      <c r="CU25" s="77">
        <f t="shared" si="23"/>
        <v>9.5395737717495543E-2</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3.915</v>
      </c>
      <c r="DB25" s="1081">
        <f>VLOOKUP($AX25&amp;"_"&amp;$CW$14,データシート1!$A:$BS,MATCH($CW$12&amp;"_"&amp;DB$20,データシート1!$A$1:$BS$1,0),0)</f>
        <v>0</v>
      </c>
      <c r="DC25" s="1081">
        <f>VLOOKUP($AX25&amp;"_"&amp;$CW$14,データシート1!$A:$BS,MATCH($CW$12&amp;"_"&amp;DC$20,データシート1!$A$1:$BS$1,0),0)</f>
        <v>0</v>
      </c>
      <c r="DD25" s="1080">
        <f t="shared" si="11"/>
        <v>3.915</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1</v>
      </c>
      <c r="DJ25" s="74">
        <f>VLOOKUP($AX25&amp;"_"&amp;$DF$14,データシート1!$A:$BS,MATCH($DF$12&amp;"_"&amp;DJ$20,データシート1!$A$1:$BS$1,0),0)</f>
        <v>0</v>
      </c>
      <c r="DK25" s="74">
        <f>VLOOKUP($AX25&amp;"_"&amp;$DF$14,データシート1!$A:$BS,MATCH($DF$12&amp;"_"&amp;DK$20,データシート1!$A$1:$BS$1,0),0)</f>
        <v>0</v>
      </c>
      <c r="DL25" s="78">
        <f t="shared" si="12"/>
        <v>1</v>
      </c>
      <c r="DM25" s="18"/>
      <c r="DN25" s="139">
        <f t="shared" si="26"/>
        <v>0</v>
      </c>
      <c r="DO25" s="140">
        <f t="shared" si="27"/>
        <v>0</v>
      </c>
      <c r="DP25" s="140">
        <f t="shared" si="13"/>
        <v>0</v>
      </c>
      <c r="DQ25" s="140">
        <f t="shared" si="13"/>
        <v>1</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11343</v>
      </c>
      <c r="AY26" s="20" t="str">
        <f>IF(IFERROR(比較地域マスタ!$Z11,"")=0,"",IFERROR(比較地域マスタ!$Z11,""))</f>
        <v>小川町</v>
      </c>
      <c r="BB26" s="122" t="str">
        <f t="shared" si="0"/>
        <v>11343</v>
      </c>
      <c r="BC26" s="123" t="str">
        <f t="shared" si="0"/>
        <v>小川町</v>
      </c>
      <c r="BD26" s="40">
        <f t="shared" si="14"/>
        <v>155.04286894235952</v>
      </c>
      <c r="BE26" s="40">
        <f t="shared" si="15"/>
        <v>54.356726363446754</v>
      </c>
      <c r="BF26" s="40">
        <f>VLOOKUP($AX26&amp;"_"&amp;$BC$14,データシート1!$A:$BS,MATCH($BC$12&amp;"_"&amp;BF$20,データシート1!$A$1:$BS$1,0),0)</f>
        <v>50.711806418239952</v>
      </c>
      <c r="BG26" s="40">
        <f>VLOOKUP($AX26&amp;"_"&amp;$BC$14,データシート1!$A:$BS,MATCH($BC$12&amp;"_"&amp;BG$20,データシート1!$A$1:$BS$1,0),0)</f>
        <v>0.86980575712215624</v>
      </c>
      <c r="BH26" s="40">
        <f>VLOOKUP($AX26&amp;"_"&amp;$BC$14,データシート1!$A:$BS,MATCH($BC$12&amp;"_"&amp;BH$20,データシート1!$A$1:$BS$1,0),0)</f>
        <v>2.7751141880846464</v>
      </c>
      <c r="BI26" s="40">
        <f>VLOOKUP($AX26&amp;"_"&amp;$BC$14,データシート1!$A:$BS,MATCH($BC$12&amp;"_"&amp;BI$20,データシート1!$A$1:$BS$1,0),0)</f>
        <v>22.300271276261924</v>
      </c>
      <c r="BJ26" s="40">
        <f>VLOOKUP($AX26&amp;"_"&amp;$BC$14,データシート1!$A:$BS,MATCH($BC$12&amp;"_"&amp;BJ$20,データシート1!$A$1:$BS$1,0),0)</f>
        <v>32.842755664229955</v>
      </c>
      <c r="BK26" s="40">
        <f t="shared" si="1"/>
        <v>44.257380817451136</v>
      </c>
      <c r="BL26" s="40">
        <f t="shared" si="2"/>
        <v>42.543026619108474</v>
      </c>
      <c r="BM26" s="40">
        <f>VLOOKUP($AX26&amp;"_"&amp;$BC$14,データシート1!$A:$BS,MATCH($BC$12&amp;"_"&amp;BM$20,データシート1!$A$1:$BS$1,0),0)</f>
        <v>26.705396743717195</v>
      </c>
      <c r="BN26" s="40">
        <f>VLOOKUP($AX26&amp;"_"&amp;$BC$14,データシート1!$A:$BS,MATCH($BC$12&amp;"_"&amp;BN$20,データシート1!$A$1:$BS$1,0),0)</f>
        <v>15.837629875391276</v>
      </c>
      <c r="BO26" s="40">
        <f>VLOOKUP($AX26&amp;"_"&amp;$BC$14,データシート1!$A:$BS,MATCH($BC$12&amp;"_"&amp;BO$20,データシート1!$A$1:$BS$1,0),0)</f>
        <v>1.7143541983426582</v>
      </c>
      <c r="BP26" s="40">
        <f>VLOOKUP($AX26&amp;"_"&amp;$BC$14,データシート1!$A:$BS,MATCH($BC$12&amp;"_"&amp;BP$20,データシート1!$A$1:$BS$1,0),0)</f>
        <v>0</v>
      </c>
      <c r="BQ26" s="40">
        <f>VLOOKUP($AX26&amp;"_"&amp;$BC$14,データシート1!$A:$BS,MATCH($BC$12&amp;"_"&amp;BQ$20,データシート1!$A$1:$BS$1,0),0)</f>
        <v>1.2857348209697701</v>
      </c>
      <c r="BR26" s="41">
        <f t="shared" si="3"/>
        <v>155.04286894235952</v>
      </c>
      <c r="BT26" s="134" t="str">
        <f t="shared" si="4"/>
        <v>小川町</v>
      </c>
      <c r="BU26" s="38">
        <f t="shared" si="25"/>
        <v>155.04286894235952</v>
      </c>
      <c r="BV26" s="69">
        <f t="shared" si="16"/>
        <v>0.35059159272688006</v>
      </c>
      <c r="BW26" s="69">
        <f t="shared" si="5"/>
        <v>0.32708248218170644</v>
      </c>
      <c r="BX26" s="69">
        <f t="shared" si="5"/>
        <v>5.6100984395839899E-3</v>
      </c>
      <c r="BY26" s="69">
        <f t="shared" si="5"/>
        <v>1.7899012105589675E-2</v>
      </c>
      <c r="BZ26" s="69">
        <f t="shared" si="5"/>
        <v>0.14383293748616405</v>
      </c>
      <c r="CA26" s="69">
        <f t="shared" si="5"/>
        <v>0.21183015954406745</v>
      </c>
      <c r="CB26" s="69">
        <f t="shared" si="5"/>
        <v>0.2854525404448286</v>
      </c>
      <c r="CC26" s="69">
        <f t="shared" si="5"/>
        <v>0.27439524893547185</v>
      </c>
      <c r="CD26" s="69">
        <f t="shared" si="5"/>
        <v>0.17224524369221711</v>
      </c>
      <c r="CE26" s="69">
        <f t="shared" si="5"/>
        <v>0.1021500052432547</v>
      </c>
      <c r="CF26" s="69">
        <f t="shared" si="5"/>
        <v>1.1057291509356717E-2</v>
      </c>
      <c r="CG26" s="69">
        <f t="shared" si="5"/>
        <v>0</v>
      </c>
      <c r="CH26" s="69">
        <f t="shared" si="5"/>
        <v>8.2927697980599759E-3</v>
      </c>
      <c r="CI26" s="135">
        <f t="shared" si="6"/>
        <v>1</v>
      </c>
      <c r="CK26" s="136" t="str">
        <f t="shared" si="7"/>
        <v>小川町</v>
      </c>
      <c r="CL26" s="137">
        <f t="shared" si="17"/>
        <v>54.356726363446754</v>
      </c>
      <c r="CM26" s="75">
        <f t="shared" si="18"/>
        <v>0.17764130855557494</v>
      </c>
      <c r="CN26" s="76">
        <f t="shared" si="19"/>
        <v>50.711806418239952</v>
      </c>
      <c r="CO26" s="75">
        <f t="shared" si="20"/>
        <v>0.19040930864034344</v>
      </c>
      <c r="CP26" s="76">
        <f t="shared" si="8"/>
        <v>0.86980575712215624</v>
      </c>
      <c r="CQ26" s="75">
        <f t="shared" si="21"/>
        <v>0</v>
      </c>
      <c r="CR26" s="76">
        <f t="shared" si="9"/>
        <v>2.7751141880846464</v>
      </c>
      <c r="CS26" s="75">
        <f t="shared" si="22"/>
        <v>0</v>
      </c>
      <c r="CT26" s="76">
        <f t="shared" si="10"/>
        <v>22.300271276261924</v>
      </c>
      <c r="CU26" s="77">
        <f t="shared" si="23"/>
        <v>0</v>
      </c>
      <c r="CV26" s="18"/>
      <c r="CW26" s="1078">
        <f t="shared" si="24"/>
        <v>9.6560000000000006</v>
      </c>
      <c r="CX26" s="1081">
        <f>VLOOKUP($AX26&amp;"_"&amp;$CW$14,データシート1!$A:$BS,MATCH($CW$12&amp;"_"&amp;CX$20,データシート1!$A$1:$BS$1,0),0)</f>
        <v>9.6560000000000006</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9.6560000000000006</v>
      </c>
      <c r="DE26" s="18"/>
      <c r="DF26" s="138">
        <f>VLOOKUP($AX26&amp;"_"&amp;$DF$14,データシート1!$A:$BS,MATCH($DF$12&amp;"_"&amp;DF$20,データシート1!$A$1:$BS$1,0),0)</f>
        <v>1</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1</v>
      </c>
      <c r="DM26" s="18"/>
      <c r="DN26" s="139">
        <f t="shared" si="26"/>
        <v>1</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40225</v>
      </c>
      <c r="AY27" s="20" t="str">
        <f>IF(IFERROR(比較地域マスタ!$Z12,"")=0,"",IFERROR(比較地域マスタ!$Z12,""))</f>
        <v>うきは市</v>
      </c>
      <c r="BB27" s="122" t="str">
        <f t="shared" si="0"/>
        <v>40225</v>
      </c>
      <c r="BC27" s="123" t="str">
        <f t="shared" si="0"/>
        <v>うきは市</v>
      </c>
      <c r="BD27" s="40">
        <f t="shared" si="14"/>
        <v>211.81855420753968</v>
      </c>
      <c r="BE27" s="40">
        <f t="shared" si="15"/>
        <v>104.77861577923792</v>
      </c>
      <c r="BF27" s="40">
        <f>VLOOKUP($AX27&amp;"_"&amp;$BC$14,データシート1!$A:$BS,MATCH($BC$12&amp;"_"&amp;BF$20,データシート1!$A$1:$BS$1,0),0)</f>
        <v>96.665954950918319</v>
      </c>
      <c r="BG27" s="40">
        <f>VLOOKUP($AX27&amp;"_"&amp;$BC$14,データシート1!$A:$BS,MATCH($BC$12&amp;"_"&amp;BG$20,データシート1!$A$1:$BS$1,0),0)</f>
        <v>1.4218962020988712</v>
      </c>
      <c r="BH27" s="40">
        <f>VLOOKUP($AX27&amp;"_"&amp;$BC$14,データシート1!$A:$BS,MATCH($BC$12&amp;"_"&amp;BH$20,データシート1!$A$1:$BS$1,0),0)</f>
        <v>6.6907646262207301</v>
      </c>
      <c r="BI27" s="40">
        <f>VLOOKUP($AX27&amp;"_"&amp;$BC$14,データシート1!$A:$BS,MATCH($BC$12&amp;"_"&amp;BI$20,データシート1!$A$1:$BS$1,0),0)</f>
        <v>25.285839001756241</v>
      </c>
      <c r="BJ27" s="40">
        <f>VLOOKUP($AX27&amp;"_"&amp;$BC$14,データシート1!$A:$BS,MATCH($BC$12&amp;"_"&amp;BJ$20,データシート1!$A$1:$BS$1,0),0)</f>
        <v>21.192955571601384</v>
      </c>
      <c r="BK27" s="40">
        <f t="shared" si="1"/>
        <v>60.561143854944127</v>
      </c>
      <c r="BL27" s="40">
        <f t="shared" si="2"/>
        <v>58.856164800798766</v>
      </c>
      <c r="BM27" s="40">
        <f>VLOOKUP($AX27&amp;"_"&amp;$BC$14,データシート1!$A:$BS,MATCH($BC$12&amp;"_"&amp;BM$20,データシート1!$A$1:$BS$1,0),0)</f>
        <v>26.471691285655005</v>
      </c>
      <c r="BN27" s="40">
        <f>VLOOKUP($AX27&amp;"_"&amp;$BC$14,データシート1!$A:$BS,MATCH($BC$12&amp;"_"&amp;BN$20,データシート1!$A$1:$BS$1,0),0)</f>
        <v>32.38447351514376</v>
      </c>
      <c r="BO27" s="40">
        <f>VLOOKUP($AX27&amp;"_"&amp;$BC$14,データシート1!$A:$BS,MATCH($BC$12&amp;"_"&amp;BO$20,データシート1!$A$1:$BS$1,0),0)</f>
        <v>1.7049790541453587</v>
      </c>
      <c r="BP27" s="40">
        <f>VLOOKUP($AX27&amp;"_"&amp;$BC$14,データシート1!$A:$BS,MATCH($BC$12&amp;"_"&amp;BP$20,データシート1!$A$1:$BS$1,0),0)</f>
        <v>0</v>
      </c>
      <c r="BQ27" s="40">
        <f>VLOOKUP($AX27&amp;"_"&amp;$BC$14,データシート1!$A:$BS,MATCH($BC$12&amp;"_"&amp;BQ$20,データシート1!$A$1:$BS$1,0),0)</f>
        <v>0</v>
      </c>
      <c r="BR27" s="41">
        <f t="shared" si="3"/>
        <v>211.81855420753968</v>
      </c>
      <c r="BT27" s="134" t="str">
        <f t="shared" si="4"/>
        <v>うきは市</v>
      </c>
      <c r="BU27" s="38">
        <f t="shared" si="25"/>
        <v>211.81855420753968</v>
      </c>
      <c r="BV27" s="69">
        <f t="shared" si="16"/>
        <v>0.49466212330283355</v>
      </c>
      <c r="BW27" s="69">
        <f t="shared" si="5"/>
        <v>0.45636207513816324</v>
      </c>
      <c r="BX27" s="69">
        <f t="shared" si="5"/>
        <v>6.7128028865011437E-3</v>
      </c>
      <c r="BY27" s="69">
        <f t="shared" si="5"/>
        <v>3.1587245278169182E-2</v>
      </c>
      <c r="BZ27" s="69">
        <f t="shared" si="5"/>
        <v>0.11937499571912474</v>
      </c>
      <c r="CA27" s="69">
        <f t="shared" si="5"/>
        <v>0.10005240405350203</v>
      </c>
      <c r="CB27" s="69">
        <f t="shared" si="5"/>
        <v>0.28591047692453969</v>
      </c>
      <c r="CC27" s="69">
        <f t="shared" si="5"/>
        <v>0.27786123373843602</v>
      </c>
      <c r="CD27" s="69">
        <f t="shared" si="5"/>
        <v>0.12497343013548312</v>
      </c>
      <c r="CE27" s="69">
        <f t="shared" si="5"/>
        <v>0.1528878036029529</v>
      </c>
      <c r="CF27" s="69">
        <f t="shared" si="5"/>
        <v>8.049243186103618E-3</v>
      </c>
      <c r="CG27" s="69">
        <f t="shared" si="5"/>
        <v>0</v>
      </c>
      <c r="CH27" s="69">
        <f t="shared" si="5"/>
        <v>0</v>
      </c>
      <c r="CI27" s="135">
        <f t="shared" si="6"/>
        <v>1</v>
      </c>
      <c r="CK27" s="136" t="str">
        <f t="shared" si="7"/>
        <v>うきは市</v>
      </c>
      <c r="CL27" s="137">
        <f t="shared" si="17"/>
        <v>104.77861577923792</v>
      </c>
      <c r="CM27" s="75">
        <f t="shared" si="18"/>
        <v>0.15531795184513902</v>
      </c>
      <c r="CN27" s="76">
        <f t="shared" si="19"/>
        <v>96.665954950918319</v>
      </c>
      <c r="CO27" s="75">
        <f t="shared" si="20"/>
        <v>0.16835296364953978</v>
      </c>
      <c r="CP27" s="76">
        <f t="shared" si="8"/>
        <v>1.4218962020988712</v>
      </c>
      <c r="CQ27" s="75">
        <f t="shared" si="21"/>
        <v>0</v>
      </c>
      <c r="CR27" s="76">
        <f t="shared" si="9"/>
        <v>6.6907646262207301</v>
      </c>
      <c r="CS27" s="75">
        <f t="shared" si="22"/>
        <v>0</v>
      </c>
      <c r="CT27" s="76">
        <f t="shared" si="10"/>
        <v>25.285839001756241</v>
      </c>
      <c r="CU27" s="77">
        <f t="shared" si="23"/>
        <v>0.13513492669800953</v>
      </c>
      <c r="CV27" s="18"/>
      <c r="CW27" s="1078">
        <f t="shared" si="24"/>
        <v>16.274000000000001</v>
      </c>
      <c r="CX27" s="1081">
        <f>VLOOKUP($AX27&amp;"_"&amp;$CW$14,データシート1!$A:$BS,MATCH($CW$12&amp;"_"&amp;CX$20,データシート1!$A$1:$BS$1,0),0)</f>
        <v>16.274000000000001</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3.4169999999999998</v>
      </c>
      <c r="DB27" s="1081">
        <f>VLOOKUP($AX27&amp;"_"&amp;$CW$14,データシート1!$A:$BS,MATCH($CW$12&amp;"_"&amp;DB$20,データシート1!$A$1:$BS$1,0),0)</f>
        <v>0</v>
      </c>
      <c r="DC27" s="1081">
        <f>VLOOKUP($AX27&amp;"_"&amp;$CW$14,データシート1!$A:$BS,MATCH($CW$12&amp;"_"&amp;DC$20,データシート1!$A$1:$BS$1,0),0)</f>
        <v>0</v>
      </c>
      <c r="DD27" s="1080">
        <f t="shared" si="11"/>
        <v>19.691000000000003</v>
      </c>
      <c r="DE27" s="18"/>
      <c r="DF27" s="138">
        <f>VLOOKUP($AX27&amp;"_"&amp;$DF$14,データシート1!$A:$BS,MATCH($DF$12&amp;"_"&amp;DF$20,データシート1!$A$1:$BS$1,0),0)</f>
        <v>4</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1</v>
      </c>
      <c r="DJ27" s="74">
        <f>VLOOKUP($AX27&amp;"_"&amp;$DF$14,データシート1!$A:$BS,MATCH($DF$12&amp;"_"&amp;DJ$20,データシート1!$A$1:$BS$1,0),0)</f>
        <v>0</v>
      </c>
      <c r="DK27" s="74">
        <f>VLOOKUP($AX27&amp;"_"&amp;$DF$14,データシート1!$A:$BS,MATCH($DF$12&amp;"_"&amp;DK$20,データシート1!$A$1:$BS$1,0),0)</f>
        <v>0</v>
      </c>
      <c r="DL27" s="78">
        <f t="shared" si="12"/>
        <v>5</v>
      </c>
      <c r="DM27" s="18"/>
      <c r="DN27" s="139">
        <f t="shared" si="26"/>
        <v>0.83</v>
      </c>
      <c r="DO27" s="140">
        <f t="shared" si="27"/>
        <v>0</v>
      </c>
      <c r="DP27" s="140">
        <f t="shared" si="13"/>
        <v>0</v>
      </c>
      <c r="DQ27" s="140">
        <f t="shared" si="13"/>
        <v>0.17</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04421</v>
      </c>
      <c r="AY28" s="20" t="str">
        <f>IF(IFERROR(比較地域マスタ!$Z13,"")=0,"",IFERROR(比較地域マスタ!$Z13,""))</f>
        <v>大和町</v>
      </c>
      <c r="BB28" s="122" t="str">
        <f t="shared" si="0"/>
        <v>04421</v>
      </c>
      <c r="BC28" s="123" t="str">
        <f t="shared" si="0"/>
        <v>大和町</v>
      </c>
      <c r="BD28" s="40">
        <f t="shared" si="14"/>
        <v>857.31330710323107</v>
      </c>
      <c r="BE28" s="40">
        <f t="shared" si="15"/>
        <v>720.11630845821401</v>
      </c>
      <c r="BF28" s="40">
        <f>VLOOKUP($AX28&amp;"_"&amp;$BC$14,データシート1!$A:$BS,MATCH($BC$12&amp;"_"&amp;BF$20,データシート1!$A$1:$BS$1,0),0)</f>
        <v>706.42042699074136</v>
      </c>
      <c r="BG28" s="40">
        <f>VLOOKUP($AX28&amp;"_"&amp;$BC$14,データシート1!$A:$BS,MATCH($BC$12&amp;"_"&amp;BG$20,データシート1!$A$1:$BS$1,0),0)</f>
        <v>2.3912231466188634</v>
      </c>
      <c r="BH28" s="40">
        <f>VLOOKUP($AX28&amp;"_"&amp;$BC$14,データシート1!$A:$BS,MATCH($BC$12&amp;"_"&amp;BH$20,データシート1!$A$1:$BS$1,0),0)</f>
        <v>11.304658320853829</v>
      </c>
      <c r="BI28" s="40">
        <f>VLOOKUP($AX28&amp;"_"&amp;$BC$14,データシート1!$A:$BS,MATCH($BC$12&amp;"_"&amp;BI$20,データシート1!$A$1:$BS$1,0),0)</f>
        <v>40.667806691323875</v>
      </c>
      <c r="BJ28" s="40">
        <f>VLOOKUP($AX28&amp;"_"&amp;$BC$14,データシート1!$A:$BS,MATCH($BC$12&amp;"_"&amp;BJ$20,データシート1!$A$1:$BS$1,0),0)</f>
        <v>36.149183829668821</v>
      </c>
      <c r="BK28" s="40">
        <f t="shared" si="1"/>
        <v>56.179537106786611</v>
      </c>
      <c r="BL28" s="40">
        <f t="shared" si="2"/>
        <v>54.509287360390999</v>
      </c>
      <c r="BM28" s="40">
        <f>VLOOKUP($AX28&amp;"_"&amp;$BC$14,データシート1!$A:$BS,MATCH($BC$12&amp;"_"&amp;BM$20,データシート1!$A$1:$BS$1,0),0)</f>
        <v>27.08044502372119</v>
      </c>
      <c r="BN28" s="40">
        <f>VLOOKUP($AX28&amp;"_"&amp;$BC$14,データシート1!$A:$BS,MATCH($BC$12&amp;"_"&amp;BN$20,データシート1!$A$1:$BS$1,0),0)</f>
        <v>27.428842336669806</v>
      </c>
      <c r="BO28" s="40">
        <f>VLOOKUP($AX28&amp;"_"&amp;$BC$14,データシート1!$A:$BS,MATCH($BC$12&amp;"_"&amp;BO$20,データシート1!$A$1:$BS$1,0),0)</f>
        <v>1.6702497463956141</v>
      </c>
      <c r="BP28" s="40">
        <f>VLOOKUP($AX28&amp;"_"&amp;$BC$14,データシート1!$A:$BS,MATCH($BC$12&amp;"_"&amp;BP$20,データシート1!$A$1:$BS$1,0),0)</f>
        <v>0</v>
      </c>
      <c r="BQ28" s="40">
        <f>VLOOKUP($AX28&amp;"_"&amp;$BC$14,データシート1!$A:$BS,MATCH($BC$12&amp;"_"&amp;BQ$20,データシート1!$A$1:$BS$1,0),0)</f>
        <v>4.20047101723776</v>
      </c>
      <c r="BR28" s="41">
        <f t="shared" si="3"/>
        <v>857.31330710323107</v>
      </c>
      <c r="BT28" s="134" t="str">
        <f t="shared" si="4"/>
        <v>大和町</v>
      </c>
      <c r="BU28" s="38">
        <f t="shared" si="25"/>
        <v>857.31330710323107</v>
      </c>
      <c r="BV28" s="69">
        <f t="shared" si="16"/>
        <v>0.83996865847260571</v>
      </c>
      <c r="BW28" s="69">
        <f t="shared" si="5"/>
        <v>0.82399330692493222</v>
      </c>
      <c r="BX28" s="69">
        <f t="shared" si="5"/>
        <v>2.7892056810578944E-3</v>
      </c>
      <c r="BY28" s="69">
        <f t="shared" si="5"/>
        <v>1.3186145866615609E-2</v>
      </c>
      <c r="BZ28" s="69">
        <f t="shared" si="5"/>
        <v>4.7436341363621189E-2</v>
      </c>
      <c r="CA28" s="69">
        <f t="shared" si="5"/>
        <v>4.2165662809799373E-2</v>
      </c>
      <c r="CB28" s="69">
        <f t="shared" si="5"/>
        <v>6.5529762154994647E-2</v>
      </c>
      <c r="CC28" s="69">
        <f t="shared" si="5"/>
        <v>6.3581524873995002E-2</v>
      </c>
      <c r="CD28" s="69">
        <f t="shared" si="5"/>
        <v>3.1587571077396528E-2</v>
      </c>
      <c r="CE28" s="69">
        <f t="shared" si="5"/>
        <v>3.1993953796598466E-2</v>
      </c>
      <c r="CF28" s="69">
        <f t="shared" si="5"/>
        <v>1.9482372809996467E-3</v>
      </c>
      <c r="CG28" s="69">
        <f t="shared" si="5"/>
        <v>0</v>
      </c>
      <c r="CH28" s="69">
        <f t="shared" si="5"/>
        <v>4.8995751989791194E-3</v>
      </c>
      <c r="CI28" s="135">
        <f t="shared" si="6"/>
        <v>1</v>
      </c>
      <c r="CK28" s="136" t="str">
        <f t="shared" si="7"/>
        <v>大和町</v>
      </c>
      <c r="CL28" s="137">
        <f t="shared" si="17"/>
        <v>720.11630845821401</v>
      </c>
      <c r="CM28" s="75">
        <f t="shared" si="18"/>
        <v>0.19295077526780197</v>
      </c>
      <c r="CN28" s="76">
        <f t="shared" si="19"/>
        <v>706.42042699074136</v>
      </c>
      <c r="CO28" s="75">
        <f t="shared" si="20"/>
        <v>0.19669165087976864</v>
      </c>
      <c r="CP28" s="76">
        <f t="shared" si="8"/>
        <v>2.3912231466188634</v>
      </c>
      <c r="CQ28" s="75">
        <f t="shared" si="21"/>
        <v>0</v>
      </c>
      <c r="CR28" s="76">
        <f t="shared" si="9"/>
        <v>11.304658320853829</v>
      </c>
      <c r="CS28" s="75">
        <f t="shared" si="22"/>
        <v>0</v>
      </c>
      <c r="CT28" s="76">
        <f t="shared" si="10"/>
        <v>40.667806691323875</v>
      </c>
      <c r="CU28" s="77">
        <f t="shared" si="23"/>
        <v>0</v>
      </c>
      <c r="CV28" s="18"/>
      <c r="CW28" s="1078">
        <f t="shared" si="24"/>
        <v>138.947</v>
      </c>
      <c r="CX28" s="1081">
        <f>VLOOKUP($AX28&amp;"_"&amp;$CW$14,データシート1!$A:$BS,MATCH($CW$12&amp;"_"&amp;CX$20,データシート1!$A$1:$BS$1,0),0)</f>
        <v>138.947</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138.947</v>
      </c>
      <c r="DE28" s="18"/>
      <c r="DF28" s="138">
        <f>VLOOKUP($AX28&amp;"_"&amp;$DF$14,データシート1!$A:$BS,MATCH($DF$12&amp;"_"&amp;DF$20,データシート1!$A$1:$BS$1,0),0)</f>
        <v>11</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11</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29344</v>
      </c>
      <c r="AY29" s="20" t="str">
        <f>IF(IFERROR(比較地域マスタ!$Z14,"")=0,"",IFERROR(比較地域マスタ!$Z14,""))</f>
        <v>斑鳩町</v>
      </c>
      <c r="BB29" s="122" t="str">
        <f t="shared" si="0"/>
        <v>29344</v>
      </c>
      <c r="BC29" s="123" t="str">
        <f t="shared" si="0"/>
        <v>斑鳩町</v>
      </c>
      <c r="BD29" s="40">
        <f t="shared" si="14"/>
        <v>79.026601428300339</v>
      </c>
      <c r="BE29" s="40">
        <f t="shared" si="15"/>
        <v>6.9774297482181327</v>
      </c>
      <c r="BF29" s="40">
        <f>VLOOKUP($AX29&amp;"_"&amp;$BC$14,データシート1!$A:$BS,MATCH($BC$12&amp;"_"&amp;BF$20,データシート1!$A$1:$BS$1,0),0)</f>
        <v>6.2972430685024996</v>
      </c>
      <c r="BG29" s="40">
        <f>VLOOKUP($AX29&amp;"_"&amp;$BC$14,データシート1!$A:$BS,MATCH($BC$12&amp;"_"&amp;BG$20,データシート1!$A$1:$BS$1,0),0)</f>
        <v>0.62857963873006073</v>
      </c>
      <c r="BH29" s="40">
        <f>VLOOKUP($AX29&amp;"_"&amp;$BC$14,データシート1!$A:$BS,MATCH($BC$12&amp;"_"&amp;BH$20,データシート1!$A$1:$BS$1,0),0)</f>
        <v>5.1607040985572228E-2</v>
      </c>
      <c r="BI29" s="40">
        <f>VLOOKUP($AX29&amp;"_"&amp;$BC$14,データシート1!$A:$BS,MATCH($BC$12&amp;"_"&amp;BI$20,データシート1!$A$1:$BS$1,0),0)</f>
        <v>14.448185425524459</v>
      </c>
      <c r="BJ29" s="40">
        <f>VLOOKUP($AX29&amp;"_"&amp;$BC$14,データシート1!$A:$BS,MATCH($BC$12&amp;"_"&amp;BJ$20,データシート1!$A$1:$BS$1,0),0)</f>
        <v>28.260150745283369</v>
      </c>
      <c r="BK29" s="40">
        <f t="shared" si="1"/>
        <v>29.340835509274378</v>
      </c>
      <c r="BL29" s="40">
        <f t="shared" si="2"/>
        <v>27.675125927049784</v>
      </c>
      <c r="BM29" s="40">
        <f>VLOOKUP($AX29&amp;"_"&amp;$BC$14,データシート1!$A:$BS,MATCH($BC$12&amp;"_"&amp;BM$20,データシート1!$A$1:$BS$1,0),0)</f>
        <v>18.118470452282477</v>
      </c>
      <c r="BN29" s="40">
        <f>VLOOKUP($AX29&amp;"_"&amp;$BC$14,データシート1!$A:$BS,MATCH($BC$12&amp;"_"&amp;BN$20,データシート1!$A$1:$BS$1,0),0)</f>
        <v>9.5566554747673074</v>
      </c>
      <c r="BO29" s="40">
        <f>VLOOKUP($AX29&amp;"_"&amp;$BC$14,データシート1!$A:$BS,MATCH($BC$12&amp;"_"&amp;BO$20,データシート1!$A$1:$BS$1,0),0)</f>
        <v>1.6657095822245949</v>
      </c>
      <c r="BP29" s="40">
        <f>VLOOKUP($AX29&amp;"_"&amp;$BC$14,データシート1!$A:$BS,MATCH($BC$12&amp;"_"&amp;BP$20,データシート1!$A$1:$BS$1,0),0)</f>
        <v>0</v>
      </c>
      <c r="BQ29" s="40">
        <f>VLOOKUP($AX29&amp;"_"&amp;$BC$14,データシート1!$A:$BS,MATCH($BC$12&amp;"_"&amp;BQ$20,データシート1!$A$1:$BS$1,0),0)</f>
        <v>0</v>
      </c>
      <c r="BR29" s="41">
        <f t="shared" si="3"/>
        <v>79.026601428300339</v>
      </c>
      <c r="BT29" s="134" t="str">
        <f t="shared" si="4"/>
        <v>斑鳩町</v>
      </c>
      <c r="BU29" s="38">
        <f t="shared" si="25"/>
        <v>79.026601428300339</v>
      </c>
      <c r="BV29" s="69">
        <f t="shared" si="16"/>
        <v>8.8292165196407327E-2</v>
      </c>
      <c r="BW29" s="69">
        <f t="shared" si="5"/>
        <v>7.9685105454217142E-2</v>
      </c>
      <c r="BX29" s="69">
        <f t="shared" si="5"/>
        <v>7.9540259528984268E-3</v>
      </c>
      <c r="BY29" s="69">
        <f t="shared" si="5"/>
        <v>6.5303378929175546E-4</v>
      </c>
      <c r="BZ29" s="69">
        <f t="shared" si="5"/>
        <v>0.1828268603785661</v>
      </c>
      <c r="CA29" s="69">
        <f t="shared" si="5"/>
        <v>0.35760301258713983</v>
      </c>
      <c r="CB29" s="69">
        <f t="shared" si="5"/>
        <v>0.37127796183788675</v>
      </c>
      <c r="CC29" s="69">
        <f t="shared" si="5"/>
        <v>0.3502001278918595</v>
      </c>
      <c r="CD29" s="69">
        <f t="shared" si="5"/>
        <v>0.22927052568142001</v>
      </c>
      <c r="CE29" s="69">
        <f t="shared" si="5"/>
        <v>0.12092960221043947</v>
      </c>
      <c r="CF29" s="69">
        <f t="shared" si="5"/>
        <v>2.1077833946027254E-2</v>
      </c>
      <c r="CG29" s="69">
        <f t="shared" si="5"/>
        <v>0</v>
      </c>
      <c r="CH29" s="69">
        <f t="shared" si="5"/>
        <v>0</v>
      </c>
      <c r="CI29" s="135">
        <f t="shared" si="6"/>
        <v>1</v>
      </c>
      <c r="CK29" s="136" t="str">
        <f t="shared" si="7"/>
        <v>斑鳩町</v>
      </c>
      <c r="CL29" s="137">
        <f t="shared" si="17"/>
        <v>6.9774297482181327</v>
      </c>
      <c r="CM29" s="75">
        <f t="shared" si="18"/>
        <v>0.4471560606965298</v>
      </c>
      <c r="CN29" s="76">
        <f t="shared" si="19"/>
        <v>6.2972430685024996</v>
      </c>
      <c r="CO29" s="75">
        <f t="shared" si="20"/>
        <v>0.4954549103568181</v>
      </c>
      <c r="CP29" s="76">
        <f t="shared" si="8"/>
        <v>0.62857963873006073</v>
      </c>
      <c r="CQ29" s="75">
        <f t="shared" si="21"/>
        <v>0</v>
      </c>
      <c r="CR29" s="76">
        <f t="shared" si="9"/>
        <v>5.1607040985572228E-2</v>
      </c>
      <c r="CS29" s="75">
        <f t="shared" si="22"/>
        <v>0</v>
      </c>
      <c r="CT29" s="76">
        <f t="shared" si="10"/>
        <v>14.448185425524459</v>
      </c>
      <c r="CU29" s="77">
        <f t="shared" si="23"/>
        <v>0</v>
      </c>
      <c r="CV29" s="18"/>
      <c r="CW29" s="1078">
        <f t="shared" si="24"/>
        <v>3.12</v>
      </c>
      <c r="CX29" s="1081">
        <f>VLOOKUP($AX29&amp;"_"&amp;$CW$14,データシート1!$A:$BS,MATCH($CW$12&amp;"_"&amp;CX$20,データシート1!$A$1:$BS$1,0),0)</f>
        <v>3.12</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3.12</v>
      </c>
      <c r="DE29" s="18"/>
      <c r="DF29" s="138">
        <f>VLOOKUP($AX29&amp;"_"&amp;$DF$14,データシート1!$A:$BS,MATCH($DF$12&amp;"_"&amp;DF$20,データシート1!$A$1:$BS$1,0),0)</f>
        <v>1</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1</v>
      </c>
      <c r="DM29" s="18"/>
      <c r="DN29" s="139">
        <f t="shared" si="26"/>
        <v>1</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44341</v>
      </c>
      <c r="AY30" s="20" t="str">
        <f>IF(IFERROR(比較地域マスタ!$Z15,"")=0,"",IFERROR(比較地域マスタ!$Z15,""))</f>
        <v>日出町</v>
      </c>
      <c r="BB30" s="122" t="str">
        <f t="shared" si="0"/>
        <v>44341</v>
      </c>
      <c r="BC30" s="123" t="str">
        <f t="shared" si="0"/>
        <v>日出町</v>
      </c>
      <c r="BD30" s="40">
        <f t="shared" si="14"/>
        <v>342.80350390698379</v>
      </c>
      <c r="BE30" s="40">
        <f t="shared" si="15"/>
        <v>239.423041065685</v>
      </c>
      <c r="BF30" s="40">
        <f>VLOOKUP($AX30&amp;"_"&amp;$BC$14,データシート1!$A:$BS,MATCH($BC$12&amp;"_"&amp;BF$20,データシート1!$A$1:$BS$1,0),0)</f>
        <v>228.6278092096608</v>
      </c>
      <c r="BG30" s="40">
        <f>VLOOKUP($AX30&amp;"_"&amp;$BC$14,データシート1!$A:$BS,MATCH($BC$12&amp;"_"&amp;BG$20,データシート1!$A$1:$BS$1,0),0)</f>
        <v>2.506215644980299</v>
      </c>
      <c r="BH30" s="40">
        <f>VLOOKUP($AX30&amp;"_"&amp;$BC$14,データシート1!$A:$BS,MATCH($BC$12&amp;"_"&amp;BH$20,データシート1!$A$1:$BS$1,0),0)</f>
        <v>8.2890162110438972</v>
      </c>
      <c r="BI30" s="40">
        <f>VLOOKUP($AX30&amp;"_"&amp;$BC$14,データシート1!$A:$BS,MATCH($BC$12&amp;"_"&amp;BI$20,データシート1!$A$1:$BS$1,0),0)</f>
        <v>25.822188330120351</v>
      </c>
      <c r="BJ30" s="40">
        <f>VLOOKUP($AX30&amp;"_"&amp;$BC$14,データシート1!$A:$BS,MATCH($BC$12&amp;"_"&amp;BJ$20,データシート1!$A$1:$BS$1,0),0)</f>
        <v>29.045610337691741</v>
      </c>
      <c r="BK30" s="40">
        <f t="shared" si="1"/>
        <v>45.23137521993079</v>
      </c>
      <c r="BL30" s="40">
        <f t="shared" si="2"/>
        <v>43.402381244337974</v>
      </c>
      <c r="BM30" s="40">
        <f>VLOOKUP($AX30&amp;"_"&amp;$BC$14,データシート1!$A:$BS,MATCH($BC$12&amp;"_"&amp;BM$20,データシート1!$A$1:$BS$1,0),0)</f>
        <v>25.153424570118581</v>
      </c>
      <c r="BN30" s="40">
        <f>VLOOKUP($AX30&amp;"_"&amp;$BC$14,データシート1!$A:$BS,MATCH($BC$12&amp;"_"&amp;BN$20,データシート1!$A$1:$BS$1,0),0)</f>
        <v>18.248956674219393</v>
      </c>
      <c r="BO30" s="40">
        <f>VLOOKUP($AX30&amp;"_"&amp;$BC$14,データシート1!$A:$BS,MATCH($BC$12&amp;"_"&amp;BO$20,データシート1!$A$1:$BS$1,0),0)</f>
        <v>1.6712521203035016</v>
      </c>
      <c r="BP30" s="40">
        <f>VLOOKUP($AX30&amp;"_"&amp;$BC$14,データシート1!$A:$BS,MATCH($BC$12&amp;"_"&amp;BP$20,データシート1!$A$1:$BS$1,0),0)</f>
        <v>0.15774185528931828</v>
      </c>
      <c r="BQ30" s="40">
        <f>VLOOKUP($AX30&amp;"_"&amp;$BC$14,データシート1!$A:$BS,MATCH($BC$12&amp;"_"&amp;BQ$20,データシート1!$A$1:$BS$1,0),0)</f>
        <v>3.281288953555912</v>
      </c>
      <c r="BR30" s="41">
        <f t="shared" si="3"/>
        <v>342.80350390698379</v>
      </c>
      <c r="BT30" s="134" t="str">
        <f t="shared" si="4"/>
        <v>日出町</v>
      </c>
      <c r="BU30" s="38">
        <f t="shared" si="25"/>
        <v>342.80350390698379</v>
      </c>
      <c r="BV30" s="69">
        <f t="shared" si="16"/>
        <v>0.69842646979083967</v>
      </c>
      <c r="BW30" s="69">
        <f t="shared" si="5"/>
        <v>0.66693545020384803</v>
      </c>
      <c r="BX30" s="69">
        <f t="shared" si="5"/>
        <v>7.3109394052761345E-3</v>
      </c>
      <c r="BY30" s="69">
        <f t="shared" si="5"/>
        <v>2.4180080181715517E-2</v>
      </c>
      <c r="BZ30" s="69">
        <f t="shared" si="5"/>
        <v>7.5326500563211676E-2</v>
      </c>
      <c r="CA30" s="69">
        <f t="shared" si="5"/>
        <v>8.4729619174408938E-2</v>
      </c>
      <c r="CB30" s="69">
        <f t="shared" si="5"/>
        <v>0.13194548685886204</v>
      </c>
      <c r="CC30" s="69">
        <f t="shared" si="5"/>
        <v>0.1266100863896501</v>
      </c>
      <c r="CD30" s="69">
        <f t="shared" si="5"/>
        <v>7.3375634389500594E-2</v>
      </c>
      <c r="CE30" s="69">
        <f t="shared" si="5"/>
        <v>5.3234452000149507E-2</v>
      </c>
      <c r="CF30" s="69">
        <f t="shared" si="5"/>
        <v>4.8752480685173467E-3</v>
      </c>
      <c r="CG30" s="69">
        <f t="shared" si="5"/>
        <v>4.6015240069459704E-4</v>
      </c>
      <c r="CH30" s="69">
        <f t="shared" si="5"/>
        <v>9.571923612677705E-3</v>
      </c>
      <c r="CI30" s="135">
        <f t="shared" si="6"/>
        <v>1</v>
      </c>
      <c r="CK30" s="136" t="str">
        <f t="shared" si="7"/>
        <v>日出町</v>
      </c>
      <c r="CL30" s="137">
        <f t="shared" si="17"/>
        <v>239.423041065685</v>
      </c>
      <c r="CM30" s="75">
        <f t="shared" si="18"/>
        <v>0</v>
      </c>
      <c r="CN30" s="76">
        <f t="shared" si="19"/>
        <v>228.6278092096608</v>
      </c>
      <c r="CO30" s="75">
        <f t="shared" si="20"/>
        <v>0</v>
      </c>
      <c r="CP30" s="76">
        <f t="shared" si="8"/>
        <v>2.506215644980299</v>
      </c>
      <c r="CQ30" s="75">
        <f t="shared" si="21"/>
        <v>0</v>
      </c>
      <c r="CR30" s="76">
        <f t="shared" si="9"/>
        <v>8.2890162110438972</v>
      </c>
      <c r="CS30" s="75">
        <f t="shared" si="22"/>
        <v>0</v>
      </c>
      <c r="CT30" s="76">
        <f t="shared" si="10"/>
        <v>25.822188330120351</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29207</v>
      </c>
      <c r="AY31" s="20" t="str">
        <f>IF(IFERROR(比較地域マスタ!$Z16,"")=0,"",IFERROR(比較地域マスタ!$Z16,""))</f>
        <v>五條市</v>
      </c>
      <c r="BB31" s="122" t="str">
        <f t="shared" si="0"/>
        <v>29207</v>
      </c>
      <c r="BC31" s="123" t="str">
        <f t="shared" si="0"/>
        <v>五條市</v>
      </c>
      <c r="BD31" s="40">
        <f t="shared" si="14"/>
        <v>164.36938622910756</v>
      </c>
      <c r="BE31" s="40">
        <f t="shared" si="15"/>
        <v>38.397642653346459</v>
      </c>
      <c r="BF31" s="40">
        <f>VLOOKUP($AX31&amp;"_"&amp;$BC$14,データシート1!$A:$BS,MATCH($BC$12&amp;"_"&amp;BF$20,データシート1!$A$1:$BS$1,0),0)</f>
        <v>31.960643178392509</v>
      </c>
      <c r="BG31" s="40">
        <f>VLOOKUP($AX31&amp;"_"&amp;$BC$14,データシート1!$A:$BS,MATCH($BC$12&amp;"_"&amp;BG$20,データシート1!$A$1:$BS$1,0),0)</f>
        <v>1.8439728272380185</v>
      </c>
      <c r="BH31" s="40">
        <f>VLOOKUP($AX31&amp;"_"&amp;$BC$14,データシート1!$A:$BS,MATCH($BC$12&amp;"_"&amp;BH$20,データシート1!$A$1:$BS$1,0),0)</f>
        <v>4.5930266477159281</v>
      </c>
      <c r="BI31" s="40">
        <f>VLOOKUP($AX31&amp;"_"&amp;$BC$14,データシート1!$A:$BS,MATCH($BC$12&amp;"_"&amp;BI$20,データシート1!$A$1:$BS$1,0),0)</f>
        <v>23.534910738644996</v>
      </c>
      <c r="BJ31" s="40">
        <f>VLOOKUP($AX31&amp;"_"&amp;$BC$14,データシート1!$A:$BS,MATCH($BC$12&amp;"_"&amp;BJ$20,データシート1!$A$1:$BS$1,0),0)</f>
        <v>31.961082091314196</v>
      </c>
      <c r="BK31" s="40">
        <f t="shared" si="1"/>
        <v>66.570115628305516</v>
      </c>
      <c r="BL31" s="40">
        <f t="shared" si="2"/>
        <v>64.838721073528774</v>
      </c>
      <c r="BM31" s="40">
        <f>VLOOKUP($AX31&amp;"_"&amp;$BC$14,データシート1!$A:$BS,MATCH($BC$12&amp;"_"&amp;BM$20,データシート1!$A$1:$BS$1,0),0)</f>
        <v>27.609431030592493</v>
      </c>
      <c r="BN31" s="40">
        <f>VLOOKUP($AX31&amp;"_"&amp;$BC$14,データシート1!$A:$BS,MATCH($BC$12&amp;"_"&amp;BN$20,データシート1!$A$1:$BS$1,0),0)</f>
        <v>37.229290042936285</v>
      </c>
      <c r="BO31" s="40">
        <f>VLOOKUP($AX31&amp;"_"&amp;$BC$14,データシート1!$A:$BS,MATCH($BC$12&amp;"_"&amp;BO$20,データシート1!$A$1:$BS$1,0),0)</f>
        <v>1.7313945547767433</v>
      </c>
      <c r="BP31" s="40">
        <f>VLOOKUP($AX31&amp;"_"&amp;$BC$14,データシート1!$A:$BS,MATCH($BC$12&amp;"_"&amp;BP$20,データシート1!$A$1:$BS$1,0),0)</f>
        <v>0</v>
      </c>
      <c r="BQ31" s="40">
        <f>VLOOKUP($AX31&amp;"_"&amp;$BC$14,データシート1!$A:$BS,MATCH($BC$12&amp;"_"&amp;BQ$20,データシート1!$A$1:$BS$1,0),0)</f>
        <v>3.905635117496419</v>
      </c>
      <c r="BR31" s="41">
        <f t="shared" si="3"/>
        <v>164.36938622910756</v>
      </c>
      <c r="BT31" s="134" t="str">
        <f t="shared" si="4"/>
        <v>五條市</v>
      </c>
      <c r="BU31" s="38">
        <f t="shared" si="25"/>
        <v>164.36938622910756</v>
      </c>
      <c r="BV31" s="69">
        <f t="shared" si="16"/>
        <v>0.23360580418439722</v>
      </c>
      <c r="BW31" s="69">
        <f t="shared" si="5"/>
        <v>0.19444401364280764</v>
      </c>
      <c r="BX31" s="69">
        <f t="shared" si="5"/>
        <v>1.1218468776587037E-2</v>
      </c>
      <c r="BY31" s="69">
        <f t="shared" si="5"/>
        <v>2.7943321765002527E-2</v>
      </c>
      <c r="BZ31" s="69">
        <f t="shared" si="5"/>
        <v>0.1431830542084076</v>
      </c>
      <c r="CA31" s="69">
        <f t="shared" si="5"/>
        <v>0.19444668392668324</v>
      </c>
      <c r="CB31" s="69">
        <f t="shared" si="5"/>
        <v>0.40500312835333119</v>
      </c>
      <c r="CC31" s="69">
        <f t="shared" si="5"/>
        <v>0.3944695697966093</v>
      </c>
      <c r="CD31" s="69">
        <f t="shared" si="5"/>
        <v>0.16797185694974168</v>
      </c>
      <c r="CE31" s="69">
        <f t="shared" si="5"/>
        <v>0.22649771284686765</v>
      </c>
      <c r="CF31" s="69">
        <f t="shared" si="5"/>
        <v>1.0533558556721903E-2</v>
      </c>
      <c r="CG31" s="69">
        <f t="shared" si="5"/>
        <v>0</v>
      </c>
      <c r="CH31" s="69">
        <f t="shared" si="5"/>
        <v>2.3761329327180909E-2</v>
      </c>
      <c r="CI31" s="135">
        <f t="shared" si="6"/>
        <v>1</v>
      </c>
      <c r="CK31" s="136" t="str">
        <f t="shared" si="7"/>
        <v>五條市</v>
      </c>
      <c r="CL31" s="137">
        <f t="shared" si="17"/>
        <v>38.397642653346459</v>
      </c>
      <c r="CM31" s="75">
        <f t="shared" si="18"/>
        <v>6.3102832167975006E-2</v>
      </c>
      <c r="CN31" s="76">
        <f t="shared" si="19"/>
        <v>31.960643178392509</v>
      </c>
      <c r="CO31" s="75">
        <f t="shared" si="20"/>
        <v>7.5811991219191327E-2</v>
      </c>
      <c r="CP31" s="76">
        <f t="shared" si="8"/>
        <v>1.8439728272380185</v>
      </c>
      <c r="CQ31" s="75">
        <f t="shared" si="21"/>
        <v>0</v>
      </c>
      <c r="CR31" s="76">
        <f t="shared" si="9"/>
        <v>4.5930266477159281</v>
      </c>
      <c r="CS31" s="75">
        <f t="shared" si="22"/>
        <v>0</v>
      </c>
      <c r="CT31" s="76">
        <f t="shared" si="10"/>
        <v>23.534910738644996</v>
      </c>
      <c r="CU31" s="77">
        <f t="shared" si="23"/>
        <v>0</v>
      </c>
      <c r="CV31" s="18"/>
      <c r="CW31" s="1078">
        <f t="shared" si="24"/>
        <v>2.423</v>
      </c>
      <c r="CX31" s="1081">
        <f>VLOOKUP($AX31&amp;"_"&amp;$CW$14,データシート1!$A:$BS,MATCH($CW$12&amp;"_"&amp;CX$20,データシート1!$A$1:$BS$1,0),0)</f>
        <v>2.423</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2.423</v>
      </c>
      <c r="DE31" s="18"/>
      <c r="DF31" s="138">
        <f>VLOOKUP($AX31&amp;"_"&amp;$DF$14,データシート1!$A:$BS,MATCH($DF$12&amp;"_"&amp;DF$20,データシート1!$A$1:$BS$1,0),0)</f>
        <v>1</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1</v>
      </c>
      <c r="DM31" s="18"/>
      <c r="DN31" s="139">
        <f t="shared" si="26"/>
        <v>1</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28208</v>
      </c>
      <c r="AY32" s="20" t="str">
        <f>IF(IFERROR(比較地域マスタ!$Z17,"")=0,"",IFERROR(比較地域マスタ!$Z17,""))</f>
        <v>相生市</v>
      </c>
      <c r="AZ32" s="18"/>
      <c r="BA32" s="18"/>
      <c r="BB32" s="122" t="str">
        <f t="shared" si="0"/>
        <v>28208</v>
      </c>
      <c r="BC32" s="123" t="str">
        <f t="shared" si="0"/>
        <v>相生市</v>
      </c>
      <c r="BD32" s="40">
        <f t="shared" si="14"/>
        <v>375.66513333032594</v>
      </c>
      <c r="BE32" s="40">
        <f t="shared" si="15"/>
        <v>275.08386393283467</v>
      </c>
      <c r="BF32" s="40">
        <f>VLOOKUP($AX32&amp;"_"&amp;$BC$14,データシート1!$A:$BS,MATCH($BC$12&amp;"_"&amp;BF$20,データシート1!$A$1:$BS$1,0),0)</f>
        <v>271.52647048650971</v>
      </c>
      <c r="BG32" s="40">
        <f>VLOOKUP($AX32&amp;"_"&amp;$BC$14,データシート1!$A:$BS,MATCH($BC$12&amp;"_"&amp;BG$20,データシート1!$A$1:$BS$1,0),0)</f>
        <v>1.2330972857168907</v>
      </c>
      <c r="BH32" s="40">
        <f>VLOOKUP($AX32&amp;"_"&amp;$BC$14,データシート1!$A:$BS,MATCH($BC$12&amp;"_"&amp;BH$20,データシート1!$A$1:$BS$1,0),0)</f>
        <v>2.3242961606080601</v>
      </c>
      <c r="BI32" s="40">
        <f>VLOOKUP($AX32&amp;"_"&amp;$BC$14,データシート1!$A:$BS,MATCH($BC$12&amp;"_"&amp;BI$20,データシート1!$A$1:$BS$1,0),0)</f>
        <v>26.694132716318954</v>
      </c>
      <c r="BJ32" s="40">
        <f>VLOOKUP($AX32&amp;"_"&amp;$BC$14,データシート1!$A:$BS,MATCH($BC$12&amp;"_"&amp;BJ$20,データシート1!$A$1:$BS$1,0),0)</f>
        <v>25.897175212449667</v>
      </c>
      <c r="BK32" s="40">
        <f t="shared" si="1"/>
        <v>44.818884060322645</v>
      </c>
      <c r="BL32" s="40">
        <f t="shared" si="2"/>
        <v>40.438694247579221</v>
      </c>
      <c r="BM32" s="40">
        <f>VLOOKUP($AX32&amp;"_"&amp;$BC$14,データシート1!$A:$BS,MATCH($BC$12&amp;"_"&amp;BM$20,データシート1!$A$1:$BS$1,0),0)</f>
        <v>23.825361817417871</v>
      </c>
      <c r="BN32" s="40">
        <f>VLOOKUP($AX32&amp;"_"&amp;$BC$14,データシート1!$A:$BS,MATCH($BC$12&amp;"_"&amp;BN$20,データシート1!$A$1:$BS$1,0),0)</f>
        <v>16.61333243016135</v>
      </c>
      <c r="BO32" s="40">
        <f>VLOOKUP($AX32&amp;"_"&amp;$BC$14,データシート1!$A:$BS,MATCH($BC$12&amp;"_"&amp;BO$20,データシート1!$A$1:$BS$1,0),0)</f>
        <v>1.6983751789875126</v>
      </c>
      <c r="BP32" s="40">
        <f>VLOOKUP($AX32&amp;"_"&amp;$BC$14,データシート1!$A:$BS,MATCH($BC$12&amp;"_"&amp;BP$20,データシート1!$A$1:$BS$1,0),0)</f>
        <v>2.6818146337559132</v>
      </c>
      <c r="BQ32" s="40">
        <f>VLOOKUP($AX32&amp;"_"&amp;$BC$14,データシート1!$A:$BS,MATCH($BC$12&amp;"_"&amp;BQ$20,データシート1!$A$1:$BS$1,0),0)</f>
        <v>3.1710774084</v>
      </c>
      <c r="BR32" s="41">
        <f t="shared" si="3"/>
        <v>375.66513333032594</v>
      </c>
      <c r="BS32" s="23"/>
      <c r="BT32" s="134" t="str">
        <f t="shared" si="4"/>
        <v>相生市</v>
      </c>
      <c r="BU32" s="38">
        <f t="shared" si="25"/>
        <v>375.66513333032594</v>
      </c>
      <c r="BV32" s="69">
        <f t="shared" si="16"/>
        <v>0.73225817230940837</v>
      </c>
      <c r="BW32" s="69">
        <f t="shared" si="5"/>
        <v>0.72278858588602068</v>
      </c>
      <c r="BX32" s="69">
        <f t="shared" si="5"/>
        <v>3.2824374058494708E-3</v>
      </c>
      <c r="BY32" s="69">
        <f t="shared" si="5"/>
        <v>6.1871490175381388E-3</v>
      </c>
      <c r="BZ32" s="69">
        <f t="shared" si="5"/>
        <v>7.105831856065957E-2</v>
      </c>
      <c r="CA32" s="69">
        <f t="shared" si="5"/>
        <v>6.8936861355397686E-2</v>
      </c>
      <c r="CB32" s="69">
        <f t="shared" si="5"/>
        <v>0.11930541347555131</v>
      </c>
      <c r="CC32" s="69">
        <f t="shared" si="5"/>
        <v>0.10764558821066071</v>
      </c>
      <c r="CD32" s="69">
        <f t="shared" si="5"/>
        <v>6.342180762479227E-2</v>
      </c>
      <c r="CE32" s="69">
        <f t="shared" si="5"/>
        <v>4.4223780585868448E-2</v>
      </c>
      <c r="CF32" s="69">
        <f t="shared" si="5"/>
        <v>4.5209816623948303E-3</v>
      </c>
      <c r="CG32" s="69">
        <f t="shared" si="5"/>
        <v>7.1388436024957579E-3</v>
      </c>
      <c r="CH32" s="69">
        <f t="shared" si="5"/>
        <v>8.4412342989830819E-3</v>
      </c>
      <c r="CI32" s="135">
        <f t="shared" si="6"/>
        <v>1</v>
      </c>
      <c r="CJ32" s="18"/>
      <c r="CK32" s="136" t="str">
        <f t="shared" si="7"/>
        <v>相生市</v>
      </c>
      <c r="CL32" s="137">
        <f t="shared" si="17"/>
        <v>275.08386393283467</v>
      </c>
      <c r="CM32" s="75">
        <f t="shared" si="18"/>
        <v>0.11543025296370314</v>
      </c>
      <c r="CN32" s="76">
        <f t="shared" si="19"/>
        <v>271.52647048650971</v>
      </c>
      <c r="CO32" s="75">
        <f t="shared" si="20"/>
        <v>0.11694255791380601</v>
      </c>
      <c r="CP32" s="76">
        <f t="shared" si="8"/>
        <v>1.2330972857168907</v>
      </c>
      <c r="CQ32" s="75">
        <f t="shared" si="21"/>
        <v>0</v>
      </c>
      <c r="CR32" s="76">
        <f t="shared" si="9"/>
        <v>2.3242961606080601</v>
      </c>
      <c r="CS32" s="75">
        <f t="shared" si="22"/>
        <v>0</v>
      </c>
      <c r="CT32" s="76">
        <f t="shared" si="10"/>
        <v>26.694132716318954</v>
      </c>
      <c r="CU32" s="77">
        <f t="shared" si="23"/>
        <v>0</v>
      </c>
      <c r="CV32" s="18"/>
      <c r="CW32" s="1078">
        <f t="shared" si="24"/>
        <v>31.753</v>
      </c>
      <c r="CX32" s="1081">
        <f>VLOOKUP($AX32&amp;"_"&amp;$CW$14,データシート1!$A:$BS,MATCH($CW$12&amp;"_"&amp;CX$20,データシート1!$A$1:$BS$1,0),0)</f>
        <v>31.753</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33.9</v>
      </c>
      <c r="DC32" s="1081">
        <f>VLOOKUP($AX32&amp;"_"&amp;$CW$14,データシート1!$A:$BS,MATCH($CW$12&amp;"_"&amp;DC$20,データシート1!$A$1:$BS$1,0),0)</f>
        <v>0</v>
      </c>
      <c r="DD32" s="1080">
        <f t="shared" si="11"/>
        <v>65.652999999999992</v>
      </c>
      <c r="DE32" s="18"/>
      <c r="DF32" s="138">
        <f>VLOOKUP($AX32&amp;"_"&amp;$DF$14,データシート1!$A:$BS,MATCH($DF$12&amp;"_"&amp;DF$20,データシート1!$A$1:$BS$1,0),0)</f>
        <v>6</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1</v>
      </c>
      <c r="DK32" s="74">
        <f>VLOOKUP($AX32&amp;"_"&amp;$DF$14,データシート1!$A:$BS,MATCH($DF$12&amp;"_"&amp;DK$20,データシート1!$A$1:$BS$1,0),0)</f>
        <v>0</v>
      </c>
      <c r="DL32" s="78">
        <f t="shared" si="12"/>
        <v>7</v>
      </c>
      <c r="DM32" s="18"/>
      <c r="DN32" s="139">
        <f t="shared" si="26"/>
        <v>0.48</v>
      </c>
      <c r="DO32" s="140">
        <f t="shared" si="27"/>
        <v>0</v>
      </c>
      <c r="DP32" s="140">
        <f t="shared" si="13"/>
        <v>0</v>
      </c>
      <c r="DQ32" s="140">
        <f t="shared" si="13"/>
        <v>0</v>
      </c>
      <c r="DR32" s="140">
        <f t="shared" si="13"/>
        <v>0.52</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29212</v>
      </c>
      <c r="AY33" s="20" t="str">
        <f>IF(IFERROR(比較地域マスタ!$Z18,"")=0,"",IFERROR(比較地域マスタ!$Z18,""))</f>
        <v>宇陀市</v>
      </c>
      <c r="BB33" s="122" t="str">
        <f t="shared" si="0"/>
        <v>29212</v>
      </c>
      <c r="BC33" s="123" t="str">
        <f t="shared" si="0"/>
        <v>宇陀市</v>
      </c>
      <c r="BD33" s="40">
        <f t="shared" si="14"/>
        <v>118.72930013575463</v>
      </c>
      <c r="BE33" s="40">
        <f t="shared" si="15"/>
        <v>9.1709395997220078</v>
      </c>
      <c r="BF33" s="40">
        <f>VLOOKUP($AX33&amp;"_"&amp;$BC$14,データシート1!$A:$BS,MATCH($BC$12&amp;"_"&amp;BF$20,データシート1!$A$1:$BS$1,0),0)</f>
        <v>3.6858929765064681</v>
      </c>
      <c r="BG33" s="40">
        <f>VLOOKUP($AX33&amp;"_"&amp;$BC$14,データシート1!$A:$BS,MATCH($BC$12&amp;"_"&amp;BG$20,データシート1!$A$1:$BS$1,0),0)</f>
        <v>1.0984481394419001</v>
      </c>
      <c r="BH33" s="40">
        <f>VLOOKUP($AX33&amp;"_"&amp;$BC$14,データシート1!$A:$BS,MATCH($BC$12&amp;"_"&amp;BH$20,データシート1!$A$1:$BS$1,0),0)</f>
        <v>4.38659848377364</v>
      </c>
      <c r="BI33" s="40">
        <f>VLOOKUP($AX33&amp;"_"&amp;$BC$14,データシート1!$A:$BS,MATCH($BC$12&amp;"_"&amp;BI$20,データシート1!$A$1:$BS$1,0),0)</f>
        <v>20.668647866564211</v>
      </c>
      <c r="BJ33" s="40">
        <f>VLOOKUP($AX33&amp;"_"&amp;$BC$14,データシート1!$A:$BS,MATCH($BC$12&amp;"_"&amp;BJ$20,データシート1!$A$1:$BS$1,0),0)</f>
        <v>30.578264493053165</v>
      </c>
      <c r="BK33" s="40">
        <f t="shared" si="1"/>
        <v>55.645128694446072</v>
      </c>
      <c r="BL33" s="40">
        <f t="shared" si="2"/>
        <v>53.922047946787686</v>
      </c>
      <c r="BM33" s="40">
        <f>VLOOKUP($AX33&amp;"_"&amp;$BC$14,データシート1!$A:$BS,MATCH($BC$12&amp;"_"&amp;BM$20,データシート1!$A$1:$BS$1,0),0)</f>
        <v>25.265379280567533</v>
      </c>
      <c r="BN33" s="40">
        <f>VLOOKUP($AX33&amp;"_"&amp;$BC$14,データシート1!$A:$BS,MATCH($BC$12&amp;"_"&amp;BN$20,データシート1!$A$1:$BS$1,0),0)</f>
        <v>28.656668666220153</v>
      </c>
      <c r="BO33" s="40">
        <f>VLOOKUP($AX33&amp;"_"&amp;$BC$14,データシート1!$A:$BS,MATCH($BC$12&amp;"_"&amp;BO$20,データシート1!$A$1:$BS$1,0),0)</f>
        <v>1.7230807476583836</v>
      </c>
      <c r="BP33" s="40">
        <f>VLOOKUP($AX33&amp;"_"&amp;$BC$14,データシート1!$A:$BS,MATCH($BC$12&amp;"_"&amp;BP$20,データシート1!$A$1:$BS$1,0),0)</f>
        <v>0</v>
      </c>
      <c r="BQ33" s="40">
        <f>VLOOKUP($AX33&amp;"_"&amp;$BC$14,データシート1!$A:$BS,MATCH($BC$12&amp;"_"&amp;BQ$20,データシート1!$A$1:$BS$1,0),0)</f>
        <v>2.6663194819691749</v>
      </c>
      <c r="BR33" s="41">
        <f t="shared" si="3"/>
        <v>118.72930013575463</v>
      </c>
      <c r="BT33" s="134" t="str">
        <f t="shared" si="4"/>
        <v>宇陀市</v>
      </c>
      <c r="BU33" s="38">
        <f t="shared" si="25"/>
        <v>118.72930013575463</v>
      </c>
      <c r="BV33" s="69">
        <f t="shared" si="16"/>
        <v>7.7242429537072915E-2</v>
      </c>
      <c r="BW33" s="69">
        <f t="shared" si="5"/>
        <v>3.1044510262353373E-2</v>
      </c>
      <c r="BX33" s="69">
        <f t="shared" si="5"/>
        <v>9.2517023025145331E-3</v>
      </c>
      <c r="BY33" s="69">
        <f t="shared" si="5"/>
        <v>3.6946216972205008E-2</v>
      </c>
      <c r="BZ33" s="69">
        <f t="shared" si="5"/>
        <v>0.17408211657048225</v>
      </c>
      <c r="CA33" s="69">
        <f t="shared" si="5"/>
        <v>0.25754606873021313</v>
      </c>
      <c r="CB33" s="69">
        <f t="shared" si="5"/>
        <v>0.46867225386506656</v>
      </c>
      <c r="CC33" s="69">
        <f t="shared" si="5"/>
        <v>0.45415957042729488</v>
      </c>
      <c r="CD33" s="69">
        <f t="shared" si="5"/>
        <v>0.21279818251837748</v>
      </c>
      <c r="CE33" s="69">
        <f t="shared" si="5"/>
        <v>0.2413613879089174</v>
      </c>
      <c r="CF33" s="69">
        <f t="shared" si="5"/>
        <v>1.4512683437771633E-2</v>
      </c>
      <c r="CG33" s="69">
        <f t="shared" si="5"/>
        <v>0</v>
      </c>
      <c r="CH33" s="69">
        <f t="shared" si="5"/>
        <v>2.2457131297165193E-2</v>
      </c>
      <c r="CI33" s="135">
        <f t="shared" si="6"/>
        <v>1</v>
      </c>
      <c r="CK33" s="136" t="str">
        <f t="shared" si="7"/>
        <v>宇陀市</v>
      </c>
      <c r="CL33" s="137">
        <f t="shared" si="17"/>
        <v>9.1709395997220078</v>
      </c>
      <c r="CM33" s="75">
        <f t="shared" si="18"/>
        <v>0.24643058384862829</v>
      </c>
      <c r="CN33" s="76">
        <f t="shared" si="19"/>
        <v>3.6858929765064681</v>
      </c>
      <c r="CO33" s="75">
        <f t="shared" si="20"/>
        <v>0.61314856790607464</v>
      </c>
      <c r="CP33" s="76">
        <f t="shared" si="8"/>
        <v>1.0984481394419001</v>
      </c>
      <c r="CQ33" s="75">
        <f t="shared" si="21"/>
        <v>0</v>
      </c>
      <c r="CR33" s="76">
        <f t="shared" si="9"/>
        <v>4.38659848377364</v>
      </c>
      <c r="CS33" s="75">
        <f t="shared" si="22"/>
        <v>0</v>
      </c>
      <c r="CT33" s="76">
        <f t="shared" si="10"/>
        <v>20.668647866564211</v>
      </c>
      <c r="CU33" s="77">
        <f t="shared" si="23"/>
        <v>0</v>
      </c>
      <c r="CV33" s="18"/>
      <c r="CW33" s="1078">
        <f t="shared" si="24"/>
        <v>2.2599999999999998</v>
      </c>
      <c r="CX33" s="1081">
        <f>VLOOKUP($AX33&amp;"_"&amp;$CW$14,データシート1!$A:$BS,MATCH($CW$12&amp;"_"&amp;CX$20,データシート1!$A$1:$BS$1,0),0)</f>
        <v>2.2599999999999998</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2.2599999999999998</v>
      </c>
      <c r="DE33" s="18"/>
      <c r="DF33" s="138">
        <f>VLOOKUP($AX33&amp;"_"&amp;$DF$14,データシート1!$A:$BS,MATCH($DF$12&amp;"_"&amp;DF$20,データシート1!$A$1:$BS$1,0),0)</f>
        <v>1</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1</v>
      </c>
      <c r="DM33" s="18"/>
      <c r="DN33" s="139">
        <f t="shared" si="26"/>
        <v>1</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01337</v>
      </c>
      <c r="AY34" s="20" t="str">
        <f>IF(IFERROR(比較地域マスタ!$Z19,"")=0,"",IFERROR(比較地域マスタ!$Z19,""))</f>
        <v>七飯町</v>
      </c>
      <c r="BB34" s="122" t="str">
        <f t="shared" si="0"/>
        <v>01337</v>
      </c>
      <c r="BC34" s="123" t="str">
        <f t="shared" si="0"/>
        <v>七飯町</v>
      </c>
      <c r="BD34" s="40">
        <f t="shared" si="14"/>
        <v>195.62741545736475</v>
      </c>
      <c r="BE34" s="40">
        <f t="shared" si="15"/>
        <v>53.230313150512821</v>
      </c>
      <c r="BF34" s="40">
        <f>VLOOKUP($AX34&amp;"_"&amp;$BC$14,データシート1!$A:$BS,MATCH($BC$12&amp;"_"&amp;BF$20,データシート1!$A$1:$BS$1,0),0)</f>
        <v>42.221402466255803</v>
      </c>
      <c r="BG34" s="40">
        <f>VLOOKUP($AX34&amp;"_"&amp;$BC$14,データシート1!$A:$BS,MATCH($BC$12&amp;"_"&amp;BG$20,データシート1!$A$1:$BS$1,0),0)</f>
        <v>2.7003949473040834</v>
      </c>
      <c r="BH34" s="40">
        <f>VLOOKUP($AX34&amp;"_"&amp;$BC$14,データシート1!$A:$BS,MATCH($BC$12&amp;"_"&amp;BH$20,データシート1!$A$1:$BS$1,0),0)</f>
        <v>8.3085157369529341</v>
      </c>
      <c r="BI34" s="40">
        <f>VLOOKUP($AX34&amp;"_"&amp;$BC$14,データシート1!$A:$BS,MATCH($BC$12&amp;"_"&amp;BI$20,データシート1!$A$1:$BS$1,0),0)</f>
        <v>28.726492290243392</v>
      </c>
      <c r="BJ34" s="40">
        <f>VLOOKUP($AX34&amp;"_"&amp;$BC$14,データシート1!$A:$BS,MATCH($BC$12&amp;"_"&amp;BJ$20,データシート1!$A$1:$BS$1,0),0)</f>
        <v>61.924800039365344</v>
      </c>
      <c r="BK34" s="40">
        <f t="shared" si="1"/>
        <v>48.753123233333532</v>
      </c>
      <c r="BL34" s="40">
        <f t="shared" si="2"/>
        <v>47.097909095556226</v>
      </c>
      <c r="BM34" s="40">
        <f>VLOOKUP($AX34&amp;"_"&amp;$BC$14,データシート1!$A:$BS,MATCH($BC$12&amp;"_"&amp;BM$20,データシート1!$A$1:$BS$1,0),0)</f>
        <v>24.513883286678936</v>
      </c>
      <c r="BN34" s="40">
        <f>VLOOKUP($AX34&amp;"_"&amp;$BC$14,データシート1!$A:$BS,MATCH($BC$12&amp;"_"&amp;BN$20,データシート1!$A$1:$BS$1,0),0)</f>
        <v>22.584025808877289</v>
      </c>
      <c r="BO34" s="40">
        <f>VLOOKUP($AX34&amp;"_"&amp;$BC$14,データシート1!$A:$BS,MATCH($BC$12&amp;"_"&amp;BO$20,データシート1!$A$1:$BS$1,0),0)</f>
        <v>1.6552141377773035</v>
      </c>
      <c r="BP34" s="40">
        <f>VLOOKUP($AX34&amp;"_"&amp;$BC$14,データシート1!$A:$BS,MATCH($BC$12&amp;"_"&amp;BP$20,データシート1!$A$1:$BS$1,0),0)</f>
        <v>0</v>
      </c>
      <c r="BQ34" s="40">
        <f>VLOOKUP($AX34&amp;"_"&amp;$BC$14,データシート1!$A:$BS,MATCH($BC$12&amp;"_"&amp;BQ$20,データシート1!$A$1:$BS$1,0),0)</f>
        <v>2.9926867439096689</v>
      </c>
      <c r="BR34" s="41">
        <f t="shared" si="3"/>
        <v>195.62741545736475</v>
      </c>
      <c r="BT34" s="134" t="str">
        <f t="shared" si="4"/>
        <v>七飯町</v>
      </c>
      <c r="BU34" s="38">
        <f t="shared" si="25"/>
        <v>195.62741545736475</v>
      </c>
      <c r="BV34" s="69">
        <f t="shared" si="16"/>
        <v>0.27210047746152377</v>
      </c>
      <c r="BW34" s="69">
        <f t="shared" si="5"/>
        <v>0.21582559053670872</v>
      </c>
      <c r="BX34" s="69">
        <f t="shared" si="5"/>
        <v>1.3803765392446286E-2</v>
      </c>
      <c r="BY34" s="69">
        <f t="shared" si="5"/>
        <v>4.2471121532368768E-2</v>
      </c>
      <c r="BZ34" s="69">
        <f t="shared" si="5"/>
        <v>0.14684287589795447</v>
      </c>
      <c r="CA34" s="69">
        <f t="shared" si="5"/>
        <v>0.31654459010557906</v>
      </c>
      <c r="CB34" s="69">
        <f t="shared" si="5"/>
        <v>0.24921416622180362</v>
      </c>
      <c r="CC34" s="69">
        <f t="shared" si="5"/>
        <v>0.24075311216193415</v>
      </c>
      <c r="CD34" s="69">
        <f t="shared" si="5"/>
        <v>0.12530903825195971</v>
      </c>
      <c r="CE34" s="69">
        <f t="shared" si="5"/>
        <v>0.11544407390997442</v>
      </c>
      <c r="CF34" s="69">
        <f t="shared" si="5"/>
        <v>8.4610540598694505E-3</v>
      </c>
      <c r="CG34" s="69">
        <f t="shared" si="5"/>
        <v>0</v>
      </c>
      <c r="CH34" s="69">
        <f t="shared" si="5"/>
        <v>1.5297890313139153E-2</v>
      </c>
      <c r="CI34" s="135">
        <f t="shared" si="6"/>
        <v>1</v>
      </c>
      <c r="CK34" s="136" t="str">
        <f t="shared" si="7"/>
        <v>七飯町</v>
      </c>
      <c r="CL34" s="137">
        <f t="shared" si="17"/>
        <v>53.230313150512821</v>
      </c>
      <c r="CM34" s="75">
        <f t="shared" si="18"/>
        <v>0.58774781037895496</v>
      </c>
      <c r="CN34" s="76">
        <f t="shared" si="19"/>
        <v>42.221402466255803</v>
      </c>
      <c r="CO34" s="75">
        <f t="shared" si="20"/>
        <v>0.74099859721629102</v>
      </c>
      <c r="CP34" s="76">
        <f t="shared" si="8"/>
        <v>2.7003949473040834</v>
      </c>
      <c r="CQ34" s="75">
        <f t="shared" si="21"/>
        <v>0</v>
      </c>
      <c r="CR34" s="76">
        <f t="shared" si="9"/>
        <v>8.3085157369529341</v>
      </c>
      <c r="CS34" s="75">
        <f t="shared" si="22"/>
        <v>0</v>
      </c>
      <c r="CT34" s="76">
        <f t="shared" si="10"/>
        <v>28.726492290243392</v>
      </c>
      <c r="CU34" s="77">
        <f t="shared" si="23"/>
        <v>0</v>
      </c>
      <c r="CV34" s="18"/>
      <c r="CW34" s="1078">
        <f t="shared" si="24"/>
        <v>31.286000000000001</v>
      </c>
      <c r="CX34" s="1081">
        <f>VLOOKUP($AX34&amp;"_"&amp;$CW$14,データシート1!$A:$BS,MATCH($CW$12&amp;"_"&amp;CX$20,データシート1!$A$1:$BS$1,0),0)</f>
        <v>31.286000000000001</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31.286000000000001</v>
      </c>
      <c r="DE34" s="18"/>
      <c r="DF34" s="138">
        <f>VLOOKUP($AX34&amp;"_"&amp;$DF$14,データシート1!$A:$BS,MATCH($DF$12&amp;"_"&amp;DF$20,データシート1!$A$1:$BS$1,0),0)</f>
        <v>1</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1</v>
      </c>
      <c r="DM34" s="18"/>
      <c r="DN34" s="139">
        <f t="shared" si="26"/>
        <v>1</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14342</v>
      </c>
      <c r="AY35" s="20" t="str">
        <f>IF(IFERROR(比較地域マスタ!$Z20,"")=0,"",IFERROR(比較地域マスタ!$Z20,""))</f>
        <v>二宮町</v>
      </c>
      <c r="BB35" s="122" t="str">
        <f t="shared" si="0"/>
        <v>14342</v>
      </c>
      <c r="BC35" s="123" t="str">
        <f t="shared" si="0"/>
        <v>二宮町</v>
      </c>
      <c r="BD35" s="40">
        <f t="shared" si="14"/>
        <v>87.32335318989135</v>
      </c>
      <c r="BE35" s="40">
        <f t="shared" si="15"/>
        <v>6.6093181896955819</v>
      </c>
      <c r="BF35" s="40">
        <f>VLOOKUP($AX35&amp;"_"&amp;$BC$14,データシート1!$A:$BS,MATCH($BC$12&amp;"_"&amp;BF$20,データシート1!$A$1:$BS$1,0),0)</f>
        <v>5.4637918868909763</v>
      </c>
      <c r="BG35" s="40">
        <f>VLOOKUP($AX35&amp;"_"&amp;$BC$14,データシート1!$A:$BS,MATCH($BC$12&amp;"_"&amp;BG$20,データシート1!$A$1:$BS$1,0),0)</f>
        <v>0.38025108922263789</v>
      </c>
      <c r="BH35" s="40">
        <f>VLOOKUP($AX35&amp;"_"&amp;$BC$14,データシート1!$A:$BS,MATCH($BC$12&amp;"_"&amp;BH$20,データシート1!$A$1:$BS$1,0),0)</f>
        <v>0.76527521358196759</v>
      </c>
      <c r="BI35" s="40">
        <f>VLOOKUP($AX35&amp;"_"&amp;$BC$14,データシート1!$A:$BS,MATCH($BC$12&amp;"_"&amp;BI$20,データシート1!$A$1:$BS$1,0),0)</f>
        <v>20.36607166589765</v>
      </c>
      <c r="BJ35" s="40">
        <f>VLOOKUP($AX35&amp;"_"&amp;$BC$14,データシート1!$A:$BS,MATCH($BC$12&amp;"_"&amp;BJ$20,データシート1!$A$1:$BS$1,0),0)</f>
        <v>33.064397223690328</v>
      </c>
      <c r="BK35" s="40">
        <f t="shared" si="1"/>
        <v>27.283566110607794</v>
      </c>
      <c r="BL35" s="40">
        <f t="shared" si="2"/>
        <v>25.613670143238494</v>
      </c>
      <c r="BM35" s="40">
        <f>VLOOKUP($AX35&amp;"_"&amp;$BC$14,データシート1!$A:$BS,MATCH($BC$12&amp;"_"&amp;BM$20,データシート1!$A$1:$BS$1,0),0)</f>
        <v>18.415150434972208</v>
      </c>
      <c r="BN35" s="40">
        <f>VLOOKUP($AX35&amp;"_"&amp;$BC$14,データシート1!$A:$BS,MATCH($BC$12&amp;"_"&amp;BN$20,データシート1!$A$1:$BS$1,0),0)</f>
        <v>7.1985197082662848</v>
      </c>
      <c r="BO35" s="40">
        <f>VLOOKUP($AX35&amp;"_"&amp;$BC$14,データシート1!$A:$BS,MATCH($BC$12&amp;"_"&amp;BO$20,データシート1!$A$1:$BS$1,0),0)</f>
        <v>1.6698959673693008</v>
      </c>
      <c r="BP35" s="40">
        <f>VLOOKUP($AX35&amp;"_"&amp;$BC$14,データシート1!$A:$BS,MATCH($BC$12&amp;"_"&amp;BP$20,データシート1!$A$1:$BS$1,0),0)</f>
        <v>0</v>
      </c>
      <c r="BQ35" s="40">
        <f>VLOOKUP($AX35&amp;"_"&amp;$BC$14,データシート1!$A:$BS,MATCH($BC$12&amp;"_"&amp;BQ$20,データシート1!$A$1:$BS$1,0),0)</f>
        <v>0</v>
      </c>
      <c r="BR35" s="41">
        <f t="shared" si="3"/>
        <v>87.32335318989135</v>
      </c>
      <c r="BT35" s="134" t="str">
        <f t="shared" si="4"/>
        <v>二宮町</v>
      </c>
      <c r="BU35" s="38">
        <f t="shared" si="25"/>
        <v>87.32335318989135</v>
      </c>
      <c r="BV35" s="69">
        <f t="shared" si="16"/>
        <v>7.5687865253217093E-2</v>
      </c>
      <c r="BW35" s="69">
        <f t="shared" si="5"/>
        <v>6.2569652759549219E-2</v>
      </c>
      <c r="BX35" s="69">
        <f t="shared" si="5"/>
        <v>4.3545177244368139E-3</v>
      </c>
      <c r="BY35" s="69">
        <f t="shared" si="5"/>
        <v>8.763694769231065E-3</v>
      </c>
      <c r="BZ35" s="69">
        <f t="shared" si="5"/>
        <v>0.23322594611787364</v>
      </c>
      <c r="CA35" s="69">
        <f t="shared" si="5"/>
        <v>0.37864323821589002</v>
      </c>
      <c r="CB35" s="69">
        <f t="shared" si="5"/>
        <v>0.31244295041301928</v>
      </c>
      <c r="CC35" s="69">
        <f t="shared" si="5"/>
        <v>0.29331981889815428</v>
      </c>
      <c r="CD35" s="69">
        <f t="shared" si="5"/>
        <v>0.21088460030762959</v>
      </c>
      <c r="CE35" s="69">
        <f t="shared" si="5"/>
        <v>8.2435218590524689E-2</v>
      </c>
      <c r="CF35" s="69">
        <f t="shared" si="5"/>
        <v>1.9123131514865027E-2</v>
      </c>
      <c r="CG35" s="69">
        <f t="shared" si="5"/>
        <v>0</v>
      </c>
      <c r="CH35" s="69">
        <f t="shared" si="5"/>
        <v>0</v>
      </c>
      <c r="CI35" s="135">
        <f t="shared" si="6"/>
        <v>1</v>
      </c>
      <c r="CK35" s="136" t="str">
        <f t="shared" si="7"/>
        <v>二宮町</v>
      </c>
      <c r="CL35" s="137">
        <f t="shared" si="17"/>
        <v>6.6093181896955819</v>
      </c>
      <c r="CM35" s="75">
        <f t="shared" si="18"/>
        <v>0</v>
      </c>
      <c r="CN35" s="76">
        <f t="shared" si="19"/>
        <v>5.4637918868909763</v>
      </c>
      <c r="CO35" s="75">
        <f t="shared" si="20"/>
        <v>0</v>
      </c>
      <c r="CP35" s="76">
        <f t="shared" si="8"/>
        <v>0.38025108922263789</v>
      </c>
      <c r="CQ35" s="75">
        <f t="shared" si="21"/>
        <v>0</v>
      </c>
      <c r="CR35" s="76">
        <f t="shared" si="9"/>
        <v>0.76527521358196759</v>
      </c>
      <c r="CS35" s="75">
        <f t="shared" si="22"/>
        <v>0</v>
      </c>
      <c r="CT35" s="76">
        <f t="shared" si="10"/>
        <v>20.36607166589765</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41207</v>
      </c>
      <c r="AY36" s="20" t="str">
        <f>IF(IFERROR(比較地域マスタ!$Z21,"")=0,"",IFERROR(比較地域マスタ!$Z21,""))</f>
        <v>鹿島市</v>
      </c>
      <c r="BB36" s="122" t="str">
        <f t="shared" si="0"/>
        <v>41207</v>
      </c>
      <c r="BC36" s="123" t="str">
        <f t="shared" si="0"/>
        <v>鹿島市</v>
      </c>
      <c r="BD36" s="40">
        <f t="shared" si="14"/>
        <v>155.94544472807334</v>
      </c>
      <c r="BE36" s="40">
        <f t="shared" si="15"/>
        <v>35.719764347858401</v>
      </c>
      <c r="BF36" s="40">
        <f>VLOOKUP($AX36&amp;"_"&amp;$BC$14,データシート1!$A:$BS,MATCH($BC$12&amp;"_"&amp;BF$20,データシート1!$A$1:$BS$1,0),0)</f>
        <v>27.515116766737108</v>
      </c>
      <c r="BG36" s="40">
        <f>VLOOKUP($AX36&amp;"_"&amp;$BC$14,データシート1!$A:$BS,MATCH($BC$12&amp;"_"&amp;BG$20,データシート1!$A$1:$BS$1,0),0)</f>
        <v>1.825569434529638</v>
      </c>
      <c r="BH36" s="40">
        <f>VLOOKUP($AX36&amp;"_"&amp;$BC$14,データシート1!$A:$BS,MATCH($BC$12&amp;"_"&amp;BH$20,データシート1!$A$1:$BS$1,0),0)</f>
        <v>6.379078146591656</v>
      </c>
      <c r="BI36" s="40">
        <f>VLOOKUP($AX36&amp;"_"&amp;$BC$14,データシート1!$A:$BS,MATCH($BC$12&amp;"_"&amp;BI$20,データシート1!$A$1:$BS$1,0),0)</f>
        <v>31.91242506244846</v>
      </c>
      <c r="BJ36" s="40">
        <f>VLOOKUP($AX36&amp;"_"&amp;$BC$14,データシート1!$A:$BS,MATCH($BC$12&amp;"_"&amp;BJ$20,データシート1!$A$1:$BS$1,0),0)</f>
        <v>29.940181369576546</v>
      </c>
      <c r="BK36" s="40">
        <f t="shared" si="1"/>
        <v>55.4757542241978</v>
      </c>
      <c r="BL36" s="40">
        <f t="shared" si="2"/>
        <v>53.789053753078626</v>
      </c>
      <c r="BM36" s="40">
        <f>VLOOKUP($AX36&amp;"_"&amp;$BC$14,データシート1!$A:$BS,MATCH($BC$12&amp;"_"&amp;BM$20,データシート1!$A$1:$BS$1,0),0)</f>
        <v>26.324750728190757</v>
      </c>
      <c r="BN36" s="40">
        <f>VLOOKUP($AX36&amp;"_"&amp;$BC$14,データシート1!$A:$BS,MATCH($BC$12&amp;"_"&amp;BN$20,データシート1!$A$1:$BS$1,0),0)</f>
        <v>27.464303024887869</v>
      </c>
      <c r="BO36" s="40">
        <f>VLOOKUP($AX36&amp;"_"&amp;$BC$14,データシート1!$A:$BS,MATCH($BC$12&amp;"_"&amp;BO$20,データシート1!$A$1:$BS$1,0),0)</f>
        <v>1.6867004711191773</v>
      </c>
      <c r="BP36" s="40">
        <f>VLOOKUP($AX36&amp;"_"&amp;$BC$14,データシート1!$A:$BS,MATCH($BC$12&amp;"_"&amp;BP$20,データシート1!$A$1:$BS$1,0),0)</f>
        <v>0</v>
      </c>
      <c r="BQ36" s="40">
        <f>VLOOKUP($AX36&amp;"_"&amp;$BC$14,データシート1!$A:$BS,MATCH($BC$12&amp;"_"&amp;BQ$20,データシート1!$A$1:$BS$1,0),0)</f>
        <v>2.897319723992116</v>
      </c>
      <c r="BR36" s="41">
        <f t="shared" si="3"/>
        <v>155.94544472807334</v>
      </c>
      <c r="BT36" s="134" t="str">
        <f t="shared" si="4"/>
        <v>鹿島市</v>
      </c>
      <c r="BU36" s="38">
        <f t="shared" si="25"/>
        <v>155.94544472807334</v>
      </c>
      <c r="BV36" s="69">
        <f t="shared" si="16"/>
        <v>0.22905295124294273</v>
      </c>
      <c r="BW36" s="69">
        <f t="shared" si="5"/>
        <v>0.17644065727418987</v>
      </c>
      <c r="BX36" s="69">
        <f t="shared" si="5"/>
        <v>1.1706462075329851E-2</v>
      </c>
      <c r="BY36" s="69">
        <f t="shared" si="5"/>
        <v>4.0905831893422999E-2</v>
      </c>
      <c r="BZ36" s="69">
        <f t="shared" si="5"/>
        <v>0.20463839208702181</v>
      </c>
      <c r="CA36" s="69">
        <f t="shared" si="5"/>
        <v>0.19199138148462189</v>
      </c>
      <c r="CB36" s="69">
        <f t="shared" si="5"/>
        <v>0.35573821550820228</v>
      </c>
      <c r="CC36" s="69">
        <f t="shared" si="5"/>
        <v>0.34492225051441666</v>
      </c>
      <c r="CD36" s="69">
        <f t="shared" si="5"/>
        <v>0.16880743630629289</v>
      </c>
      <c r="CE36" s="69">
        <f t="shared" si="5"/>
        <v>0.17611481420812375</v>
      </c>
      <c r="CF36" s="69">
        <f t="shared" si="5"/>
        <v>1.0815964993785657E-2</v>
      </c>
      <c r="CG36" s="69">
        <f t="shared" si="5"/>
        <v>0</v>
      </c>
      <c r="CH36" s="69">
        <f t="shared" si="5"/>
        <v>1.8579059677211206E-2</v>
      </c>
      <c r="CI36" s="135">
        <f t="shared" si="6"/>
        <v>1</v>
      </c>
      <c r="CK36" s="136" t="str">
        <f t="shared" si="7"/>
        <v>鹿島市</v>
      </c>
      <c r="CL36" s="137">
        <f t="shared" si="17"/>
        <v>35.719764347858401</v>
      </c>
      <c r="CM36" s="75">
        <f t="shared" si="18"/>
        <v>0.88444032531513928</v>
      </c>
      <c r="CN36" s="76">
        <f t="shared" si="19"/>
        <v>27.515116766737108</v>
      </c>
      <c r="CO36" s="75">
        <f t="shared" si="20"/>
        <v>1</v>
      </c>
      <c r="CP36" s="76">
        <f t="shared" si="8"/>
        <v>1.825569434529638</v>
      </c>
      <c r="CQ36" s="75">
        <f t="shared" si="21"/>
        <v>0</v>
      </c>
      <c r="CR36" s="76">
        <f t="shared" si="9"/>
        <v>6.379078146591656</v>
      </c>
      <c r="CS36" s="75">
        <f t="shared" si="22"/>
        <v>0</v>
      </c>
      <c r="CT36" s="76">
        <f t="shared" si="10"/>
        <v>31.91242506244846</v>
      </c>
      <c r="CU36" s="77">
        <f t="shared" si="23"/>
        <v>0</v>
      </c>
      <c r="CV36" s="18"/>
      <c r="CW36" s="1078">
        <f t="shared" si="24"/>
        <v>31.591999999999999</v>
      </c>
      <c r="CX36" s="1081">
        <f>VLOOKUP($AX36&amp;"_"&amp;$CW$14,データシート1!$A:$BS,MATCH($CW$12&amp;"_"&amp;CX$20,データシート1!$A$1:$BS$1,0),0)</f>
        <v>31.591999999999999</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31.591999999999999</v>
      </c>
      <c r="DE36" s="18"/>
      <c r="DF36" s="138">
        <f>VLOOKUP($AX36&amp;"_"&amp;$DF$14,データシート1!$A:$BS,MATCH($DF$12&amp;"_"&amp;DF$20,データシート1!$A$1:$BS$1,0),0)</f>
        <v>3</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3</v>
      </c>
      <c r="DM36" s="18"/>
      <c r="DN36" s="139">
        <f t="shared" si="26"/>
        <v>1</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40382</v>
      </c>
      <c r="AY37" s="20" t="str">
        <f>IF(IFERROR(比較地域マスタ!$Z22,"")=0,"",IFERROR(比較地域マスタ!$Z22,""))</f>
        <v>水巻町</v>
      </c>
      <c r="BB37" s="122" t="str">
        <f t="shared" si="0"/>
        <v>40382</v>
      </c>
      <c r="BC37" s="123" t="str">
        <f t="shared" si="0"/>
        <v>水巻町</v>
      </c>
      <c r="BD37" s="40">
        <f t="shared" si="14"/>
        <v>137.78843247007023</v>
      </c>
      <c r="BE37" s="40">
        <f t="shared" si="15"/>
        <v>45.272350851682617</v>
      </c>
      <c r="BF37" s="40">
        <f>VLOOKUP($AX37&amp;"_"&amp;$BC$14,データシート1!$A:$BS,MATCH($BC$12&amp;"_"&amp;BF$20,データシート1!$A$1:$BS$1,0),0)</f>
        <v>44.005921012351088</v>
      </c>
      <c r="BG37" s="40">
        <f>VLOOKUP($AX37&amp;"_"&amp;$BC$14,データシート1!$A:$BS,MATCH($BC$12&amp;"_"&amp;BG$20,データシート1!$A$1:$BS$1,0),0)</f>
        <v>1.2097284441940659</v>
      </c>
      <c r="BH37" s="40">
        <f>VLOOKUP($AX37&amp;"_"&amp;$BC$14,データシート1!$A:$BS,MATCH($BC$12&amp;"_"&amp;BH$20,データシート1!$A$1:$BS$1,0),0)</f>
        <v>5.6701395137463813E-2</v>
      </c>
      <c r="BI37" s="40">
        <f>VLOOKUP($AX37&amp;"_"&amp;$BC$14,データシート1!$A:$BS,MATCH($BC$12&amp;"_"&amp;BI$20,データシート1!$A$1:$BS$1,0),0)</f>
        <v>23.764351235502076</v>
      </c>
      <c r="BJ37" s="40">
        <f>VLOOKUP($AX37&amp;"_"&amp;$BC$14,データシート1!$A:$BS,MATCH($BC$12&amp;"_"&amp;BJ$20,データシート1!$A$1:$BS$1,0),0)</f>
        <v>25.36460364788876</v>
      </c>
      <c r="BK37" s="40">
        <f t="shared" si="1"/>
        <v>43.387126734996791</v>
      </c>
      <c r="BL37" s="40">
        <f t="shared" si="2"/>
        <v>41.736747577245765</v>
      </c>
      <c r="BM37" s="40">
        <f>VLOOKUP($AX37&amp;"_"&amp;$BC$14,データシート1!$A:$BS,MATCH($BC$12&amp;"_"&amp;BM$20,データシート1!$A$1:$BS$1,0),0)</f>
        <v>24.790971195040097</v>
      </c>
      <c r="BN37" s="40">
        <f>VLOOKUP($AX37&amp;"_"&amp;$BC$14,データシート1!$A:$BS,MATCH($BC$12&amp;"_"&amp;BN$20,データシート1!$A$1:$BS$1,0),0)</f>
        <v>16.945776382205668</v>
      </c>
      <c r="BO37" s="40">
        <f>VLOOKUP($AX37&amp;"_"&amp;$BC$14,データシート1!$A:$BS,MATCH($BC$12&amp;"_"&amp;BO$20,データシート1!$A$1:$BS$1,0),0)</f>
        <v>1.6503791577510234</v>
      </c>
      <c r="BP37" s="40">
        <f>VLOOKUP($AX37&amp;"_"&amp;$BC$14,データシート1!$A:$BS,MATCH($BC$12&amp;"_"&amp;BP$20,データシート1!$A$1:$BS$1,0),0)</f>
        <v>0</v>
      </c>
      <c r="BQ37" s="40">
        <f>VLOOKUP($AX37&amp;"_"&amp;$BC$14,データシート1!$A:$BS,MATCH($BC$12&amp;"_"&amp;BQ$20,データシート1!$A$1:$BS$1,0),0)</f>
        <v>0</v>
      </c>
      <c r="BR37" s="41">
        <f t="shared" si="3"/>
        <v>137.78843247007023</v>
      </c>
      <c r="BT37" s="134" t="str">
        <f t="shared" si="4"/>
        <v>水巻町</v>
      </c>
      <c r="BU37" s="38">
        <f t="shared" si="25"/>
        <v>137.78843247007023</v>
      </c>
      <c r="BV37" s="69">
        <f t="shared" si="16"/>
        <v>0.32856423460304962</v>
      </c>
      <c r="BW37" s="69">
        <f t="shared" si="5"/>
        <v>0.31937311589570372</v>
      </c>
      <c r="BX37" s="69">
        <f t="shared" si="5"/>
        <v>8.7796081464010956E-3</v>
      </c>
      <c r="BY37" s="69">
        <f t="shared" si="5"/>
        <v>4.1151056094480376E-4</v>
      </c>
      <c r="BZ37" s="69">
        <f t="shared" si="5"/>
        <v>0.17246985693566155</v>
      </c>
      <c r="CA37" s="69">
        <f t="shared" si="5"/>
        <v>0.18408369406044547</v>
      </c>
      <c r="CB37" s="69">
        <f t="shared" si="5"/>
        <v>0.31488221440084341</v>
      </c>
      <c r="CC37" s="69">
        <f t="shared" si="5"/>
        <v>0.30290458225737948</v>
      </c>
      <c r="CD37" s="69">
        <f t="shared" si="5"/>
        <v>0.17992055465486972</v>
      </c>
      <c r="CE37" s="69">
        <f t="shared" si="5"/>
        <v>0.12298402760250975</v>
      </c>
      <c r="CF37" s="69">
        <f t="shared" si="5"/>
        <v>1.1977632143463937E-2</v>
      </c>
      <c r="CG37" s="69">
        <f t="shared" si="5"/>
        <v>0</v>
      </c>
      <c r="CH37" s="69">
        <f t="shared" si="5"/>
        <v>0</v>
      </c>
      <c r="CI37" s="135">
        <f t="shared" si="6"/>
        <v>1</v>
      </c>
      <c r="CK37" s="136" t="str">
        <f t="shared" si="7"/>
        <v>水巻町</v>
      </c>
      <c r="CL37" s="137">
        <f t="shared" si="17"/>
        <v>45.272350851682617</v>
      </c>
      <c r="CM37" s="75">
        <f t="shared" si="18"/>
        <v>8.3759732566639281E-2</v>
      </c>
      <c r="CN37" s="76">
        <f t="shared" si="19"/>
        <v>44.005921012351088</v>
      </c>
      <c r="CO37" s="75">
        <f t="shared" si="20"/>
        <v>8.6170222387476084E-2</v>
      </c>
      <c r="CP37" s="76">
        <f t="shared" si="8"/>
        <v>1.2097284441940659</v>
      </c>
      <c r="CQ37" s="75">
        <f t="shared" si="21"/>
        <v>0</v>
      </c>
      <c r="CR37" s="76">
        <f t="shared" si="9"/>
        <v>5.6701395137463813E-2</v>
      </c>
      <c r="CS37" s="75">
        <f t="shared" si="22"/>
        <v>0</v>
      </c>
      <c r="CT37" s="76">
        <f t="shared" si="10"/>
        <v>23.764351235502076</v>
      </c>
      <c r="CU37" s="77">
        <f t="shared" si="23"/>
        <v>0.19041125739801409</v>
      </c>
      <c r="CV37" s="18"/>
      <c r="CW37" s="1078">
        <f t="shared" si="24"/>
        <v>3.7919999999999998</v>
      </c>
      <c r="CX37" s="1081">
        <f>VLOOKUP($AX37&amp;"_"&amp;$CW$14,データシート1!$A:$BS,MATCH($CW$12&amp;"_"&amp;CX$20,データシート1!$A$1:$BS$1,0),0)</f>
        <v>3.7919999999999998</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4.5250000000000004</v>
      </c>
      <c r="DB37" s="1081">
        <f>VLOOKUP($AX37&amp;"_"&amp;$CW$14,データシート1!$A:$BS,MATCH($CW$12&amp;"_"&amp;DB$20,データシート1!$A$1:$BS$1,0),0)</f>
        <v>0</v>
      </c>
      <c r="DC37" s="1081">
        <f>VLOOKUP($AX37&amp;"_"&amp;$CW$14,データシート1!$A:$BS,MATCH($CW$12&amp;"_"&amp;DC$20,データシート1!$A$1:$BS$1,0),0)</f>
        <v>0</v>
      </c>
      <c r="DD37" s="1080">
        <f t="shared" si="11"/>
        <v>8.3170000000000002</v>
      </c>
      <c r="DE37" s="18"/>
      <c r="DF37" s="138">
        <f>VLOOKUP($AX37&amp;"_"&amp;$DF$14,データシート1!$A:$BS,MATCH($DF$12&amp;"_"&amp;DF$20,データシート1!$A$1:$BS$1,0),0)</f>
        <v>1</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2</v>
      </c>
      <c r="DJ37" s="74">
        <f>VLOOKUP($AX37&amp;"_"&amp;$DF$14,データシート1!$A:$BS,MATCH($DF$12&amp;"_"&amp;DJ$20,データシート1!$A$1:$BS$1,0),0)</f>
        <v>0</v>
      </c>
      <c r="DK37" s="74">
        <f>VLOOKUP($AX37&amp;"_"&amp;$DF$14,データシート1!$A:$BS,MATCH($DF$12&amp;"_"&amp;DK$20,データシート1!$A$1:$BS$1,0),0)</f>
        <v>0</v>
      </c>
      <c r="DL37" s="78">
        <f t="shared" si="12"/>
        <v>3</v>
      </c>
      <c r="DM37" s="18"/>
      <c r="DN37" s="139">
        <f t="shared" si="26"/>
        <v>0.46</v>
      </c>
      <c r="DO37" s="140">
        <f t="shared" si="27"/>
        <v>0</v>
      </c>
      <c r="DP37" s="140">
        <f t="shared" ref="DP37:DP68" si="29">IF($DD37=0,0,ROUND(CZ37/$DD37,2))</f>
        <v>0</v>
      </c>
      <c r="DQ37" s="140">
        <f t="shared" ref="DQ37:DQ68" si="30">IF($DD37=0,0,ROUND(DA37/$DD37,2))</f>
        <v>0.54</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15227</v>
      </c>
      <c r="AY38" s="20" t="str">
        <f>IF(IFERROR(比較地域マスタ!$Z23,"")=0,"",IFERROR(比較地域マスタ!$Z23,""))</f>
        <v>胎内市</v>
      </c>
      <c r="BB38" s="122" t="str">
        <f t="shared" si="0"/>
        <v>15227</v>
      </c>
      <c r="BC38" s="123" t="str">
        <f t="shared" si="0"/>
        <v>胎内市</v>
      </c>
      <c r="BD38" s="40">
        <f t="shared" si="14"/>
        <v>281.19147846601112</v>
      </c>
      <c r="BE38" s="40">
        <f t="shared" si="15"/>
        <v>150.26446187213617</v>
      </c>
      <c r="BF38" s="40">
        <f>VLOOKUP($AX38&amp;"_"&amp;$BC$14,データシート1!$A:$BS,MATCH($BC$12&amp;"_"&amp;BF$20,データシート1!$A$1:$BS$1,0),0)</f>
        <v>132.36334708716069</v>
      </c>
      <c r="BG38" s="40">
        <f>VLOOKUP($AX38&amp;"_"&amp;$BC$14,データシート1!$A:$BS,MATCH($BC$12&amp;"_"&amp;BG$20,データシート1!$A$1:$BS$1,0),0)</f>
        <v>5.3623488805033173</v>
      </c>
      <c r="BH38" s="40">
        <f>VLOOKUP($AX38&amp;"_"&amp;$BC$14,データシート1!$A:$BS,MATCH($BC$12&amp;"_"&amp;BH$20,データシート1!$A$1:$BS$1,0),0)</f>
        <v>12.538765904472184</v>
      </c>
      <c r="BI38" s="40">
        <f>VLOOKUP($AX38&amp;"_"&amp;$BC$14,データシート1!$A:$BS,MATCH($BC$12&amp;"_"&amp;BI$20,データシート1!$A$1:$BS$1,0),0)</f>
        <v>28.810604815221385</v>
      </c>
      <c r="BJ38" s="40">
        <f>VLOOKUP($AX38&amp;"_"&amp;$BC$14,データシート1!$A:$BS,MATCH($BC$12&amp;"_"&amp;BJ$20,データシート1!$A$1:$BS$1,0),0)</f>
        <v>40.664028651843452</v>
      </c>
      <c r="BK38" s="40">
        <f t="shared" si="1"/>
        <v>55.757285701363735</v>
      </c>
      <c r="BL38" s="40">
        <f t="shared" si="2"/>
        <v>54.077130142231354</v>
      </c>
      <c r="BM38" s="40">
        <f>VLOOKUP($AX38&amp;"_"&amp;$BC$14,データシート1!$A:$BS,MATCH($BC$12&amp;"_"&amp;BM$20,データシート1!$A$1:$BS$1,0),0)</f>
        <v>27.490479150740484</v>
      </c>
      <c r="BN38" s="40">
        <f>VLOOKUP($AX38&amp;"_"&amp;$BC$14,データシート1!$A:$BS,MATCH($BC$12&amp;"_"&amp;BN$20,データシート1!$A$1:$BS$1,0),0)</f>
        <v>26.58665099149087</v>
      </c>
      <c r="BO38" s="40">
        <f>VLOOKUP($AX38&amp;"_"&amp;$BC$14,データシート1!$A:$BS,MATCH($BC$12&amp;"_"&amp;BO$20,データシート1!$A$1:$BS$1,0),0)</f>
        <v>1.6801555591323833</v>
      </c>
      <c r="BP38" s="40">
        <f>VLOOKUP($AX38&amp;"_"&amp;$BC$14,データシート1!$A:$BS,MATCH($BC$12&amp;"_"&amp;BP$20,データシート1!$A$1:$BS$1,0),0)</f>
        <v>0</v>
      </c>
      <c r="BQ38" s="40">
        <f>VLOOKUP($AX38&amp;"_"&amp;$BC$14,データシート1!$A:$BS,MATCH($BC$12&amp;"_"&amp;BQ$20,データシート1!$A$1:$BS$1,0),0)</f>
        <v>5.6950974254463533</v>
      </c>
      <c r="BR38" s="41">
        <f t="shared" si="3"/>
        <v>281.19147846601112</v>
      </c>
      <c r="BT38" s="134" t="str">
        <f t="shared" si="4"/>
        <v>胎内市</v>
      </c>
      <c r="BU38" s="38">
        <f t="shared" si="25"/>
        <v>281.19147846601112</v>
      </c>
      <c r="BV38" s="69">
        <f t="shared" si="16"/>
        <v>0.53438483517308766</v>
      </c>
      <c r="BW38" s="69">
        <f t="shared" si="5"/>
        <v>0.47072318055029555</v>
      </c>
      <c r="BX38" s="69">
        <f t="shared" si="5"/>
        <v>1.9070097393266091E-2</v>
      </c>
      <c r="BY38" s="69">
        <f t="shared" si="5"/>
        <v>4.4591557229526076E-2</v>
      </c>
      <c r="BZ38" s="69">
        <f t="shared" si="5"/>
        <v>0.10245902533175041</v>
      </c>
      <c r="CA38" s="69">
        <f t="shared" si="5"/>
        <v>0.14461330362384611</v>
      </c>
      <c r="CB38" s="69">
        <f t="shared" si="5"/>
        <v>0.1982893863126203</v>
      </c>
      <c r="CC38" s="69">
        <f t="shared" si="5"/>
        <v>0.19231425659568094</v>
      </c>
      <c r="CD38" s="69">
        <f t="shared" si="5"/>
        <v>9.776426832246049E-2</v>
      </c>
      <c r="CE38" s="69">
        <f t="shared" si="5"/>
        <v>9.4549988273220448E-2</v>
      </c>
      <c r="CF38" s="69">
        <f t="shared" si="5"/>
        <v>5.975129716939382E-3</v>
      </c>
      <c r="CG38" s="69">
        <f t="shared" si="5"/>
        <v>0</v>
      </c>
      <c r="CH38" s="69">
        <f t="shared" si="5"/>
        <v>2.0253449558695447E-2</v>
      </c>
      <c r="CI38" s="135">
        <f t="shared" si="6"/>
        <v>1</v>
      </c>
      <c r="CK38" s="136" t="str">
        <f t="shared" si="7"/>
        <v>胎内市</v>
      </c>
      <c r="CL38" s="137">
        <f t="shared" si="17"/>
        <v>150.26446187213617</v>
      </c>
      <c r="CM38" s="75">
        <f t="shared" si="18"/>
        <v>0.82000094010817048</v>
      </c>
      <c r="CN38" s="76">
        <f t="shared" si="19"/>
        <v>132.36334708716069</v>
      </c>
      <c r="CO38" s="75">
        <f t="shared" si="20"/>
        <v>0.93089969928655658</v>
      </c>
      <c r="CP38" s="76">
        <f t="shared" si="8"/>
        <v>5.3623488805033173</v>
      </c>
      <c r="CQ38" s="75">
        <f t="shared" si="21"/>
        <v>0</v>
      </c>
      <c r="CR38" s="76">
        <f t="shared" si="9"/>
        <v>12.538765904472184</v>
      </c>
      <c r="CS38" s="75">
        <f t="shared" si="22"/>
        <v>0</v>
      </c>
      <c r="CT38" s="76">
        <f t="shared" si="10"/>
        <v>28.810604815221385</v>
      </c>
      <c r="CU38" s="77">
        <f t="shared" si="23"/>
        <v>0.29846648673813769</v>
      </c>
      <c r="CV38" s="18"/>
      <c r="CW38" s="1078">
        <f t="shared" si="24"/>
        <v>123.217</v>
      </c>
      <c r="CX38" s="1081">
        <f>VLOOKUP($AX38&amp;"_"&amp;$CW$14,データシート1!$A:$BS,MATCH($CW$12&amp;"_"&amp;CX$20,データシート1!$A$1:$BS$1,0),0)</f>
        <v>123.217</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8.5990000000000002</v>
      </c>
      <c r="DB38" s="1081">
        <f>VLOOKUP($AX38&amp;"_"&amp;$CW$14,データシート1!$A:$BS,MATCH($CW$12&amp;"_"&amp;DB$20,データシート1!$A$1:$BS$1,0),0)</f>
        <v>0</v>
      </c>
      <c r="DC38" s="1081">
        <f>VLOOKUP($AX38&amp;"_"&amp;$CW$14,データシート1!$A:$BS,MATCH($CW$12&amp;"_"&amp;DC$20,データシート1!$A$1:$BS$1,0),0)</f>
        <v>0</v>
      </c>
      <c r="DD38" s="1080">
        <f t="shared" si="11"/>
        <v>131.816</v>
      </c>
      <c r="DE38" s="18"/>
      <c r="DF38" s="138">
        <f>VLOOKUP($AX38&amp;"_"&amp;$DF$14,データシート1!$A:$BS,MATCH($DF$12&amp;"_"&amp;DF$20,データシート1!$A$1:$BS$1,0),0)</f>
        <v>4</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1</v>
      </c>
      <c r="DJ38" s="74">
        <f>VLOOKUP($AX38&amp;"_"&amp;$DF$14,データシート1!$A:$BS,MATCH($DF$12&amp;"_"&amp;DJ$20,データシート1!$A$1:$BS$1,0),0)</f>
        <v>0</v>
      </c>
      <c r="DK38" s="74">
        <f>VLOOKUP($AX38&amp;"_"&amp;$DF$14,データシート1!$A:$BS,MATCH($DF$12&amp;"_"&amp;DK$20,データシート1!$A$1:$BS$1,0),0)</f>
        <v>0</v>
      </c>
      <c r="DL38" s="78">
        <f t="shared" si="12"/>
        <v>5</v>
      </c>
      <c r="DM38" s="18"/>
      <c r="DN38" s="139">
        <f t="shared" si="26"/>
        <v>0.93</v>
      </c>
      <c r="DO38" s="140">
        <f t="shared" si="27"/>
        <v>0</v>
      </c>
      <c r="DP38" s="140">
        <f t="shared" si="29"/>
        <v>0</v>
      </c>
      <c r="DQ38" s="140">
        <f t="shared" si="30"/>
        <v>7.0000000000000007E-2</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33209</v>
      </c>
      <c r="AY39" s="20" t="str">
        <f>IF(IFERROR(比較地域マスタ!$Z24,"")=0,"",IFERROR(比較地域マスタ!$Z24,""))</f>
        <v>高梁市</v>
      </c>
      <c r="BB39" s="122" t="str">
        <f t="shared" si="0"/>
        <v>33209</v>
      </c>
      <c r="BC39" s="123" t="str">
        <f t="shared" si="0"/>
        <v>高梁市</v>
      </c>
      <c r="BD39" s="40">
        <f t="shared" si="14"/>
        <v>592.98693080480462</v>
      </c>
      <c r="BE39" s="40">
        <f t="shared" si="15"/>
        <v>441.57701932006506</v>
      </c>
      <c r="BF39" s="40">
        <f>VLOOKUP($AX39&amp;"_"&amp;$BC$14,データシート1!$A:$BS,MATCH($BC$12&amp;"_"&amp;BF$20,データシート1!$A$1:$BS$1,0),0)</f>
        <v>430.15769810451172</v>
      </c>
      <c r="BG39" s="40">
        <f>VLOOKUP($AX39&amp;"_"&amp;$BC$14,データシート1!$A:$BS,MATCH($BC$12&amp;"_"&amp;BG$20,データシート1!$A$1:$BS$1,0),0)</f>
        <v>2.6377886011924785</v>
      </c>
      <c r="BH39" s="40">
        <f>VLOOKUP($AX39&amp;"_"&amp;$BC$14,データシート1!$A:$BS,MATCH($BC$12&amp;"_"&amp;BH$20,データシート1!$A$1:$BS$1,0),0)</f>
        <v>8.7815326143608541</v>
      </c>
      <c r="BI39" s="40">
        <f>VLOOKUP($AX39&amp;"_"&amp;$BC$14,データシート1!$A:$BS,MATCH($BC$12&amp;"_"&amp;BI$20,データシート1!$A$1:$BS$1,0),0)</f>
        <v>36.985513773777853</v>
      </c>
      <c r="BJ39" s="40">
        <f>VLOOKUP($AX39&amp;"_"&amp;$BC$14,データシート1!$A:$BS,MATCH($BC$12&amp;"_"&amp;BJ$20,データシート1!$A$1:$BS$1,0),0)</f>
        <v>44.232547162254626</v>
      </c>
      <c r="BK39" s="40">
        <f t="shared" si="1"/>
        <v>65.006253275062889</v>
      </c>
      <c r="BL39" s="40">
        <f t="shared" si="2"/>
        <v>63.278337547378229</v>
      </c>
      <c r="BM39" s="40">
        <f>VLOOKUP($AX39&amp;"_"&amp;$BC$14,データシート1!$A:$BS,MATCH($BC$12&amp;"_"&amp;BM$20,データシート1!$A$1:$BS$1,0),0)</f>
        <v>25.122637024745117</v>
      </c>
      <c r="BN39" s="40">
        <f>VLOOKUP($AX39&amp;"_"&amp;$BC$14,データシート1!$A:$BS,MATCH($BC$12&amp;"_"&amp;BN$20,データシート1!$A$1:$BS$1,0),0)</f>
        <v>38.155700522633111</v>
      </c>
      <c r="BO39" s="40">
        <f>VLOOKUP($AX39&amp;"_"&amp;$BC$14,データシート1!$A:$BS,MATCH($BC$12&amp;"_"&amp;BO$20,データシート1!$A$1:$BS$1,0),0)</f>
        <v>1.7279157276846637</v>
      </c>
      <c r="BP39" s="40">
        <f>VLOOKUP($AX39&amp;"_"&amp;$BC$14,データシート1!$A:$BS,MATCH($BC$12&amp;"_"&amp;BP$20,データシート1!$A$1:$BS$1,0),0)</f>
        <v>0</v>
      </c>
      <c r="BQ39" s="40">
        <f>VLOOKUP($AX39&amp;"_"&amp;$BC$14,データシート1!$A:$BS,MATCH($BC$12&amp;"_"&amp;BQ$20,データシート1!$A$1:$BS$1,0),0)</f>
        <v>5.1855972736441212</v>
      </c>
      <c r="BR39" s="41">
        <f t="shared" si="3"/>
        <v>592.98693080480462</v>
      </c>
      <c r="BT39" s="134" t="str">
        <f t="shared" si="4"/>
        <v>高梁市</v>
      </c>
      <c r="BU39" s="38">
        <f t="shared" si="25"/>
        <v>592.98693080480462</v>
      </c>
      <c r="BV39" s="69">
        <f t="shared" si="16"/>
        <v>0.74466568549960233</v>
      </c>
      <c r="BW39" s="69">
        <f t="shared" si="5"/>
        <v>0.72540839562973114</v>
      </c>
      <c r="BX39" s="69">
        <f t="shared" si="5"/>
        <v>4.4483081568297963E-3</v>
      </c>
      <c r="BY39" s="69">
        <f t="shared" si="5"/>
        <v>1.4808981713041326E-2</v>
      </c>
      <c r="BZ39" s="69">
        <f t="shared" si="5"/>
        <v>6.2371549611693708E-2</v>
      </c>
      <c r="CA39" s="69">
        <f t="shared" si="5"/>
        <v>7.4592785885216742E-2</v>
      </c>
      <c r="CB39" s="69">
        <f t="shared" si="5"/>
        <v>0.10962510284473909</v>
      </c>
      <c r="CC39" s="69">
        <f t="shared" si="5"/>
        <v>0.10671118410906051</v>
      </c>
      <c r="CD39" s="69">
        <f t="shared" si="5"/>
        <v>4.236625753395367E-2</v>
      </c>
      <c r="CE39" s="69">
        <f t="shared" si="5"/>
        <v>6.4344926575106834E-2</v>
      </c>
      <c r="CF39" s="69">
        <f t="shared" si="5"/>
        <v>2.9139187356785898E-3</v>
      </c>
      <c r="CG39" s="69">
        <f t="shared" si="5"/>
        <v>0</v>
      </c>
      <c r="CH39" s="69">
        <f t="shared" si="5"/>
        <v>8.7448761587480602E-3</v>
      </c>
      <c r="CI39" s="135">
        <f t="shared" si="6"/>
        <v>1</v>
      </c>
      <c r="CK39" s="136" t="str">
        <f t="shared" si="7"/>
        <v>高梁市</v>
      </c>
      <c r="CL39" s="137">
        <f t="shared" si="17"/>
        <v>441.57701932006506</v>
      </c>
      <c r="CM39" s="75">
        <f t="shared" si="18"/>
        <v>0.19775712090828906</v>
      </c>
      <c r="CN39" s="76">
        <f t="shared" si="19"/>
        <v>430.15769810451172</v>
      </c>
      <c r="CO39" s="75">
        <f t="shared" si="20"/>
        <v>0.20300694462704558</v>
      </c>
      <c r="CP39" s="76">
        <f t="shared" si="8"/>
        <v>2.6377886011924785</v>
      </c>
      <c r="CQ39" s="75">
        <f t="shared" si="21"/>
        <v>0</v>
      </c>
      <c r="CR39" s="76">
        <f t="shared" si="9"/>
        <v>8.7815326143608541</v>
      </c>
      <c r="CS39" s="75">
        <f t="shared" si="22"/>
        <v>0</v>
      </c>
      <c r="CT39" s="76">
        <f t="shared" si="10"/>
        <v>36.985513773777853</v>
      </c>
      <c r="CU39" s="77">
        <f t="shared" si="23"/>
        <v>0</v>
      </c>
      <c r="CV39" s="18"/>
      <c r="CW39" s="1078">
        <f t="shared" si="24"/>
        <v>87.325000000000003</v>
      </c>
      <c r="CX39" s="1081">
        <f>VLOOKUP($AX39&amp;"_"&amp;$CW$14,データシート1!$A:$BS,MATCH($CW$12&amp;"_"&amp;CX$20,データシート1!$A$1:$BS$1,0),0)</f>
        <v>87.325000000000003</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87.325000000000003</v>
      </c>
      <c r="DE39" s="18"/>
      <c r="DF39" s="138">
        <f>VLOOKUP($AX39&amp;"_"&amp;$DF$14,データシート1!$A:$BS,MATCH($DF$12&amp;"_"&amp;DF$20,データシート1!$A$1:$BS$1,0),0)</f>
        <v>6</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6</v>
      </c>
      <c r="DM39" s="18"/>
      <c r="DN39" s="139">
        <f t="shared" si="26"/>
        <v>1</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36207</v>
      </c>
      <c r="AY40" s="20" t="str">
        <f>IF(IFERROR(比較地域マスタ!$Z25,"")=0,"",IFERROR(比較地域マスタ!$Z25,""))</f>
        <v>美馬市</v>
      </c>
      <c r="BB40" s="122" t="str">
        <f t="shared" si="0"/>
        <v>36207</v>
      </c>
      <c r="BC40" s="123" t="str">
        <f t="shared" si="0"/>
        <v>美馬市</v>
      </c>
      <c r="BD40" s="40">
        <f t="shared" si="14"/>
        <v>201.82077307890299</v>
      </c>
      <c r="BE40" s="40">
        <f t="shared" si="15"/>
        <v>54.915928616812309</v>
      </c>
      <c r="BF40" s="40">
        <f>VLOOKUP($AX40&amp;"_"&amp;$BC$14,データシート1!$A:$BS,MATCH($BC$12&amp;"_"&amp;BF$20,データシート1!$A$1:$BS$1,0),0)</f>
        <v>44.181927995630822</v>
      </c>
      <c r="BG40" s="40">
        <f>VLOOKUP($AX40&amp;"_"&amp;$BC$14,データシート1!$A:$BS,MATCH($BC$12&amp;"_"&amp;BG$20,データシート1!$A$1:$BS$1,0),0)</f>
        <v>2.6855328162993279</v>
      </c>
      <c r="BH40" s="40">
        <f>VLOOKUP($AX40&amp;"_"&amp;$BC$14,データシート1!$A:$BS,MATCH($BC$12&amp;"_"&amp;BH$20,データシート1!$A$1:$BS$1,0),0)</f>
        <v>8.0484678048821561</v>
      </c>
      <c r="BI40" s="40">
        <f>VLOOKUP($AX40&amp;"_"&amp;$BC$14,データシート1!$A:$BS,MATCH($BC$12&amp;"_"&amp;BI$20,データシート1!$A$1:$BS$1,0),0)</f>
        <v>32.795510539858462</v>
      </c>
      <c r="BJ40" s="40">
        <f>VLOOKUP($AX40&amp;"_"&amp;$BC$14,データシート1!$A:$BS,MATCH($BC$12&amp;"_"&amp;BJ$20,データシート1!$A$1:$BS$1,0),0)</f>
        <v>47.952548550448327</v>
      </c>
      <c r="BK40" s="40">
        <f t="shared" si="1"/>
        <v>63.132746907186274</v>
      </c>
      <c r="BL40" s="40">
        <f t="shared" si="2"/>
        <v>61.460138633948574</v>
      </c>
      <c r="BM40" s="40">
        <f>VLOOKUP($AX40&amp;"_"&amp;$BC$14,データシート1!$A:$BS,MATCH($BC$12&amp;"_"&amp;BM$20,データシート1!$A$1:$BS$1,0),0)</f>
        <v>26.699799008194748</v>
      </c>
      <c r="BN40" s="40">
        <f>VLOOKUP($AX40&amp;"_"&amp;$BC$14,データシート1!$A:$BS,MATCH($BC$12&amp;"_"&amp;BN$20,データシート1!$A$1:$BS$1,0),0)</f>
        <v>34.760339625753822</v>
      </c>
      <c r="BO40" s="40">
        <f>VLOOKUP($AX40&amp;"_"&amp;$BC$14,データシート1!$A:$BS,MATCH($BC$12&amp;"_"&amp;BO$20,データシート1!$A$1:$BS$1,0),0)</f>
        <v>1.6726082732377019</v>
      </c>
      <c r="BP40" s="40">
        <f>VLOOKUP($AX40&amp;"_"&amp;$BC$14,データシート1!$A:$BS,MATCH($BC$12&amp;"_"&amp;BP$20,データシート1!$A$1:$BS$1,0),0)</f>
        <v>0</v>
      </c>
      <c r="BQ40" s="40">
        <f>VLOOKUP($AX40&amp;"_"&amp;$BC$14,データシート1!$A:$BS,MATCH($BC$12&amp;"_"&amp;BQ$20,データシート1!$A$1:$BS$1,0),0)</f>
        <v>3.0240384645976262</v>
      </c>
      <c r="BR40" s="41">
        <f t="shared" si="3"/>
        <v>201.82077307890299</v>
      </c>
      <c r="BT40" s="134" t="str">
        <f t="shared" si="4"/>
        <v>美馬市</v>
      </c>
      <c r="BU40" s="38">
        <f t="shared" si="25"/>
        <v>201.82077307890299</v>
      </c>
      <c r="BV40" s="69">
        <f t="shared" si="16"/>
        <v>0.27210245892449642</v>
      </c>
      <c r="BW40" s="69">
        <f t="shared" si="5"/>
        <v>0.21891665224351134</v>
      </c>
      <c r="BX40" s="69">
        <f t="shared" si="5"/>
        <v>1.330652328464426E-2</v>
      </c>
      <c r="BY40" s="69">
        <f t="shared" si="5"/>
        <v>3.9879283396340781E-2</v>
      </c>
      <c r="BZ40" s="69">
        <f t="shared" si="5"/>
        <v>0.16249819104120103</v>
      </c>
      <c r="CA40" s="69">
        <f t="shared" si="5"/>
        <v>0.23759966736278929</v>
      </c>
      <c r="CB40" s="69">
        <f t="shared" si="5"/>
        <v>0.31281590068285076</v>
      </c>
      <c r="CC40" s="69">
        <f t="shared" si="5"/>
        <v>0.3045283084408778</v>
      </c>
      <c r="CD40" s="69">
        <f t="shared" si="5"/>
        <v>0.1322946027848001</v>
      </c>
      <c r="CE40" s="69">
        <f t="shared" si="5"/>
        <v>0.17223370565607768</v>
      </c>
      <c r="CF40" s="69">
        <f t="shared" si="5"/>
        <v>8.2875922419729606E-3</v>
      </c>
      <c r="CG40" s="69">
        <f t="shared" si="5"/>
        <v>0</v>
      </c>
      <c r="CH40" s="69">
        <f t="shared" si="5"/>
        <v>1.4983781988662589E-2</v>
      </c>
      <c r="CI40" s="135">
        <f t="shared" si="6"/>
        <v>1</v>
      </c>
      <c r="CK40" s="136" t="str">
        <f t="shared" si="7"/>
        <v>美馬市</v>
      </c>
      <c r="CL40" s="137">
        <f t="shared" si="17"/>
        <v>54.915928616812309</v>
      </c>
      <c r="CM40" s="75">
        <f t="shared" si="18"/>
        <v>0.10241108803317646</v>
      </c>
      <c r="CN40" s="76">
        <f t="shared" si="19"/>
        <v>44.181927995630822</v>
      </c>
      <c r="CO40" s="75">
        <f t="shared" si="20"/>
        <v>0.12729186468630704</v>
      </c>
      <c r="CP40" s="76">
        <f t="shared" si="8"/>
        <v>2.6855328162993279</v>
      </c>
      <c r="CQ40" s="75">
        <f t="shared" si="21"/>
        <v>0</v>
      </c>
      <c r="CR40" s="76">
        <f t="shared" si="9"/>
        <v>8.0484678048821561</v>
      </c>
      <c r="CS40" s="75">
        <f t="shared" si="22"/>
        <v>0</v>
      </c>
      <c r="CT40" s="76">
        <f t="shared" si="10"/>
        <v>32.795510539858462</v>
      </c>
      <c r="CU40" s="77">
        <f t="shared" si="23"/>
        <v>0</v>
      </c>
      <c r="CV40" s="18"/>
      <c r="CW40" s="1078">
        <f t="shared" si="24"/>
        <v>5.6239999999999997</v>
      </c>
      <c r="CX40" s="1081">
        <f>VLOOKUP($AX40&amp;"_"&amp;$CW$14,データシート1!$A:$BS,MATCH($CW$12&amp;"_"&amp;CX$20,データシート1!$A$1:$BS$1,0),0)</f>
        <v>5.6239999999999997</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5.6239999999999997</v>
      </c>
      <c r="DE40" s="18"/>
      <c r="DF40" s="138">
        <f>VLOOKUP($AX40&amp;"_"&amp;$DF$14,データシート1!$A:$BS,MATCH($DF$12&amp;"_"&amp;DF$20,データシート1!$A$1:$BS$1,0),0)</f>
        <v>1</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1</v>
      </c>
      <c r="DM40" s="18"/>
      <c r="DN40" s="139">
        <f t="shared" si="26"/>
        <v>1</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37341</v>
      </c>
      <c r="AY41" s="20" t="str">
        <f>IF(IFERROR(比較地域マスタ!$Z26,"")=0,"",IFERROR(比較地域マスタ!$Z26,""))</f>
        <v>三木町</v>
      </c>
      <c r="BB41" s="122" t="str">
        <f t="shared" si="0"/>
        <v>37341</v>
      </c>
      <c r="BC41" s="123" t="str">
        <f t="shared" si="0"/>
        <v>三木町</v>
      </c>
      <c r="BD41" s="40">
        <f t="shared" si="14"/>
        <v>177.55350013261014</v>
      </c>
      <c r="BE41" s="40">
        <f t="shared" si="15"/>
        <v>55.63241998303306</v>
      </c>
      <c r="BF41" s="40">
        <f>VLOOKUP($AX41&amp;"_"&amp;$BC$14,データシート1!$A:$BS,MATCH($BC$12&amp;"_"&amp;BF$20,データシート1!$A$1:$BS$1,0),0)</f>
        <v>35.190214466673048</v>
      </c>
      <c r="BG41" s="40">
        <f>VLOOKUP($AX41&amp;"_"&amp;$BC$14,データシート1!$A:$BS,MATCH($BC$12&amp;"_"&amp;BG$20,データシート1!$A$1:$BS$1,0),0)</f>
        <v>1.9140985910379507</v>
      </c>
      <c r="BH41" s="40">
        <f>VLOOKUP($AX41&amp;"_"&amp;$BC$14,データシート1!$A:$BS,MATCH($BC$12&amp;"_"&amp;BH$20,データシート1!$A$1:$BS$1,0),0)</f>
        <v>18.52810692532206</v>
      </c>
      <c r="BI41" s="40">
        <f>VLOOKUP($AX41&amp;"_"&amp;$BC$14,データシート1!$A:$BS,MATCH($BC$12&amp;"_"&amp;BI$20,データシート1!$A$1:$BS$1,0),0)</f>
        <v>27.713677388797262</v>
      </c>
      <c r="BJ41" s="40">
        <f>VLOOKUP($AX41&amp;"_"&amp;$BC$14,データシート1!$A:$BS,MATCH($BC$12&amp;"_"&amp;BJ$20,データシート1!$A$1:$BS$1,0),0)</f>
        <v>42.087493501424476</v>
      </c>
      <c r="BK41" s="40">
        <f t="shared" si="1"/>
        <v>48.824189188139023</v>
      </c>
      <c r="BL41" s="40">
        <f t="shared" si="2"/>
        <v>47.190024902427353</v>
      </c>
      <c r="BM41" s="40">
        <f>VLOOKUP($AX41&amp;"_"&amp;$BC$14,データシート1!$A:$BS,MATCH($BC$12&amp;"_"&amp;BM$20,データシート1!$A$1:$BS$1,0),0)</f>
        <v>24.663622711904413</v>
      </c>
      <c r="BN41" s="40">
        <f>VLOOKUP($AX41&amp;"_"&amp;$BC$14,データシート1!$A:$BS,MATCH($BC$12&amp;"_"&amp;BN$20,データシート1!$A$1:$BS$1,0),0)</f>
        <v>22.526402190522941</v>
      </c>
      <c r="BO41" s="40">
        <f>VLOOKUP($AX41&amp;"_"&amp;$BC$14,データシート1!$A:$BS,MATCH($BC$12&amp;"_"&amp;BO$20,データシート1!$A$1:$BS$1,0),0)</f>
        <v>1.6341642857116689</v>
      </c>
      <c r="BP41" s="40">
        <f>VLOOKUP($AX41&amp;"_"&amp;$BC$14,データシート1!$A:$BS,MATCH($BC$12&amp;"_"&amp;BP$20,データシート1!$A$1:$BS$1,0),0)</f>
        <v>0</v>
      </c>
      <c r="BQ41" s="40">
        <f>VLOOKUP($AX41&amp;"_"&amp;$BC$14,データシート1!$A:$BS,MATCH($BC$12&amp;"_"&amp;BQ$20,データシート1!$A$1:$BS$1,0),0)</f>
        <v>3.2957200712163361</v>
      </c>
      <c r="BR41" s="41">
        <f t="shared" si="3"/>
        <v>177.55350013261014</v>
      </c>
      <c r="BT41" s="134" t="str">
        <f t="shared" si="4"/>
        <v>三木町</v>
      </c>
      <c r="BU41" s="38">
        <f t="shared" si="25"/>
        <v>177.55350013261014</v>
      </c>
      <c r="BV41" s="69">
        <f t="shared" si="16"/>
        <v>0.3133276445774521</v>
      </c>
      <c r="BW41" s="69">
        <f t="shared" si="5"/>
        <v>0.19819499159628159</v>
      </c>
      <c r="BX41" s="69">
        <f t="shared" si="5"/>
        <v>1.0780404720877705E-2</v>
      </c>
      <c r="BY41" s="69">
        <f t="shared" si="5"/>
        <v>0.10435224826029278</v>
      </c>
      <c r="BZ41" s="69">
        <f t="shared" si="5"/>
        <v>0.15608634787880063</v>
      </c>
      <c r="CA41" s="69">
        <f t="shared" si="5"/>
        <v>0.2370411930488017</v>
      </c>
      <c r="CB41" s="69">
        <f t="shared" si="5"/>
        <v>0.2749829721840093</v>
      </c>
      <c r="CC41" s="69">
        <f t="shared" si="5"/>
        <v>0.26577918693341634</v>
      </c>
      <c r="CD41" s="69">
        <f t="shared" si="5"/>
        <v>0.13890811892462715</v>
      </c>
      <c r="CE41" s="69">
        <f t="shared" si="5"/>
        <v>0.1268710680087892</v>
      </c>
      <c r="CF41" s="69">
        <f t="shared" si="5"/>
        <v>9.2037852505929413E-3</v>
      </c>
      <c r="CG41" s="69">
        <f t="shared" si="5"/>
        <v>0</v>
      </c>
      <c r="CH41" s="69">
        <f t="shared" si="5"/>
        <v>1.8561842310936407E-2</v>
      </c>
      <c r="CI41" s="135">
        <f t="shared" si="6"/>
        <v>1</v>
      </c>
      <c r="CK41" s="136" t="str">
        <f t="shared" si="7"/>
        <v>三木町</v>
      </c>
      <c r="CL41" s="137">
        <f t="shared" si="17"/>
        <v>55.63241998303306</v>
      </c>
      <c r="CM41" s="75">
        <f t="shared" si="18"/>
        <v>7.3823860282413833E-2</v>
      </c>
      <c r="CN41" s="76">
        <f t="shared" si="19"/>
        <v>35.190214466673048</v>
      </c>
      <c r="CO41" s="75">
        <f t="shared" si="20"/>
        <v>0.11670858112812986</v>
      </c>
      <c r="CP41" s="76">
        <f t="shared" si="8"/>
        <v>1.9140985910379507</v>
      </c>
      <c r="CQ41" s="75">
        <f t="shared" si="21"/>
        <v>0</v>
      </c>
      <c r="CR41" s="76">
        <f t="shared" si="9"/>
        <v>18.52810692532206</v>
      </c>
      <c r="CS41" s="75">
        <f t="shared" si="22"/>
        <v>0</v>
      </c>
      <c r="CT41" s="76">
        <f t="shared" si="10"/>
        <v>27.713677388797262</v>
      </c>
      <c r="CU41" s="77">
        <f t="shared" si="23"/>
        <v>0.50426364585051908</v>
      </c>
      <c r="CV41" s="18"/>
      <c r="CW41" s="1078">
        <f t="shared" si="24"/>
        <v>4.1070000000000002</v>
      </c>
      <c r="CX41" s="1081">
        <f>VLOOKUP($AX41&amp;"_"&amp;$CW$14,データシート1!$A:$BS,MATCH($CW$12&amp;"_"&amp;CX$20,データシート1!$A$1:$BS$1,0),0)</f>
        <v>4.1070000000000002</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13.975</v>
      </c>
      <c r="DB41" s="1081">
        <f>VLOOKUP($AX41&amp;"_"&amp;$CW$14,データシート1!$A:$BS,MATCH($CW$12&amp;"_"&amp;DB$20,データシート1!$A$1:$BS$1,0),0)</f>
        <v>0</v>
      </c>
      <c r="DC41" s="1081">
        <f>VLOOKUP($AX41&amp;"_"&amp;$CW$14,データシート1!$A:$BS,MATCH($CW$12&amp;"_"&amp;DC$20,データシート1!$A$1:$BS$1,0),0)</f>
        <v>0</v>
      </c>
      <c r="DD41" s="1080">
        <f t="shared" si="11"/>
        <v>18.082000000000001</v>
      </c>
      <c r="DE41" s="18"/>
      <c r="DF41" s="138">
        <f>VLOOKUP($AX41&amp;"_"&amp;$DF$14,データシート1!$A:$BS,MATCH($DF$12&amp;"_"&amp;DF$20,データシート1!$A$1:$BS$1,0),0)</f>
        <v>1</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1</v>
      </c>
      <c r="DJ41" s="74">
        <f>VLOOKUP($AX41&amp;"_"&amp;$DF$14,データシート1!$A:$BS,MATCH($DF$12&amp;"_"&amp;DJ$20,データシート1!$A$1:$BS$1,0),0)</f>
        <v>0</v>
      </c>
      <c r="DK41" s="74">
        <f>VLOOKUP($AX41&amp;"_"&amp;$DF$14,データシート1!$A:$BS,MATCH($DF$12&amp;"_"&amp;DK$20,データシート1!$A$1:$BS$1,0),0)</f>
        <v>0</v>
      </c>
      <c r="DL41" s="78">
        <f t="shared" si="12"/>
        <v>2</v>
      </c>
      <c r="DM41" s="18"/>
      <c r="DN41" s="139">
        <f t="shared" si="26"/>
        <v>0.23</v>
      </c>
      <c r="DO41" s="140">
        <f t="shared" si="27"/>
        <v>0</v>
      </c>
      <c r="DP41" s="140">
        <f t="shared" si="29"/>
        <v>0</v>
      </c>
      <c r="DQ41" s="140">
        <f t="shared" si="30"/>
        <v>0.77</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44210</v>
      </c>
      <c r="AY42" s="20" t="str">
        <f>IF(IFERROR(比較地域マスタ!$Z27,"")=0,"",IFERROR(比較地域マスタ!$Z27,""))</f>
        <v>杵築市</v>
      </c>
      <c r="BB42" s="122" t="str">
        <f t="shared" si="0"/>
        <v>44210</v>
      </c>
      <c r="BC42" s="123" t="str">
        <f t="shared" si="0"/>
        <v>杵築市</v>
      </c>
      <c r="BD42" s="40">
        <f t="shared" si="14"/>
        <v>336.63532067476552</v>
      </c>
      <c r="BE42" s="40">
        <f t="shared" si="15"/>
        <v>215.92658690818217</v>
      </c>
      <c r="BF42" s="40">
        <f>VLOOKUP($AX42&amp;"_"&amp;$BC$14,データシート1!$A:$BS,MATCH($BC$12&amp;"_"&amp;BF$20,データシート1!$A$1:$BS$1,0),0)</f>
        <v>192.87777727265529</v>
      </c>
      <c r="BG42" s="40">
        <f>VLOOKUP($AX42&amp;"_"&amp;$BC$14,データシート1!$A:$BS,MATCH($BC$12&amp;"_"&amp;BG$20,データシート1!$A$1:$BS$1,0),0)</f>
        <v>2.4506043510828075</v>
      </c>
      <c r="BH42" s="40">
        <f>VLOOKUP($AX42&amp;"_"&amp;$BC$14,データシート1!$A:$BS,MATCH($BC$12&amp;"_"&amp;BH$20,データシート1!$A$1:$BS$1,0),0)</f>
        <v>20.598205284444081</v>
      </c>
      <c r="BI42" s="40">
        <f>VLOOKUP($AX42&amp;"_"&amp;$BC$14,データシート1!$A:$BS,MATCH($BC$12&amp;"_"&amp;BI$20,データシート1!$A$1:$BS$1,0),0)</f>
        <v>26.478094632247714</v>
      </c>
      <c r="BJ42" s="40">
        <f>VLOOKUP($AX42&amp;"_"&amp;$BC$14,データシート1!$A:$BS,MATCH($BC$12&amp;"_"&amp;BJ$20,データシート1!$A$1:$BS$1,0),0)</f>
        <v>31.011925089762681</v>
      </c>
      <c r="BK42" s="40">
        <f t="shared" si="1"/>
        <v>59.099635244356307</v>
      </c>
      <c r="BL42" s="40">
        <f t="shared" si="2"/>
        <v>56.907454394639558</v>
      </c>
      <c r="BM42" s="40">
        <f>VLOOKUP($AX42&amp;"_"&amp;$BC$14,データシート1!$A:$BS,MATCH($BC$12&amp;"_"&amp;BM$20,データシート1!$A$1:$BS$1,0),0)</f>
        <v>26.495481661625409</v>
      </c>
      <c r="BN42" s="40">
        <f>VLOOKUP($AX42&amp;"_"&amp;$BC$14,データシート1!$A:$BS,MATCH($BC$12&amp;"_"&amp;BN$20,データシート1!$A$1:$BS$1,0),0)</f>
        <v>30.411972733014149</v>
      </c>
      <c r="BO42" s="40">
        <f>VLOOKUP($AX42&amp;"_"&amp;$BC$14,データシート1!$A:$BS,MATCH($BC$12&amp;"_"&amp;BO$20,データシート1!$A$1:$BS$1,0),0)</f>
        <v>1.6648251346588119</v>
      </c>
      <c r="BP42" s="40">
        <f>VLOOKUP($AX42&amp;"_"&amp;$BC$14,データシート1!$A:$BS,MATCH($BC$12&amp;"_"&amp;BP$20,データシート1!$A$1:$BS$1,0),0)</f>
        <v>0.52735571505793399</v>
      </c>
      <c r="BQ42" s="40">
        <f>VLOOKUP($AX42&amp;"_"&amp;$BC$14,データシート1!$A:$BS,MATCH($BC$12&amp;"_"&amp;BQ$20,データシート1!$A$1:$BS$1,0),0)</f>
        <v>4.1190788002166236</v>
      </c>
      <c r="BR42" s="41">
        <f t="shared" si="3"/>
        <v>336.63532067476552</v>
      </c>
      <c r="BT42" s="134" t="str">
        <f t="shared" si="4"/>
        <v>杵築市</v>
      </c>
      <c r="BU42" s="38">
        <f t="shared" si="25"/>
        <v>336.63532067476552</v>
      </c>
      <c r="BV42" s="69">
        <f t="shared" si="16"/>
        <v>0.64142582090129507</v>
      </c>
      <c r="BW42" s="69">
        <f t="shared" si="5"/>
        <v>0.57295763524173049</v>
      </c>
      <c r="BX42" s="69">
        <f t="shared" si="5"/>
        <v>7.2797006154039822E-3</v>
      </c>
      <c r="BY42" s="69">
        <f t="shared" si="5"/>
        <v>6.1188485044160551E-2</v>
      </c>
      <c r="BZ42" s="69">
        <f t="shared" si="5"/>
        <v>7.8655129174128091E-2</v>
      </c>
      <c r="CA42" s="69">
        <f t="shared" ref="CA42:CH68" si="32">BJ42/$BR42</f>
        <v>9.2123206286259918E-2</v>
      </c>
      <c r="CB42" s="69">
        <f t="shared" si="32"/>
        <v>0.1755598168543176</v>
      </c>
      <c r="CC42" s="69">
        <f t="shared" si="32"/>
        <v>0.16904778227243636</v>
      </c>
      <c r="CD42" s="69">
        <f t="shared" si="32"/>
        <v>7.8706778624764592E-2</v>
      </c>
      <c r="CE42" s="69">
        <f t="shared" si="32"/>
        <v>9.034100364767178E-2</v>
      </c>
      <c r="CF42" s="69">
        <f t="shared" si="32"/>
        <v>4.9454856113190044E-3</v>
      </c>
      <c r="CG42" s="69">
        <f t="shared" si="32"/>
        <v>1.5665489705622118E-3</v>
      </c>
      <c r="CH42" s="69">
        <f t="shared" si="32"/>
        <v>1.2236026783999298E-2</v>
      </c>
      <c r="CI42" s="135">
        <f t="shared" si="6"/>
        <v>1</v>
      </c>
      <c r="CK42" s="136" t="str">
        <f t="shared" si="7"/>
        <v>杵築市</v>
      </c>
      <c r="CL42" s="137">
        <f t="shared" si="17"/>
        <v>215.92658690818217</v>
      </c>
      <c r="CM42" s="75">
        <f t="shared" si="18"/>
        <v>7.0667536677586351E-2</v>
      </c>
      <c r="CN42" s="76">
        <f t="shared" si="19"/>
        <v>192.87777727265529</v>
      </c>
      <c r="CO42" s="75">
        <f t="shared" si="20"/>
        <v>7.9112276259953054E-2</v>
      </c>
      <c r="CP42" s="76">
        <f t="shared" si="8"/>
        <v>2.4506043510828075</v>
      </c>
      <c r="CQ42" s="75">
        <f t="shared" si="21"/>
        <v>0</v>
      </c>
      <c r="CR42" s="76">
        <f t="shared" si="9"/>
        <v>20.598205284444081</v>
      </c>
      <c r="CS42" s="75">
        <f t="shared" si="22"/>
        <v>0</v>
      </c>
      <c r="CT42" s="76">
        <f t="shared" si="10"/>
        <v>26.478094632247714</v>
      </c>
      <c r="CU42" s="77">
        <f t="shared" si="23"/>
        <v>0</v>
      </c>
      <c r="CV42" s="18"/>
      <c r="CW42" s="1078">
        <f t="shared" si="24"/>
        <v>15.259</v>
      </c>
      <c r="CX42" s="1081">
        <f>VLOOKUP($AX42&amp;"_"&amp;$CW$14,データシート1!$A:$BS,MATCH($CW$12&amp;"_"&amp;CX$20,データシート1!$A$1:$BS$1,0),0)</f>
        <v>15.259</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15.259</v>
      </c>
      <c r="DE42" s="18"/>
      <c r="DF42" s="138">
        <f>VLOOKUP($AX42&amp;"_"&amp;$DF$14,データシート1!$A:$BS,MATCH($DF$12&amp;"_"&amp;DF$20,データシート1!$A$1:$BS$1,0),0)</f>
        <v>3</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3</v>
      </c>
      <c r="DM42" s="18"/>
      <c r="DN42" s="139">
        <f t="shared" si="26"/>
        <v>1</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04208</v>
      </c>
      <c r="AY43" s="20" t="str">
        <f>IF(IFERROR(比較地域マスタ!$Z28,"")=0,"",IFERROR(比較地域マスタ!$Z28,""))</f>
        <v>角田市</v>
      </c>
      <c r="AZ43" s="26"/>
      <c r="BB43" s="122" t="str">
        <f t="shared" si="0"/>
        <v>04208</v>
      </c>
      <c r="BC43" s="123" t="str">
        <f t="shared" si="0"/>
        <v>角田市</v>
      </c>
      <c r="BD43" s="40">
        <f t="shared" si="14"/>
        <v>304.69445920422373</v>
      </c>
      <c r="BE43" s="40">
        <f t="shared" si="15"/>
        <v>186.20583015119357</v>
      </c>
      <c r="BF43" s="40">
        <f>VLOOKUP($AX43&amp;"_"&amp;$BC$14,データシート1!$A:$BS,MATCH($BC$12&amp;"_"&amp;BF$20,データシート1!$A$1:$BS$1,0),0)</f>
        <v>175.80633837490231</v>
      </c>
      <c r="BG43" s="40">
        <f>VLOOKUP($AX43&amp;"_"&amp;$BC$14,データシート1!$A:$BS,MATCH($BC$12&amp;"_"&amp;BG$20,データシート1!$A$1:$BS$1,0),0)</f>
        <v>1.9819943934972264</v>
      </c>
      <c r="BH43" s="40">
        <f>VLOOKUP($AX43&amp;"_"&amp;$BC$14,データシート1!$A:$BS,MATCH($BC$12&amp;"_"&amp;BH$20,データシート1!$A$1:$BS$1,0),0)</f>
        <v>8.4174973827940356</v>
      </c>
      <c r="BI43" s="40">
        <f>VLOOKUP($AX43&amp;"_"&amp;$BC$14,データシート1!$A:$BS,MATCH($BC$12&amp;"_"&amp;BI$20,データシート1!$A$1:$BS$1,0),0)</f>
        <v>24.25546690275182</v>
      </c>
      <c r="BJ43" s="40">
        <f>VLOOKUP($AX43&amp;"_"&amp;$BC$14,データシート1!$A:$BS,MATCH($BC$12&amp;"_"&amp;BJ$20,データシート1!$A$1:$BS$1,0),0)</f>
        <v>34.379937942217069</v>
      </c>
      <c r="BK43" s="40">
        <f t="shared" si="1"/>
        <v>56.598368346751705</v>
      </c>
      <c r="BL43" s="40">
        <f t="shared" si="2"/>
        <v>54.934899365027093</v>
      </c>
      <c r="BM43" s="40">
        <f>VLOOKUP($AX43&amp;"_"&amp;$BC$14,データシート1!$A:$BS,MATCH($BC$12&amp;"_"&amp;BM$20,データシート1!$A$1:$BS$1,0),0)</f>
        <v>27.714388571638388</v>
      </c>
      <c r="BN43" s="40">
        <f>VLOOKUP($AX43&amp;"_"&amp;$BC$14,データシート1!$A:$BS,MATCH($BC$12&amp;"_"&amp;BN$20,データシート1!$A$1:$BS$1,0),0)</f>
        <v>27.220510793388701</v>
      </c>
      <c r="BO43" s="40">
        <f>VLOOKUP($AX43&amp;"_"&amp;$BC$14,データシート1!$A:$BS,MATCH($BC$12&amp;"_"&amp;BO$20,データシート1!$A$1:$BS$1,0),0)</f>
        <v>1.6634689817246113</v>
      </c>
      <c r="BP43" s="40">
        <f>VLOOKUP($AX43&amp;"_"&amp;$BC$14,データシート1!$A:$BS,MATCH($BC$12&amp;"_"&amp;BP$20,データシート1!$A$1:$BS$1,0),0)</f>
        <v>0</v>
      </c>
      <c r="BQ43" s="40">
        <f>VLOOKUP($AX43&amp;"_"&amp;$BC$14,データシート1!$A:$BS,MATCH($BC$12&amp;"_"&amp;BQ$20,データシート1!$A$1:$BS$1,0),0)</f>
        <v>3.254855861309585</v>
      </c>
      <c r="BR43" s="41">
        <f t="shared" si="3"/>
        <v>304.69445920422373</v>
      </c>
      <c r="BT43" s="134" t="str">
        <f t="shared" si="4"/>
        <v>角田市</v>
      </c>
      <c r="BU43" s="38">
        <f t="shared" si="25"/>
        <v>304.69445920422373</v>
      </c>
      <c r="BV43" s="69">
        <f t="shared" si="16"/>
        <v>0.61112312523670709</v>
      </c>
      <c r="BW43" s="69">
        <f t="shared" si="16"/>
        <v>0.57699223948495504</v>
      </c>
      <c r="BX43" s="69">
        <f t="shared" si="16"/>
        <v>6.5048586661983895E-3</v>
      </c>
      <c r="BY43" s="69">
        <f t="shared" si="16"/>
        <v>2.7626027085553746E-2</v>
      </c>
      <c r="BZ43" s="69">
        <f t="shared" si="16"/>
        <v>7.9605868009875472E-2</v>
      </c>
      <c r="CA43" s="69">
        <f t="shared" si="32"/>
        <v>0.11283414221580465</v>
      </c>
      <c r="CB43" s="69">
        <f t="shared" si="32"/>
        <v>0.18575450467517765</v>
      </c>
      <c r="CC43" s="69">
        <f t="shared" si="32"/>
        <v>0.18029503886779433</v>
      </c>
      <c r="CD43" s="69">
        <f t="shared" si="32"/>
        <v>9.0957967020537822E-2</v>
      </c>
      <c r="CE43" s="69">
        <f t="shared" si="32"/>
        <v>8.9337071847256505E-2</v>
      </c>
      <c r="CF43" s="69">
        <f t="shared" si="32"/>
        <v>5.4594658073833201E-3</v>
      </c>
      <c r="CG43" s="69">
        <f t="shared" si="32"/>
        <v>0</v>
      </c>
      <c r="CH43" s="69">
        <f t="shared" si="32"/>
        <v>1.0682359862435153E-2</v>
      </c>
      <c r="CI43" s="135">
        <f t="shared" si="6"/>
        <v>1</v>
      </c>
      <c r="CJ43" s="26"/>
      <c r="CK43" s="136" t="str">
        <f t="shared" si="7"/>
        <v>角田市</v>
      </c>
      <c r="CL43" s="137">
        <f t="shared" si="17"/>
        <v>186.20583015119357</v>
      </c>
      <c r="CM43" s="75">
        <f t="shared" si="18"/>
        <v>0.23304318648221362</v>
      </c>
      <c r="CN43" s="76">
        <f t="shared" si="19"/>
        <v>175.80633837490231</v>
      </c>
      <c r="CO43" s="75">
        <f t="shared" si="20"/>
        <v>0.24682841586441243</v>
      </c>
      <c r="CP43" s="76">
        <f t="shared" si="8"/>
        <v>1.9819943934972264</v>
      </c>
      <c r="CQ43" s="75">
        <f t="shared" si="21"/>
        <v>0</v>
      </c>
      <c r="CR43" s="76">
        <f t="shared" si="9"/>
        <v>8.4174973827940356</v>
      </c>
      <c r="CS43" s="75">
        <f t="shared" si="22"/>
        <v>0</v>
      </c>
      <c r="CT43" s="76">
        <f t="shared" si="10"/>
        <v>24.25546690275182</v>
      </c>
      <c r="CU43" s="77">
        <f t="shared" si="23"/>
        <v>0.3228550508385209</v>
      </c>
      <c r="CV43" s="18"/>
      <c r="CW43" s="1078">
        <f t="shared" si="24"/>
        <v>43.393999999999998</v>
      </c>
      <c r="CX43" s="1081">
        <f>VLOOKUP($AX43&amp;"_"&amp;$CW$14,データシート1!$A:$BS,MATCH($CW$12&amp;"_"&amp;CX$20,データシート1!$A$1:$BS$1,0),0)</f>
        <v>43.393999999999998</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7.8309999999999995</v>
      </c>
      <c r="DB43" s="1081">
        <f>VLOOKUP($AX43&amp;"_"&amp;$CW$14,データシート1!$A:$BS,MATCH($CW$12&amp;"_"&amp;DB$20,データシート1!$A$1:$BS$1,0),0)</f>
        <v>0</v>
      </c>
      <c r="DC43" s="1081">
        <f>VLOOKUP($AX43&amp;"_"&amp;$CW$14,データシート1!$A:$BS,MATCH($CW$12&amp;"_"&amp;DC$20,データシート1!$A$1:$BS$1,0),0)</f>
        <v>0</v>
      </c>
      <c r="DD43" s="1080">
        <f t="shared" si="11"/>
        <v>51.224999999999994</v>
      </c>
      <c r="DE43" s="18"/>
      <c r="DF43" s="138">
        <f>VLOOKUP($AX43&amp;"_"&amp;$DF$14,データシート1!$A:$BS,MATCH($DF$12&amp;"_"&amp;DF$20,データシート1!$A$1:$BS$1,0),0)</f>
        <v>5</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2</v>
      </c>
      <c r="DJ43" s="74">
        <f>VLOOKUP($AX43&amp;"_"&amp;$DF$14,データシート1!$A:$BS,MATCH($DF$12&amp;"_"&amp;DJ$20,データシート1!$A$1:$BS$1,0),0)</f>
        <v>0</v>
      </c>
      <c r="DK43" s="74">
        <f>VLOOKUP($AX43&amp;"_"&amp;$DF$14,データシート1!$A:$BS,MATCH($DF$12&amp;"_"&amp;DK$20,データシート1!$A$1:$BS$1,0),0)</f>
        <v>0</v>
      </c>
      <c r="DL43" s="78">
        <f t="shared" si="12"/>
        <v>7</v>
      </c>
      <c r="DM43" s="18"/>
      <c r="DN43" s="139">
        <f t="shared" si="26"/>
        <v>0.85</v>
      </c>
      <c r="DO43" s="140">
        <f t="shared" si="27"/>
        <v>0</v>
      </c>
      <c r="DP43" s="140">
        <f t="shared" si="29"/>
        <v>0</v>
      </c>
      <c r="DQ43" s="140">
        <f t="shared" si="30"/>
        <v>0.15</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33210</v>
      </c>
      <c r="AY44" s="20" t="str">
        <f>IF(IFERROR(比較地域マスタ!$Z29,"")=0,"",IFERROR(比較地域マスタ!$Z29,""))</f>
        <v>新見市</v>
      </c>
      <c r="BB44" s="122" t="str">
        <f t="shared" si="0"/>
        <v>33210</v>
      </c>
      <c r="BC44" s="123" t="str">
        <f t="shared" si="0"/>
        <v>新見市</v>
      </c>
      <c r="BD44" s="40">
        <f t="shared" si="14"/>
        <v>443.0939630192604</v>
      </c>
      <c r="BE44" s="40">
        <f t="shared" si="15"/>
        <v>304.22650197431426</v>
      </c>
      <c r="BF44" s="40">
        <f>VLOOKUP($AX44&amp;"_"&amp;$BC$14,データシート1!$A:$BS,MATCH($BC$12&amp;"_"&amp;BF$20,データシート1!$A$1:$BS$1,0),0)</f>
        <v>289.52479585582978</v>
      </c>
      <c r="BG44" s="40">
        <f>VLOOKUP($AX44&amp;"_"&amp;$BC$14,データシート1!$A:$BS,MATCH($BC$12&amp;"_"&amp;BG$20,データシート1!$A$1:$BS$1,0),0)</f>
        <v>2.4394933042496874</v>
      </c>
      <c r="BH44" s="40">
        <f>VLOOKUP($AX44&amp;"_"&amp;$BC$14,データシート1!$A:$BS,MATCH($BC$12&amp;"_"&amp;BH$20,データシート1!$A$1:$BS$1,0),0)</f>
        <v>12.262212814234791</v>
      </c>
      <c r="BI44" s="40">
        <f>VLOOKUP($AX44&amp;"_"&amp;$BC$14,データシート1!$A:$BS,MATCH($BC$12&amp;"_"&amp;BI$20,データシート1!$A$1:$BS$1,0),0)</f>
        <v>31.503699062611581</v>
      </c>
      <c r="BJ44" s="40">
        <f>VLOOKUP($AX44&amp;"_"&amp;$BC$14,データシート1!$A:$BS,MATCH($BC$12&amp;"_"&amp;BJ$20,データシート1!$A$1:$BS$1,0),0)</f>
        <v>39.309902713394663</v>
      </c>
      <c r="BK44" s="40">
        <f t="shared" si="1"/>
        <v>64.53293442413991</v>
      </c>
      <c r="BL44" s="40">
        <f t="shared" si="2"/>
        <v>62.858616218941698</v>
      </c>
      <c r="BM44" s="40">
        <f>VLOOKUP($AX44&amp;"_"&amp;$BC$14,データシート1!$A:$BS,MATCH($BC$12&amp;"_"&amp;BM$20,データシート1!$A$1:$BS$1,0),0)</f>
        <v>25.230393433552237</v>
      </c>
      <c r="BN44" s="40">
        <f>VLOOKUP($AX44&amp;"_"&amp;$BC$14,データシート1!$A:$BS,MATCH($BC$12&amp;"_"&amp;BN$20,データシート1!$A$1:$BS$1,0),0)</f>
        <v>37.628222785389461</v>
      </c>
      <c r="BO44" s="40">
        <f>VLOOKUP($AX44&amp;"_"&amp;$BC$14,データシート1!$A:$BS,MATCH($BC$12&amp;"_"&amp;BO$20,データシート1!$A$1:$BS$1,0),0)</f>
        <v>1.6743182051982157</v>
      </c>
      <c r="BP44" s="40">
        <f>VLOOKUP($AX44&amp;"_"&amp;$BC$14,データシート1!$A:$BS,MATCH($BC$12&amp;"_"&amp;BP$20,データシート1!$A$1:$BS$1,0),0)</f>
        <v>0</v>
      </c>
      <c r="BQ44" s="40">
        <f>VLOOKUP($AX44&amp;"_"&amp;$BC$14,データシート1!$A:$BS,MATCH($BC$12&amp;"_"&amp;BQ$20,データシート1!$A$1:$BS$1,0),0)</f>
        <v>3.520924844800001</v>
      </c>
      <c r="BR44" s="41">
        <f t="shared" si="3"/>
        <v>443.0939630192604</v>
      </c>
      <c r="BT44" s="134" t="str">
        <f t="shared" si="4"/>
        <v>新見市</v>
      </c>
      <c r="BU44" s="38">
        <f t="shared" si="25"/>
        <v>443.0939630192604</v>
      </c>
      <c r="BV44" s="69">
        <f t="shared" si="16"/>
        <v>0.68659590823874561</v>
      </c>
      <c r="BW44" s="69">
        <f t="shared" si="16"/>
        <v>0.65341625032080319</v>
      </c>
      <c r="BX44" s="69">
        <f t="shared" si="16"/>
        <v>5.5055891252204841E-3</v>
      </c>
      <c r="BY44" s="69">
        <f t="shared" si="16"/>
        <v>2.7674068792721912E-2</v>
      </c>
      <c r="BZ44" s="69">
        <f t="shared" si="16"/>
        <v>7.1099364225014686E-2</v>
      </c>
      <c r="CA44" s="69">
        <f t="shared" si="32"/>
        <v>8.8716854649825011E-2</v>
      </c>
      <c r="CB44" s="69">
        <f t="shared" si="32"/>
        <v>0.1456416467162176</v>
      </c>
      <c r="CC44" s="69">
        <f t="shared" si="32"/>
        <v>0.14186294886669301</v>
      </c>
      <c r="CD44" s="69">
        <f t="shared" si="32"/>
        <v>5.6941406426824916E-2</v>
      </c>
      <c r="CE44" s="69">
        <f t="shared" si="32"/>
        <v>8.4921542439868089E-2</v>
      </c>
      <c r="CF44" s="69">
        <f t="shared" si="32"/>
        <v>3.7786978495246088E-3</v>
      </c>
      <c r="CG44" s="69">
        <f t="shared" si="32"/>
        <v>0</v>
      </c>
      <c r="CH44" s="69">
        <f t="shared" si="32"/>
        <v>7.9462261701971175E-3</v>
      </c>
      <c r="CI44" s="135">
        <f t="shared" si="6"/>
        <v>1</v>
      </c>
      <c r="CK44" s="136" t="str">
        <f t="shared" si="7"/>
        <v>新見市</v>
      </c>
      <c r="CL44" s="137">
        <f t="shared" si="17"/>
        <v>304.22650197431426</v>
      </c>
      <c r="CM44" s="75">
        <f t="shared" si="18"/>
        <v>0.56736674444809954</v>
      </c>
      <c r="CN44" s="76">
        <f t="shared" si="19"/>
        <v>289.52479585582978</v>
      </c>
      <c r="CO44" s="75">
        <f t="shared" si="20"/>
        <v>0.55862572848695546</v>
      </c>
      <c r="CP44" s="76">
        <f t="shared" si="8"/>
        <v>2.4394933042496874</v>
      </c>
      <c r="CQ44" s="75">
        <f t="shared" si="21"/>
        <v>1</v>
      </c>
      <c r="CR44" s="76">
        <f t="shared" si="9"/>
        <v>12.262212814234791</v>
      </c>
      <c r="CS44" s="75">
        <f t="shared" si="22"/>
        <v>0</v>
      </c>
      <c r="CT44" s="76">
        <f t="shared" si="10"/>
        <v>31.503699062611581</v>
      </c>
      <c r="CU44" s="77">
        <f t="shared" si="23"/>
        <v>0.14055492312822168</v>
      </c>
      <c r="CV44" s="18"/>
      <c r="CW44" s="1078">
        <f t="shared" si="24"/>
        <v>172.608</v>
      </c>
      <c r="CX44" s="1081">
        <f>VLOOKUP($AX44&amp;"_"&amp;$CW$14,データシート1!$A:$BS,MATCH($CW$12&amp;"_"&amp;CX$20,データシート1!$A$1:$BS$1,0),0)</f>
        <v>161.73599999999999</v>
      </c>
      <c r="CY44" s="1081">
        <f>VLOOKUP($AX44&amp;"_"&amp;$CW$14,データシート1!$A:$BS,MATCH($CW$12&amp;"_"&amp;CY$20,データシート1!$A$1:$BS$1,0),0)</f>
        <v>10.872</v>
      </c>
      <c r="CZ44" s="1081">
        <f>VLOOKUP($AX44&amp;"_"&amp;$CW$14,データシート1!$A:$BS,MATCH($CW$12&amp;"_"&amp;CZ$20,データシート1!$A$1:$BS$1,0),0)</f>
        <v>0</v>
      </c>
      <c r="DA44" s="1081">
        <f>VLOOKUP($AX44&amp;"_"&amp;$CW$14,データシート1!$A:$BS,MATCH($CW$12&amp;"_"&amp;DA$20,データシート1!$A$1:$BS$1,0),0)</f>
        <v>4.4279999999999999</v>
      </c>
      <c r="DB44" s="1081">
        <f>VLOOKUP($AX44&amp;"_"&amp;$CW$14,データシート1!$A:$BS,MATCH($CW$12&amp;"_"&amp;DB$20,データシート1!$A$1:$BS$1,0),0)</f>
        <v>0</v>
      </c>
      <c r="DC44" s="1081">
        <f>VLOOKUP($AX44&amp;"_"&amp;$CW$14,データシート1!$A:$BS,MATCH($CW$12&amp;"_"&amp;DC$20,データシート1!$A$1:$BS$1,0),0)</f>
        <v>0</v>
      </c>
      <c r="DD44" s="1080">
        <f t="shared" si="11"/>
        <v>177.036</v>
      </c>
      <c r="DE44" s="18"/>
      <c r="DF44" s="138">
        <f>VLOOKUP($AX44&amp;"_"&amp;$DF$14,データシート1!$A:$BS,MATCH($DF$12&amp;"_"&amp;DF$20,データシート1!$A$1:$BS$1,0),0)</f>
        <v>9</v>
      </c>
      <c r="DG44" s="74">
        <f>VLOOKUP($AX44&amp;"_"&amp;$DF$14,データシート1!$A:$BS,MATCH($DF$12&amp;"_"&amp;DG$20,データシート1!$A$1:$BS$1,0),0)</f>
        <v>2</v>
      </c>
      <c r="DH44" s="74">
        <f>VLOOKUP($AX44&amp;"_"&amp;$DF$14,データシート1!$A:$BS,MATCH($DF$12&amp;"_"&amp;DH$20,データシート1!$A$1:$BS$1,0),0)</f>
        <v>0</v>
      </c>
      <c r="DI44" s="74">
        <f>VLOOKUP($AX44&amp;"_"&amp;$DF$14,データシート1!$A:$BS,MATCH($DF$12&amp;"_"&amp;DI$20,データシート1!$A$1:$BS$1,0),0)</f>
        <v>1</v>
      </c>
      <c r="DJ44" s="74">
        <f>VLOOKUP($AX44&amp;"_"&amp;$DF$14,データシート1!$A:$BS,MATCH($DF$12&amp;"_"&amp;DJ$20,データシート1!$A$1:$BS$1,0),0)</f>
        <v>0</v>
      </c>
      <c r="DK44" s="74">
        <f>VLOOKUP($AX44&amp;"_"&amp;$DF$14,データシート1!$A:$BS,MATCH($DF$12&amp;"_"&amp;DK$20,データシート1!$A$1:$BS$1,0),0)</f>
        <v>0</v>
      </c>
      <c r="DL44" s="78">
        <f t="shared" si="12"/>
        <v>12</v>
      </c>
      <c r="DM44" s="18"/>
      <c r="DN44" s="139">
        <f t="shared" si="26"/>
        <v>0.91</v>
      </c>
      <c r="DO44" s="140">
        <f t="shared" si="27"/>
        <v>0.06</v>
      </c>
      <c r="DP44" s="140">
        <f t="shared" si="29"/>
        <v>0</v>
      </c>
      <c r="DQ44" s="140">
        <f t="shared" si="30"/>
        <v>0.03</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34214</v>
      </c>
      <c r="AY45" s="20" t="str">
        <f>IF(IFERROR(比較地域マスタ!$Z30,"")=0,"",IFERROR(比較地域マスタ!$Z30,""))</f>
        <v>安芸高田市</v>
      </c>
      <c r="BB45" s="122" t="str">
        <f t="shared" si="0"/>
        <v>34214</v>
      </c>
      <c r="BC45" s="123" t="str">
        <f t="shared" si="0"/>
        <v>安芸高田市</v>
      </c>
      <c r="BD45" s="40">
        <f t="shared" si="14"/>
        <v>502.67070226373511</v>
      </c>
      <c r="BE45" s="40">
        <f t="shared" si="15"/>
        <v>360.31415792848242</v>
      </c>
      <c r="BF45" s="40">
        <f>VLOOKUP($AX45&amp;"_"&amp;$BC$14,データシート1!$A:$BS,MATCH($BC$12&amp;"_"&amp;BF$20,データシート1!$A$1:$BS$1,0),0)</f>
        <v>335.27465936229709</v>
      </c>
      <c r="BG45" s="40">
        <f>VLOOKUP($AX45&amp;"_"&amp;$BC$14,データシート1!$A:$BS,MATCH($BC$12&amp;"_"&amp;BG$20,データシート1!$A$1:$BS$1,0),0)</f>
        <v>1.4449796818930134</v>
      </c>
      <c r="BH45" s="40">
        <f>VLOOKUP($AX45&amp;"_"&amp;$BC$14,データシート1!$A:$BS,MATCH($BC$12&amp;"_"&amp;BH$20,データシート1!$A$1:$BS$1,0),0)</f>
        <v>23.59451888429232</v>
      </c>
      <c r="BI45" s="40">
        <f>VLOOKUP($AX45&amp;"_"&amp;$BC$14,データシート1!$A:$BS,MATCH($BC$12&amp;"_"&amp;BI$20,データシート1!$A$1:$BS$1,0),0)</f>
        <v>36.749569503482704</v>
      </c>
      <c r="BJ45" s="40">
        <f>VLOOKUP($AX45&amp;"_"&amp;$BC$14,データシート1!$A:$BS,MATCH($BC$12&amp;"_"&amp;BJ$20,データシート1!$A$1:$BS$1,0),0)</f>
        <v>39.534159731240294</v>
      </c>
      <c r="BK45" s="40">
        <f t="shared" si="1"/>
        <v>62.953683022507548</v>
      </c>
      <c r="BL45" s="40">
        <f t="shared" si="2"/>
        <v>61.300119853519703</v>
      </c>
      <c r="BM45" s="40">
        <f>VLOOKUP($AX45&amp;"_"&amp;$BC$14,データシート1!$A:$BS,MATCH($BC$12&amp;"_"&amp;BM$20,データシート1!$A$1:$BS$1,0),0)</f>
        <v>25.622234920123571</v>
      </c>
      <c r="BN45" s="40">
        <f>VLOOKUP($AX45&amp;"_"&amp;$BC$14,データシート1!$A:$BS,MATCH($BC$12&amp;"_"&amp;BN$20,データシート1!$A$1:$BS$1,0),0)</f>
        <v>35.677884933396129</v>
      </c>
      <c r="BO45" s="40">
        <f>VLOOKUP($AX45&amp;"_"&amp;$BC$14,データシート1!$A:$BS,MATCH($BC$12&amp;"_"&amp;BO$20,データシート1!$A$1:$BS$1,0),0)</f>
        <v>1.6535631689878421</v>
      </c>
      <c r="BP45" s="40">
        <f>VLOOKUP($AX45&amp;"_"&amp;$BC$14,データシート1!$A:$BS,MATCH($BC$12&amp;"_"&amp;BP$20,データシート1!$A$1:$BS$1,0),0)</f>
        <v>0</v>
      </c>
      <c r="BQ45" s="40">
        <f>VLOOKUP($AX45&amp;"_"&amp;$BC$14,データシート1!$A:$BS,MATCH($BC$12&amp;"_"&amp;BQ$20,データシート1!$A$1:$BS$1,0),0)</f>
        <v>3.119132078022127</v>
      </c>
      <c r="BR45" s="41">
        <f t="shared" si="3"/>
        <v>502.67070226373511</v>
      </c>
      <c r="BT45" s="134" t="str">
        <f t="shared" si="4"/>
        <v>安芸高田市</v>
      </c>
      <c r="BU45" s="38">
        <f t="shared" si="25"/>
        <v>502.67070226373511</v>
      </c>
      <c r="BV45" s="69">
        <f t="shared" si="16"/>
        <v>0.71679959923233638</v>
      </c>
      <c r="BW45" s="69">
        <f t="shared" si="16"/>
        <v>0.66698667308919324</v>
      </c>
      <c r="BX45" s="69">
        <f t="shared" si="16"/>
        <v>2.874604935966368E-3</v>
      </c>
      <c r="BY45" s="69">
        <f t="shared" si="16"/>
        <v>4.6938321207176774E-2</v>
      </c>
      <c r="BZ45" s="69">
        <f t="shared" si="16"/>
        <v>7.3108636206534655E-2</v>
      </c>
      <c r="CA45" s="69">
        <f t="shared" si="32"/>
        <v>7.8648227464225659E-2</v>
      </c>
      <c r="CB45" s="69">
        <f t="shared" si="32"/>
        <v>0.1252384169974517</v>
      </c>
      <c r="CC45" s="69">
        <f t="shared" si="32"/>
        <v>0.12194886150607104</v>
      </c>
      <c r="CD45" s="69">
        <f t="shared" si="32"/>
        <v>5.0972206664792671E-2</v>
      </c>
      <c r="CE45" s="69">
        <f t="shared" si="32"/>
        <v>7.0976654841278367E-2</v>
      </c>
      <c r="CF45" s="69">
        <f t="shared" si="32"/>
        <v>3.2895554913806588E-3</v>
      </c>
      <c r="CG45" s="69">
        <f t="shared" si="32"/>
        <v>0</v>
      </c>
      <c r="CH45" s="69">
        <f t="shared" si="32"/>
        <v>6.2051200994515474E-3</v>
      </c>
      <c r="CI45" s="135">
        <f t="shared" si="6"/>
        <v>1</v>
      </c>
      <c r="CK45" s="136" t="str">
        <f t="shared" si="7"/>
        <v>安芸高田市</v>
      </c>
      <c r="CL45" s="137">
        <f t="shared" si="17"/>
        <v>360.31415792848242</v>
      </c>
      <c r="CM45" s="75">
        <f t="shared" si="18"/>
        <v>7.4906853938715212E-2</v>
      </c>
      <c r="CN45" s="76">
        <f t="shared" si="19"/>
        <v>335.27465936229709</v>
      </c>
      <c r="CO45" s="75">
        <f t="shared" si="20"/>
        <v>8.0501162990772479E-2</v>
      </c>
      <c r="CP45" s="76">
        <f t="shared" si="8"/>
        <v>1.4449796818930134</v>
      </c>
      <c r="CQ45" s="75">
        <f t="shared" si="21"/>
        <v>0</v>
      </c>
      <c r="CR45" s="76">
        <f t="shared" si="9"/>
        <v>23.59451888429232</v>
      </c>
      <c r="CS45" s="75">
        <f t="shared" si="22"/>
        <v>0</v>
      </c>
      <c r="CT45" s="76">
        <f t="shared" si="10"/>
        <v>36.749569503482704</v>
      </c>
      <c r="CU45" s="77">
        <f t="shared" si="23"/>
        <v>0.24394843588985171</v>
      </c>
      <c r="CV45" s="18"/>
      <c r="CW45" s="1078">
        <f t="shared" si="24"/>
        <v>26.99</v>
      </c>
      <c r="CX45" s="1081">
        <f>VLOOKUP($AX45&amp;"_"&amp;$CW$14,データシート1!$A:$BS,MATCH($CW$12&amp;"_"&amp;CX$20,データシート1!$A$1:$BS$1,0),0)</f>
        <v>26.99</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8.9649999999999999</v>
      </c>
      <c r="DB45" s="1081">
        <f>VLOOKUP($AX45&amp;"_"&amp;$CW$14,データシート1!$A:$BS,MATCH($CW$12&amp;"_"&amp;DB$20,データシート1!$A$1:$BS$1,0),0)</f>
        <v>0</v>
      </c>
      <c r="DC45" s="1081">
        <f>VLOOKUP($AX45&amp;"_"&amp;$CW$14,データシート1!$A:$BS,MATCH($CW$12&amp;"_"&amp;DC$20,データシート1!$A$1:$BS$1,0),0)</f>
        <v>0</v>
      </c>
      <c r="DD45" s="1080">
        <f t="shared" si="11"/>
        <v>35.954999999999998</v>
      </c>
      <c r="DE45" s="18"/>
      <c r="DF45" s="138">
        <f>VLOOKUP($AX45&amp;"_"&amp;$DF$14,データシート1!$A:$BS,MATCH($DF$12&amp;"_"&amp;DF$20,データシート1!$A$1:$BS$1,0),0)</f>
        <v>6</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1</v>
      </c>
      <c r="DJ45" s="74">
        <f>VLOOKUP($AX45&amp;"_"&amp;$DF$14,データシート1!$A:$BS,MATCH($DF$12&amp;"_"&amp;DJ$20,データシート1!$A$1:$BS$1,0),0)</f>
        <v>0</v>
      </c>
      <c r="DK45" s="74">
        <f>VLOOKUP($AX45&amp;"_"&amp;$DF$14,データシート1!$A:$BS,MATCH($DF$12&amp;"_"&amp;DK$20,データシート1!$A$1:$BS$1,0),0)</f>
        <v>0</v>
      </c>
      <c r="DL45" s="78">
        <f t="shared" si="12"/>
        <v>7</v>
      </c>
      <c r="DM45" s="18"/>
      <c r="DN45" s="139">
        <f t="shared" si="26"/>
        <v>0.75</v>
      </c>
      <c r="DO45" s="140">
        <f t="shared" si="27"/>
        <v>0</v>
      </c>
      <c r="DP45" s="140">
        <f t="shared" si="29"/>
        <v>0</v>
      </c>
      <c r="DQ45" s="140">
        <f t="shared" si="30"/>
        <v>0.25</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30207</v>
      </c>
      <c r="AY46" s="20" t="str">
        <f>IF(IFERROR(比較地域マスタ!$Z31,"")=0,"",IFERROR(比較地域マスタ!$Z31,""))</f>
        <v>新宮市</v>
      </c>
      <c r="BB46" s="122" t="str">
        <f t="shared" si="0"/>
        <v>30207</v>
      </c>
      <c r="BC46" s="123" t="str">
        <f t="shared" si="0"/>
        <v>新宮市</v>
      </c>
      <c r="BD46" s="40">
        <f t="shared" si="14"/>
        <v>157.12912379913064</v>
      </c>
      <c r="BE46" s="40">
        <f t="shared" si="15"/>
        <v>33.933175630768517</v>
      </c>
      <c r="BF46" s="40">
        <f>VLOOKUP($AX46&amp;"_"&amp;$BC$14,データシート1!$A:$BS,MATCH($BC$12&amp;"_"&amp;BF$20,データシート1!$A$1:$BS$1,0),0)</f>
        <v>26.08430925969521</v>
      </c>
      <c r="BG46" s="40">
        <f>VLOOKUP($AX46&amp;"_"&amp;$BC$14,データシート1!$A:$BS,MATCH($BC$12&amp;"_"&amp;BG$20,データシート1!$A$1:$BS$1,0),0)</f>
        <v>2.4173322078311945</v>
      </c>
      <c r="BH46" s="40">
        <f>VLOOKUP($AX46&amp;"_"&amp;$BC$14,データシート1!$A:$BS,MATCH($BC$12&amp;"_"&amp;BH$20,データシート1!$A$1:$BS$1,0),0)</f>
        <v>5.4315341632421141</v>
      </c>
      <c r="BI46" s="40">
        <f>VLOOKUP($AX46&amp;"_"&amp;$BC$14,データシート1!$A:$BS,MATCH($BC$12&amp;"_"&amp;BI$20,データシート1!$A$1:$BS$1,0),0)</f>
        <v>37.027941923767763</v>
      </c>
      <c r="BJ46" s="40">
        <f>VLOOKUP($AX46&amp;"_"&amp;$BC$14,データシート1!$A:$BS,MATCH($BC$12&amp;"_"&amp;BJ$20,データシート1!$A$1:$BS$1,0),0)</f>
        <v>31.50635803734686</v>
      </c>
      <c r="BK46" s="40">
        <f t="shared" si="1"/>
        <v>50.794037924431898</v>
      </c>
      <c r="BL46" s="40">
        <f t="shared" si="2"/>
        <v>47.715592593619192</v>
      </c>
      <c r="BM46" s="40">
        <f>VLOOKUP($AX46&amp;"_"&amp;$BC$14,データシート1!$A:$BS,MATCH($BC$12&amp;"_"&amp;BM$20,データシート1!$A$1:$BS$1,0),0)</f>
        <v>22.870947910840545</v>
      </c>
      <c r="BN46" s="40">
        <f>VLOOKUP($AX46&amp;"_"&amp;$BC$14,データシート1!$A:$BS,MATCH($BC$12&amp;"_"&amp;BN$20,データシート1!$A$1:$BS$1,0),0)</f>
        <v>24.844644682778647</v>
      </c>
      <c r="BO46" s="40">
        <f>VLOOKUP($AX46&amp;"_"&amp;$BC$14,データシート1!$A:$BS,MATCH($BC$12&amp;"_"&amp;BO$20,データシート1!$A$1:$BS$1,0),0)</f>
        <v>1.6417115716063504</v>
      </c>
      <c r="BP46" s="40">
        <f>VLOOKUP($AX46&amp;"_"&amp;$BC$14,データシート1!$A:$BS,MATCH($BC$12&amp;"_"&amp;BP$20,データシート1!$A$1:$BS$1,0),0)</f>
        <v>1.4367337592063556</v>
      </c>
      <c r="BQ46" s="40">
        <f>VLOOKUP($AX46&amp;"_"&amp;$BC$14,データシート1!$A:$BS,MATCH($BC$12&amp;"_"&amp;BQ$20,データシート1!$A$1:$BS$1,0),0)</f>
        <v>3.8676102828155998</v>
      </c>
      <c r="BR46" s="41">
        <f t="shared" si="3"/>
        <v>157.12912379913064</v>
      </c>
      <c r="BT46" s="134" t="str">
        <f t="shared" si="4"/>
        <v>新宮市</v>
      </c>
      <c r="BU46" s="38">
        <f t="shared" si="25"/>
        <v>157.12912379913064</v>
      </c>
      <c r="BV46" s="69">
        <f t="shared" si="16"/>
        <v>0.21595726374792057</v>
      </c>
      <c r="BW46" s="69">
        <f t="shared" si="16"/>
        <v>0.16600556681675793</v>
      </c>
      <c r="BX46" s="69">
        <f t="shared" si="16"/>
        <v>1.5384367642254803E-2</v>
      </c>
      <c r="BY46" s="69">
        <f t="shared" si="16"/>
        <v>3.4567329288907836E-2</v>
      </c>
      <c r="BZ46" s="69">
        <f t="shared" si="16"/>
        <v>0.23565295235212552</v>
      </c>
      <c r="CA46" s="69">
        <f t="shared" si="32"/>
        <v>0.20051252928530094</v>
      </c>
      <c r="CB46" s="69">
        <f t="shared" si="32"/>
        <v>0.32326303804357454</v>
      </c>
      <c r="CC46" s="69">
        <f t="shared" si="32"/>
        <v>0.30367121918542256</v>
      </c>
      <c r="CD46" s="69">
        <f t="shared" si="32"/>
        <v>0.14555511644090952</v>
      </c>
      <c r="CE46" s="69">
        <f t="shared" si="32"/>
        <v>0.15811610274451302</v>
      </c>
      <c r="CF46" s="69">
        <f t="shared" si="32"/>
        <v>1.0448168562977971E-2</v>
      </c>
      <c r="CG46" s="69">
        <f t="shared" si="32"/>
        <v>9.1436502951740169E-3</v>
      </c>
      <c r="CH46" s="69">
        <f t="shared" si="32"/>
        <v>2.4614216571078457E-2</v>
      </c>
      <c r="CI46" s="135">
        <f t="shared" si="6"/>
        <v>1</v>
      </c>
      <c r="CK46" s="136" t="str">
        <f t="shared" si="7"/>
        <v>新宮市</v>
      </c>
      <c r="CL46" s="137">
        <f t="shared" si="17"/>
        <v>33.933175630768517</v>
      </c>
      <c r="CM46" s="75">
        <f t="shared" si="18"/>
        <v>0</v>
      </c>
      <c r="CN46" s="76">
        <f t="shared" si="19"/>
        <v>26.08430925969521</v>
      </c>
      <c r="CO46" s="75">
        <f t="shared" si="20"/>
        <v>0</v>
      </c>
      <c r="CP46" s="76">
        <f t="shared" si="8"/>
        <v>2.4173322078311945</v>
      </c>
      <c r="CQ46" s="75">
        <f t="shared" si="21"/>
        <v>0</v>
      </c>
      <c r="CR46" s="76">
        <f t="shared" si="9"/>
        <v>5.4315341632421141</v>
      </c>
      <c r="CS46" s="75">
        <f t="shared" si="22"/>
        <v>0</v>
      </c>
      <c r="CT46" s="76">
        <f t="shared" si="10"/>
        <v>37.027941923767763</v>
      </c>
      <c r="CU46" s="77">
        <f t="shared" si="23"/>
        <v>8.4638784581984164E-2</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3.1339999999999999</v>
      </c>
      <c r="DB46" s="1081">
        <f>VLOOKUP($AX46&amp;"_"&amp;$CW$14,データシート1!$A:$BS,MATCH($CW$12&amp;"_"&amp;DB$20,データシート1!$A$1:$BS$1,0),0)</f>
        <v>0</v>
      </c>
      <c r="DC46" s="1081">
        <f>VLOOKUP($AX46&amp;"_"&amp;$CW$14,データシート1!$A:$BS,MATCH($CW$12&amp;"_"&amp;DC$20,データシート1!$A$1:$BS$1,0),0)</f>
        <v>0</v>
      </c>
      <c r="DD46" s="1080">
        <f t="shared" si="11"/>
        <v>3.1339999999999999</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1</v>
      </c>
      <c r="DJ46" s="74">
        <f>VLOOKUP($AX46&amp;"_"&amp;$DF$14,データシート1!$A:$BS,MATCH($DF$12&amp;"_"&amp;DJ$20,データシート1!$A$1:$BS$1,0),0)</f>
        <v>0</v>
      </c>
      <c r="DK46" s="74">
        <f>VLOOKUP($AX46&amp;"_"&amp;$DF$14,データシート1!$A:$BS,MATCH($DF$12&amp;"_"&amp;DK$20,データシート1!$A$1:$BS$1,0),0)</f>
        <v>0</v>
      </c>
      <c r="DL46" s="78">
        <f t="shared" si="12"/>
        <v>1</v>
      </c>
      <c r="DM46" s="18"/>
      <c r="DN46" s="139">
        <f t="shared" si="26"/>
        <v>0</v>
      </c>
      <c r="DO46" s="140">
        <f t="shared" si="27"/>
        <v>0</v>
      </c>
      <c r="DP46" s="140">
        <f t="shared" si="29"/>
        <v>0</v>
      </c>
      <c r="DQ46" s="140">
        <f t="shared" si="30"/>
        <v>1</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18208</v>
      </c>
      <c r="AY47" s="20" t="str">
        <f>IF(IFERROR(比較地域マスタ!$Z32,"")=0,"",IFERROR(比較地域マスタ!$Z32,""))</f>
        <v>あわら市</v>
      </c>
      <c r="BB47" s="122" t="str">
        <f t="shared" si="0"/>
        <v>18208</v>
      </c>
      <c r="BC47" s="123" t="str">
        <f t="shared" si="0"/>
        <v>あわら市</v>
      </c>
      <c r="BD47" s="40">
        <f t="shared" si="14"/>
        <v>314.3133235492665</v>
      </c>
      <c r="BE47" s="40">
        <f t="shared" si="15"/>
        <v>181.21659489914992</v>
      </c>
      <c r="BF47" s="40">
        <f>VLOOKUP($AX47&amp;"_"&amp;$BC$14,データシート1!$A:$BS,MATCH($BC$12&amp;"_"&amp;BF$20,データシート1!$A$1:$BS$1,0),0)</f>
        <v>167.25933791855229</v>
      </c>
      <c r="BG47" s="40">
        <f>VLOOKUP($AX47&amp;"_"&amp;$BC$14,データシート1!$A:$BS,MATCH($BC$12&amp;"_"&amp;BG$20,データシート1!$A$1:$BS$1,0),0)</f>
        <v>1.3986489083940516</v>
      </c>
      <c r="BH47" s="40">
        <f>VLOOKUP($AX47&amp;"_"&amp;$BC$14,データシート1!$A:$BS,MATCH($BC$12&amp;"_"&amp;BH$20,データシート1!$A$1:$BS$1,0),0)</f>
        <v>12.55860807220358</v>
      </c>
      <c r="BI47" s="40">
        <f>VLOOKUP($AX47&amp;"_"&amp;$BC$14,データシート1!$A:$BS,MATCH($BC$12&amp;"_"&amp;BI$20,データシート1!$A$1:$BS$1,0),0)</f>
        <v>28.826904112519447</v>
      </c>
      <c r="BJ47" s="40">
        <f>VLOOKUP($AX47&amp;"_"&amp;$BC$14,データシート1!$A:$BS,MATCH($BC$12&amp;"_"&amp;BJ$20,データシート1!$A$1:$BS$1,0),0)</f>
        <v>45.995234582389436</v>
      </c>
      <c r="BK47" s="40">
        <f t="shared" si="1"/>
        <v>52.872347112461981</v>
      </c>
      <c r="BL47" s="40">
        <f t="shared" si="2"/>
        <v>51.243902254342373</v>
      </c>
      <c r="BM47" s="40">
        <f>VLOOKUP($AX47&amp;"_"&amp;$BC$14,データシート1!$A:$BS,MATCH($BC$12&amp;"_"&amp;BM$20,データシート1!$A$1:$BS$1,0),0)</f>
        <v>26.94889823894367</v>
      </c>
      <c r="BN47" s="40">
        <f>VLOOKUP($AX47&amp;"_"&amp;$BC$14,データシート1!$A:$BS,MATCH($BC$12&amp;"_"&amp;BN$20,データシート1!$A$1:$BS$1,0),0)</f>
        <v>24.295004015398707</v>
      </c>
      <c r="BO47" s="40">
        <f>VLOOKUP($AX47&amp;"_"&amp;$BC$14,データシート1!$A:$BS,MATCH($BC$12&amp;"_"&amp;BO$20,データシート1!$A$1:$BS$1,0),0)</f>
        <v>1.6284448581196056</v>
      </c>
      <c r="BP47" s="40">
        <f>VLOOKUP($AX47&amp;"_"&amp;$BC$14,データシート1!$A:$BS,MATCH($BC$12&amp;"_"&amp;BP$20,データシート1!$A$1:$BS$1,0),0)</f>
        <v>0</v>
      </c>
      <c r="BQ47" s="40">
        <f>VLOOKUP($AX47&amp;"_"&amp;$BC$14,データシート1!$A:$BS,MATCH($BC$12&amp;"_"&amp;BQ$20,データシート1!$A$1:$BS$1,0),0)</f>
        <v>5.4022428427456823</v>
      </c>
      <c r="BR47" s="41">
        <f t="shared" si="3"/>
        <v>314.3133235492665</v>
      </c>
      <c r="BT47" s="134" t="str">
        <f t="shared" si="4"/>
        <v>あわら市</v>
      </c>
      <c r="BU47" s="38">
        <f t="shared" si="25"/>
        <v>314.3133235492665</v>
      </c>
      <c r="BV47" s="69">
        <f t="shared" si="16"/>
        <v>0.57654760814091111</v>
      </c>
      <c r="BW47" s="69">
        <f t="shared" si="16"/>
        <v>0.53214205503552414</v>
      </c>
      <c r="BX47" s="69">
        <f t="shared" si="16"/>
        <v>4.4498556173194577E-3</v>
      </c>
      <c r="BY47" s="69">
        <f t="shared" si="16"/>
        <v>3.9955697488067515E-2</v>
      </c>
      <c r="BZ47" s="69">
        <f t="shared" si="16"/>
        <v>9.1713910778589772E-2</v>
      </c>
      <c r="CA47" s="69">
        <f t="shared" si="32"/>
        <v>0.14633561843005993</v>
      </c>
      <c r="CB47" s="69">
        <f t="shared" si="32"/>
        <v>0.16821541802752946</v>
      </c>
      <c r="CC47" s="69">
        <f t="shared" si="32"/>
        <v>0.16303445770510022</v>
      </c>
      <c r="CD47" s="69">
        <f t="shared" si="32"/>
        <v>8.5738962429696725E-2</v>
      </c>
      <c r="CE47" s="69">
        <f t="shared" si="32"/>
        <v>7.7295495275403525E-2</v>
      </c>
      <c r="CF47" s="69">
        <f t="shared" si="32"/>
        <v>5.1809603224292136E-3</v>
      </c>
      <c r="CG47" s="69">
        <f t="shared" si="32"/>
        <v>0</v>
      </c>
      <c r="CH47" s="69">
        <f t="shared" si="32"/>
        <v>1.7187444622909588E-2</v>
      </c>
      <c r="CI47" s="135">
        <f t="shared" si="6"/>
        <v>1</v>
      </c>
      <c r="CK47" s="136" t="str">
        <f t="shared" si="7"/>
        <v>あわら市</v>
      </c>
      <c r="CL47" s="137">
        <f t="shared" si="17"/>
        <v>181.21659489914992</v>
      </c>
      <c r="CM47" s="75">
        <f t="shared" si="18"/>
        <v>1</v>
      </c>
      <c r="CN47" s="76">
        <f t="shared" si="19"/>
        <v>167.25933791855229</v>
      </c>
      <c r="CO47" s="75">
        <f t="shared" si="20"/>
        <v>1</v>
      </c>
      <c r="CP47" s="76">
        <f t="shared" si="8"/>
        <v>1.3986489083940516</v>
      </c>
      <c r="CQ47" s="75">
        <f t="shared" si="21"/>
        <v>0</v>
      </c>
      <c r="CR47" s="76">
        <f t="shared" si="9"/>
        <v>12.55860807220358</v>
      </c>
      <c r="CS47" s="75">
        <f t="shared" si="22"/>
        <v>0</v>
      </c>
      <c r="CT47" s="76">
        <f t="shared" si="10"/>
        <v>28.826904112519447</v>
      </c>
      <c r="CU47" s="77">
        <f t="shared" si="23"/>
        <v>0.20061120602570909</v>
      </c>
      <c r="CV47" s="18"/>
      <c r="CW47" s="1078">
        <f t="shared" si="24"/>
        <v>280.44400000000002</v>
      </c>
      <c r="CX47" s="1081">
        <f>VLOOKUP($AX47&amp;"_"&amp;$CW$14,データシート1!$A:$BS,MATCH($CW$12&amp;"_"&amp;CX$20,データシート1!$A$1:$BS$1,0),0)</f>
        <v>280.44400000000002</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5.7829999999999995</v>
      </c>
      <c r="DB47" s="1081">
        <f>VLOOKUP($AX47&amp;"_"&amp;$CW$14,データシート1!$A:$BS,MATCH($CW$12&amp;"_"&amp;DB$20,データシート1!$A$1:$BS$1,0),0)</f>
        <v>0</v>
      </c>
      <c r="DC47" s="1081">
        <f>VLOOKUP($AX47&amp;"_"&amp;$CW$14,データシート1!$A:$BS,MATCH($CW$12&amp;"_"&amp;DC$20,データシート1!$A$1:$BS$1,0),0)</f>
        <v>0</v>
      </c>
      <c r="DD47" s="1080">
        <f t="shared" si="11"/>
        <v>286.22700000000003</v>
      </c>
      <c r="DE47" s="18"/>
      <c r="DF47" s="138">
        <f>VLOOKUP($AX47&amp;"_"&amp;$DF$14,データシート1!$A:$BS,MATCH($DF$12&amp;"_"&amp;DF$20,データシート1!$A$1:$BS$1,0),0)</f>
        <v>7</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2</v>
      </c>
      <c r="DJ47" s="74">
        <f>VLOOKUP($AX47&amp;"_"&amp;$DF$14,データシート1!$A:$BS,MATCH($DF$12&amp;"_"&amp;DJ$20,データシート1!$A$1:$BS$1,0),0)</f>
        <v>0</v>
      </c>
      <c r="DK47" s="74">
        <f>VLOOKUP($AX47&amp;"_"&amp;$DF$14,データシート1!$A:$BS,MATCH($DF$12&amp;"_"&amp;DK$20,データシート1!$A$1:$BS$1,0),0)</f>
        <v>0</v>
      </c>
      <c r="DL47" s="78">
        <f t="shared" si="12"/>
        <v>9</v>
      </c>
      <c r="DM47" s="18"/>
      <c r="DN47" s="139">
        <f t="shared" si="26"/>
        <v>0.98</v>
      </c>
      <c r="DO47" s="140">
        <f t="shared" si="27"/>
        <v>0</v>
      </c>
      <c r="DP47" s="140">
        <f t="shared" si="29"/>
        <v>0</v>
      </c>
      <c r="DQ47" s="140">
        <f t="shared" si="30"/>
        <v>0.02</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08223</v>
      </c>
      <c r="AY48" s="20" t="str">
        <f>IF(IFERROR(比較地域マスタ!$Z33,"")=0,"",IFERROR(比較地域マスタ!$Z33,""))</f>
        <v>潮来市</v>
      </c>
      <c r="BB48" s="122" t="str">
        <f t="shared" si="0"/>
        <v>08223</v>
      </c>
      <c r="BC48" s="123" t="str">
        <f t="shared" si="0"/>
        <v>潮来市</v>
      </c>
      <c r="BD48" s="40">
        <f t="shared" si="14"/>
        <v>219.15687280962268</v>
      </c>
      <c r="BE48" s="40">
        <f t="shared" si="15"/>
        <v>92.789910297296927</v>
      </c>
      <c r="BF48" s="40">
        <f>VLOOKUP($AX48&amp;"_"&amp;$BC$14,データシート1!$A:$BS,MATCH($BC$12&amp;"_"&amp;BF$20,データシート1!$A$1:$BS$1,0),0)</f>
        <v>88.113810460665221</v>
      </c>
      <c r="BG48" s="40">
        <f>VLOOKUP($AX48&amp;"_"&amp;$BC$14,データシート1!$A:$BS,MATCH($BC$12&amp;"_"&amp;BG$20,データシート1!$A$1:$BS$1,0),0)</f>
        <v>2.0558176809690458</v>
      </c>
      <c r="BH48" s="40">
        <f>VLOOKUP($AX48&amp;"_"&amp;$BC$14,データシート1!$A:$BS,MATCH($BC$12&amp;"_"&amp;BH$20,データシート1!$A$1:$BS$1,0),0)</f>
        <v>2.6202821556626619</v>
      </c>
      <c r="BI48" s="40">
        <f>VLOOKUP($AX48&amp;"_"&amp;$BC$14,データシート1!$A:$BS,MATCH($BC$12&amp;"_"&amp;BI$20,データシート1!$A$1:$BS$1,0),0)</f>
        <v>28.053014704589852</v>
      </c>
      <c r="BJ48" s="40">
        <f>VLOOKUP($AX48&amp;"_"&amp;$BC$14,データシート1!$A:$BS,MATCH($BC$12&amp;"_"&amp;BJ$20,データシート1!$A$1:$BS$1,0),0)</f>
        <v>34.963333604261614</v>
      </c>
      <c r="BK48" s="40">
        <f t="shared" si="1"/>
        <v>60.723905045674279</v>
      </c>
      <c r="BL48" s="40">
        <f t="shared" si="2"/>
        <v>59.095755003409934</v>
      </c>
      <c r="BM48" s="40">
        <f>VLOOKUP($AX48&amp;"_"&amp;$BC$14,データシート1!$A:$BS,MATCH($BC$12&amp;"_"&amp;BM$20,データシート1!$A$1:$BS$1,0),0)</f>
        <v>30.439086337189785</v>
      </c>
      <c r="BN48" s="40">
        <f>VLOOKUP($AX48&amp;"_"&amp;$BC$14,データシート1!$A:$BS,MATCH($BC$12&amp;"_"&amp;BN$20,データシート1!$A$1:$BS$1,0),0)</f>
        <v>28.656668666220153</v>
      </c>
      <c r="BO48" s="40">
        <f>VLOOKUP($AX48&amp;"_"&amp;$BC$14,データシート1!$A:$BS,MATCH($BC$12&amp;"_"&amp;BO$20,データシート1!$A$1:$BS$1,0),0)</f>
        <v>1.6281500422643447</v>
      </c>
      <c r="BP48" s="40">
        <f>VLOOKUP($AX48&amp;"_"&amp;$BC$14,データシート1!$A:$BS,MATCH($BC$12&amp;"_"&amp;BP$20,データシート1!$A$1:$BS$1,0),0)</f>
        <v>0</v>
      </c>
      <c r="BQ48" s="40">
        <f>VLOOKUP($AX48&amp;"_"&amp;$BC$14,データシート1!$A:$BS,MATCH($BC$12&amp;"_"&amp;BQ$20,データシート1!$A$1:$BS$1,0),0)</f>
        <v>2.6267091578000001</v>
      </c>
      <c r="BR48" s="41">
        <f t="shared" si="3"/>
        <v>219.15687280962268</v>
      </c>
      <c r="BT48" s="134" t="str">
        <f t="shared" si="4"/>
        <v>潮来市</v>
      </c>
      <c r="BU48" s="38">
        <f t="shared" si="25"/>
        <v>219.15687280962268</v>
      </c>
      <c r="BV48" s="69">
        <f t="shared" si="16"/>
        <v>0.423394936730557</v>
      </c>
      <c r="BW48" s="69">
        <f t="shared" si="16"/>
        <v>0.40205816651348175</v>
      </c>
      <c r="BX48" s="69">
        <f t="shared" si="16"/>
        <v>9.3805759071717305E-3</v>
      </c>
      <c r="BY48" s="69">
        <f t="shared" si="16"/>
        <v>1.1956194309903528E-2</v>
      </c>
      <c r="BZ48" s="69">
        <f t="shared" si="16"/>
        <v>0.12800426628171027</v>
      </c>
      <c r="CA48" s="69">
        <f t="shared" si="32"/>
        <v>0.15953564748404483</v>
      </c>
      <c r="CB48" s="69">
        <f t="shared" si="32"/>
        <v>0.27707962915871664</v>
      </c>
      <c r="CC48" s="69">
        <f t="shared" si="32"/>
        <v>0.26965047568800304</v>
      </c>
      <c r="CD48" s="69">
        <f t="shared" si="32"/>
        <v>0.13889177166545733</v>
      </c>
      <c r="CE48" s="69">
        <f t="shared" si="32"/>
        <v>0.13075870402254572</v>
      </c>
      <c r="CF48" s="69">
        <f t="shared" si="32"/>
        <v>7.4291534707135879E-3</v>
      </c>
      <c r="CG48" s="69">
        <f t="shared" si="32"/>
        <v>0</v>
      </c>
      <c r="CH48" s="69">
        <f t="shared" si="32"/>
        <v>1.1985520344971209E-2</v>
      </c>
      <c r="CI48" s="135">
        <f t="shared" si="6"/>
        <v>1</v>
      </c>
      <c r="CK48" s="136" t="str">
        <f t="shared" si="7"/>
        <v>潮来市</v>
      </c>
      <c r="CL48" s="137">
        <f t="shared" si="17"/>
        <v>92.789910297296927</v>
      </c>
      <c r="CM48" s="75">
        <f t="shared" si="18"/>
        <v>0.39707981053057806</v>
      </c>
      <c r="CN48" s="76">
        <f t="shared" si="19"/>
        <v>88.113810460665221</v>
      </c>
      <c r="CO48" s="75">
        <f t="shared" si="20"/>
        <v>0.41815238505033137</v>
      </c>
      <c r="CP48" s="76">
        <f t="shared" si="8"/>
        <v>2.0558176809690458</v>
      </c>
      <c r="CQ48" s="75">
        <f t="shared" si="21"/>
        <v>0</v>
      </c>
      <c r="CR48" s="76">
        <f t="shared" si="9"/>
        <v>2.6202821556626619</v>
      </c>
      <c r="CS48" s="75">
        <f t="shared" si="22"/>
        <v>0</v>
      </c>
      <c r="CT48" s="76">
        <f t="shared" si="10"/>
        <v>28.053014704589852</v>
      </c>
      <c r="CU48" s="77">
        <f t="shared" si="23"/>
        <v>0.1227319072925406</v>
      </c>
      <c r="CV48" s="18"/>
      <c r="CW48" s="1078">
        <f t="shared" si="24"/>
        <v>36.844999999999999</v>
      </c>
      <c r="CX48" s="1081">
        <f>VLOOKUP($AX48&amp;"_"&amp;$CW$14,データシート1!$A:$BS,MATCH($CW$12&amp;"_"&amp;CX$20,データシート1!$A$1:$BS$1,0),0)</f>
        <v>36.844999999999999</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3.4430000000000001</v>
      </c>
      <c r="DB48" s="1081">
        <f>VLOOKUP($AX48&amp;"_"&amp;$CW$14,データシート1!$A:$BS,MATCH($CW$12&amp;"_"&amp;DB$20,データシート1!$A$1:$BS$1,0),0)</f>
        <v>0</v>
      </c>
      <c r="DC48" s="1081">
        <f>VLOOKUP($AX48&amp;"_"&amp;$CW$14,データシート1!$A:$BS,MATCH($CW$12&amp;"_"&amp;DC$20,データシート1!$A$1:$BS$1,0),0)</f>
        <v>0</v>
      </c>
      <c r="DD48" s="1080">
        <f t="shared" si="11"/>
        <v>40.287999999999997</v>
      </c>
      <c r="DE48" s="18"/>
      <c r="DF48" s="138">
        <f>VLOOKUP($AX48&amp;"_"&amp;$DF$14,データシート1!$A:$BS,MATCH($DF$12&amp;"_"&amp;DF$20,データシート1!$A$1:$BS$1,0),0)</f>
        <v>4</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1</v>
      </c>
      <c r="DJ48" s="74">
        <f>VLOOKUP($AX48&amp;"_"&amp;$DF$14,データシート1!$A:$BS,MATCH($DF$12&amp;"_"&amp;DJ$20,データシート1!$A$1:$BS$1,0),0)</f>
        <v>0</v>
      </c>
      <c r="DK48" s="74">
        <f>VLOOKUP($AX48&amp;"_"&amp;$DF$14,データシート1!$A:$BS,MATCH($DF$12&amp;"_"&amp;DK$20,データシート1!$A$1:$BS$1,0),0)</f>
        <v>0</v>
      </c>
      <c r="DL48" s="78">
        <f t="shared" si="12"/>
        <v>5</v>
      </c>
      <c r="DM48" s="18"/>
      <c r="DN48" s="139">
        <f t="shared" si="26"/>
        <v>0.91</v>
      </c>
      <c r="DO48" s="140">
        <f t="shared" si="27"/>
        <v>0</v>
      </c>
      <c r="DP48" s="140">
        <f t="shared" si="29"/>
        <v>0</v>
      </c>
      <c r="DQ48" s="140">
        <f t="shared" si="30"/>
        <v>0.09</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08214</v>
      </c>
      <c r="AY49" s="20" t="str">
        <f>IF(IFERROR(比較地域マスタ!$Z34,"")=0,"",IFERROR(比較地域マスタ!$Z34,""))</f>
        <v>高萩市</v>
      </c>
      <c r="BB49" s="122" t="str">
        <f t="shared" si="0"/>
        <v>08214</v>
      </c>
      <c r="BC49" s="123" t="str">
        <f t="shared" si="0"/>
        <v>高萩市</v>
      </c>
      <c r="BD49" s="40">
        <f t="shared" si="14"/>
        <v>289.44054713244935</v>
      </c>
      <c r="BE49" s="40">
        <f t="shared" si="15"/>
        <v>171.29290846675582</v>
      </c>
      <c r="BF49" s="40">
        <f>VLOOKUP($AX49&amp;"_"&amp;$BC$14,データシート1!$A:$BS,MATCH($BC$12&amp;"_"&amp;BF$20,データシート1!$A$1:$BS$1,0),0)</f>
        <v>163.2225252691552</v>
      </c>
      <c r="BG49" s="40">
        <f>VLOOKUP($AX49&amp;"_"&amp;$BC$14,データシート1!$A:$BS,MATCH($BC$12&amp;"_"&amp;BG$20,データシート1!$A$1:$BS$1,0),0)</f>
        <v>1.1983224497306368</v>
      </c>
      <c r="BH49" s="40">
        <f>VLOOKUP($AX49&amp;"_"&amp;$BC$14,データシート1!$A:$BS,MATCH($BC$12&amp;"_"&amp;BH$20,データシート1!$A$1:$BS$1,0),0)</f>
        <v>6.8720607478699991</v>
      </c>
      <c r="BI49" s="40">
        <f>VLOOKUP($AX49&amp;"_"&amp;$BC$14,データシート1!$A:$BS,MATCH($BC$12&amp;"_"&amp;BI$20,データシート1!$A$1:$BS$1,0),0)</f>
        <v>30.719355078204956</v>
      </c>
      <c r="BJ49" s="40">
        <f>VLOOKUP($AX49&amp;"_"&amp;$BC$14,データシート1!$A:$BS,MATCH($BC$12&amp;"_"&amp;BJ$20,データシート1!$A$1:$BS$1,0),0)</f>
        <v>38.928121957850244</v>
      </c>
      <c r="BK49" s="40">
        <f t="shared" si="1"/>
        <v>48.500161629638328</v>
      </c>
      <c r="BL49" s="40">
        <f t="shared" si="2"/>
        <v>46.857093905097777</v>
      </c>
      <c r="BM49" s="40">
        <f>VLOOKUP($AX49&amp;"_"&amp;$BC$14,データシート1!$A:$BS,MATCH($BC$12&amp;"_"&amp;BM$20,データシート1!$A$1:$BS$1,0),0)</f>
        <v>27.717187439399613</v>
      </c>
      <c r="BN49" s="40">
        <f>VLOOKUP($AX49&amp;"_"&amp;$BC$14,データシート1!$A:$BS,MATCH($BC$12&amp;"_"&amp;BN$20,データシート1!$A$1:$BS$1,0),0)</f>
        <v>19.139906465698164</v>
      </c>
      <c r="BO49" s="40">
        <f>VLOOKUP($AX49&amp;"_"&amp;$BC$14,データシート1!$A:$BS,MATCH($BC$12&amp;"_"&amp;BO$20,データシート1!$A$1:$BS$1,0),0)</f>
        <v>1.6430677245405507</v>
      </c>
      <c r="BP49" s="40">
        <f>VLOOKUP($AX49&amp;"_"&amp;$BC$14,データシート1!$A:$BS,MATCH($BC$12&amp;"_"&amp;BP$20,データシート1!$A$1:$BS$1,0),0)</f>
        <v>0</v>
      </c>
      <c r="BQ49" s="40">
        <f>VLOOKUP($AX49&amp;"_"&amp;$BC$14,データシート1!$A:$BS,MATCH($BC$12&amp;"_"&amp;BQ$20,データシート1!$A$1:$BS$1,0),0)</f>
        <v>0</v>
      </c>
      <c r="BR49" s="41">
        <f t="shared" si="3"/>
        <v>289.44054713244935</v>
      </c>
      <c r="BT49" s="134" t="str">
        <f t="shared" si="4"/>
        <v>高萩市</v>
      </c>
      <c r="BU49" s="38">
        <f t="shared" si="25"/>
        <v>289.44054713244935</v>
      </c>
      <c r="BV49" s="69">
        <f t="shared" si="16"/>
        <v>0.59180688457022357</v>
      </c>
      <c r="BW49" s="69">
        <f t="shared" si="16"/>
        <v>0.56392418714736536</v>
      </c>
      <c r="BX49" s="69">
        <f t="shared" si="16"/>
        <v>4.1401333075226634E-3</v>
      </c>
      <c r="BY49" s="69">
        <f t="shared" si="16"/>
        <v>2.3742564115335617E-2</v>
      </c>
      <c r="BZ49" s="69">
        <f t="shared" si="16"/>
        <v>0.10613355793633031</v>
      </c>
      <c r="CA49" s="69">
        <f t="shared" si="32"/>
        <v>0.13449436280963273</v>
      </c>
      <c r="CB49" s="69">
        <f t="shared" si="32"/>
        <v>0.16756519468381334</v>
      </c>
      <c r="CC49" s="69">
        <f t="shared" si="32"/>
        <v>0.16188849271230735</v>
      </c>
      <c r="CD49" s="69">
        <f t="shared" si="32"/>
        <v>9.5761246010622345E-2</v>
      </c>
      <c r="CE49" s="69">
        <f t="shared" si="32"/>
        <v>6.6127246701685002E-2</v>
      </c>
      <c r="CF49" s="69">
        <f t="shared" si="32"/>
        <v>5.6767019715060008E-3</v>
      </c>
      <c r="CG49" s="69">
        <f t="shared" si="32"/>
        <v>0</v>
      </c>
      <c r="CH49" s="69">
        <f t="shared" si="32"/>
        <v>0</v>
      </c>
      <c r="CI49" s="135">
        <f t="shared" si="6"/>
        <v>1</v>
      </c>
      <c r="CK49" s="136" t="str">
        <f t="shared" si="7"/>
        <v>高萩市</v>
      </c>
      <c r="CL49" s="137">
        <f t="shared" si="17"/>
        <v>171.29290846675582</v>
      </c>
      <c r="CM49" s="75">
        <f t="shared" si="18"/>
        <v>0.65984050952077711</v>
      </c>
      <c r="CN49" s="76">
        <f t="shared" si="19"/>
        <v>163.2225252691552</v>
      </c>
      <c r="CO49" s="75">
        <f t="shared" si="20"/>
        <v>0.6924656986749792</v>
      </c>
      <c r="CP49" s="76">
        <f t="shared" si="8"/>
        <v>1.1983224497306368</v>
      </c>
      <c r="CQ49" s="75">
        <f t="shared" si="21"/>
        <v>0</v>
      </c>
      <c r="CR49" s="76">
        <f t="shared" si="9"/>
        <v>6.8720607478699991</v>
      </c>
      <c r="CS49" s="75">
        <f t="shared" si="22"/>
        <v>0</v>
      </c>
      <c r="CT49" s="76">
        <f t="shared" si="10"/>
        <v>30.719355078204956</v>
      </c>
      <c r="CU49" s="77">
        <f t="shared" si="23"/>
        <v>0.18314186563088317</v>
      </c>
      <c r="CV49" s="18"/>
      <c r="CW49" s="1078">
        <f t="shared" si="24"/>
        <v>113.026</v>
      </c>
      <c r="CX49" s="1081">
        <f>VLOOKUP($AX49&amp;"_"&amp;$CW$14,データシート1!$A:$BS,MATCH($CW$12&amp;"_"&amp;CX$20,データシート1!$A$1:$BS$1,0),0)</f>
        <v>113.026</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5.6260000000000003</v>
      </c>
      <c r="DB49" s="1081">
        <f>VLOOKUP($AX49&amp;"_"&amp;$CW$14,データシート1!$A:$BS,MATCH($CW$12&amp;"_"&amp;DB$20,データシート1!$A$1:$BS$1,0),0)</f>
        <v>0</v>
      </c>
      <c r="DC49" s="1081">
        <f>VLOOKUP($AX49&amp;"_"&amp;$CW$14,データシート1!$A:$BS,MATCH($CW$12&amp;"_"&amp;DC$20,データシート1!$A$1:$BS$1,0),0)</f>
        <v>0</v>
      </c>
      <c r="DD49" s="1080">
        <f t="shared" si="11"/>
        <v>118.652</v>
      </c>
      <c r="DE49" s="18"/>
      <c r="DF49" s="138">
        <f>VLOOKUP($AX49&amp;"_"&amp;$DF$14,データシート1!$A:$BS,MATCH($DF$12&amp;"_"&amp;DF$20,データシート1!$A$1:$BS$1,0),0)</f>
        <v>8</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1</v>
      </c>
      <c r="DJ49" s="74">
        <f>VLOOKUP($AX49&amp;"_"&amp;$DF$14,データシート1!$A:$BS,MATCH($DF$12&amp;"_"&amp;DJ$20,データシート1!$A$1:$BS$1,0),0)</f>
        <v>0</v>
      </c>
      <c r="DK49" s="74">
        <f>VLOOKUP($AX49&amp;"_"&amp;$DF$14,データシート1!$A:$BS,MATCH($DF$12&amp;"_"&amp;DK$20,データシート1!$A$1:$BS$1,0),0)</f>
        <v>0</v>
      </c>
      <c r="DL49" s="78">
        <f t="shared" si="12"/>
        <v>9</v>
      </c>
      <c r="DM49" s="18"/>
      <c r="DN49" s="139">
        <f t="shared" si="26"/>
        <v>0.95</v>
      </c>
      <c r="DO49" s="140">
        <f t="shared" si="27"/>
        <v>0</v>
      </c>
      <c r="DP49" s="140">
        <f t="shared" si="29"/>
        <v>0</v>
      </c>
      <c r="DQ49" s="140">
        <f t="shared" si="30"/>
        <v>0.05</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日出町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大分県</v>
      </c>
      <c r="AY4" s="261" t="str">
        <f>年度マスタ!$J4</f>
        <v>日出町</v>
      </c>
      <c r="AZ4" s="261" t="str">
        <f>年度マスタ!$K4</f>
        <v>44341</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42209</v>
      </c>
      <c r="AY13" s="20" t="str">
        <f>IF(IFERROR(比較地域マスタ!$Z6,"")=0,"",IFERROR(比較地域マスタ!$Z6,""))</f>
        <v>対馬市</v>
      </c>
      <c r="BC13" s="960" t="str">
        <f t="shared" ref="BC13:BC59" si="0">AX13</f>
        <v>42209</v>
      </c>
      <c r="BD13" s="123" t="str">
        <f>AY13</f>
        <v>対馬市</v>
      </c>
      <c r="BE13" s="40">
        <f>VLOOKUP($BC13&amp;"_"&amp;$AZ$7,データシート1!$A:$BS,MATCH("cb_"&amp;BE$12,データシート1!$A$1:$BS$1,0),0)</f>
        <v>1506.9</v>
      </c>
      <c r="BF13" s="40">
        <f>VLOOKUP($BC13&amp;"_"&amp;$AZ$7,データシート1!$A:$BS,MATCH("cb_"&amp;BF$12,データシート1!$A$1:$BS$1,0),0)</f>
        <v>7965.2</v>
      </c>
      <c r="BG13" s="40">
        <f>VLOOKUP($BC13&amp;"_"&amp;$AZ$7,データシート1!$A:$BS,MATCH("cb_"&amp;BG$12,データシート1!$A$1:$BS$1,0),0)</f>
        <v>1500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10972.1</v>
      </c>
      <c r="BL13" s="42"/>
      <c r="BM13" s="960" t="str">
        <f>AX13</f>
        <v>42209</v>
      </c>
      <c r="BN13" s="123" t="str">
        <f>AY13</f>
        <v>対馬市</v>
      </c>
      <c r="BO13" s="40">
        <f>BE13*VLOOKUP(BO$12,別紙!$B$4:$E$10,MATCH("設備利用率",別紙!$B$4:$E$4,0),0)/100*8760/10^3</f>
        <v>1808.4608279999998</v>
      </c>
      <c r="BP13" s="40">
        <f>BF13*VLOOKUP(BP$12,別紙!$B$4:$E$10,MATCH("設備利用率",別紙!$B$4:$E$4,0),0)/100*8760/10^3</f>
        <v>10536.047951999997</v>
      </c>
      <c r="BQ13" s="40">
        <f>BG13*VLOOKUP(BQ$12,別紙!$B$4:$E$10,MATCH("設備利用率",別紙!$B$4:$E$4,0),0)/100*8760/10^3</f>
        <v>3258.72</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15603.228779999996</v>
      </c>
      <c r="BV13" s="42"/>
      <c r="BW13" s="38" t="str">
        <f>AX13</f>
        <v>42209</v>
      </c>
      <c r="BX13" s="38" t="str">
        <f>AY13</f>
        <v>対馬市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143006.91822477325</v>
      </c>
      <c r="BZ13" s="42"/>
      <c r="CA13" s="38" t="str">
        <f>AX13</f>
        <v>42209</v>
      </c>
      <c r="CB13" s="38" t="str">
        <f>AY13</f>
        <v>対馬市</v>
      </c>
      <c r="CC13" s="260">
        <f>BO13/$BY13</f>
        <v>1.264596741506956E-2</v>
      </c>
      <c r="CD13" s="260">
        <f t="shared" ref="CD13:CH28" si="1">BP13/$BY13</f>
        <v>7.3675092665375863E-2</v>
      </c>
      <c r="CE13" s="260">
        <f t="shared" si="1"/>
        <v>2.2787149324328897E-2</v>
      </c>
      <c r="CF13" s="260">
        <f t="shared" si="1"/>
        <v>0</v>
      </c>
      <c r="CG13" s="260">
        <f t="shared" si="1"/>
        <v>0</v>
      </c>
      <c r="CH13" s="260">
        <f t="shared" si="1"/>
        <v>0</v>
      </c>
      <c r="CI13" s="260">
        <f>BU13/BY13</f>
        <v>0.10910820940477431</v>
      </c>
      <c r="CK13" s="20" t="str">
        <f>AX13</f>
        <v>42209</v>
      </c>
      <c r="CL13" s="20" t="str">
        <f>AY13</f>
        <v>対馬市</v>
      </c>
      <c r="CM13" s="20">
        <f>VLOOKUP($CK13&amp;"_"&amp;$AZ$7,データシート1!$A:$BS,MATCH("ca_太陽光発電（10kW未満）",データシート1!$A$1:$BS$1,0),0)</f>
        <v>299</v>
      </c>
      <c r="CN13" s="20">
        <f>VLOOKUP($CK13&amp;"_"&amp;$AZ$5,データシート1!$A:$BS,MATCH("ab_家庭",データシート1!$A$1:$BS$1,0),0)</f>
        <v>14785</v>
      </c>
      <c r="CO13" s="260">
        <f>CM13/CN13</f>
        <v>2.0223199188366587E-2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23441</v>
      </c>
      <c r="AY14" s="20" t="str">
        <f>IF(IFERROR(比較地域マスタ!$Z7,"")=0,"",IFERROR(比較地域マスタ!$Z7,""))</f>
        <v>阿久比町</v>
      </c>
      <c r="BC14" s="960" t="str">
        <f t="shared" si="0"/>
        <v>23441</v>
      </c>
      <c r="BD14" s="123" t="str">
        <f t="shared" ref="BD14:BD60" si="2">AY14</f>
        <v>阿久比町</v>
      </c>
      <c r="BE14" s="40">
        <f>VLOOKUP($BC14&amp;"_"&amp;$AZ$7,データシート1!$A:$BS,MATCH("cb_"&amp;BE$12,データシート1!$A$1:$BS$1,0),0)</f>
        <v>7522.0999999999931</v>
      </c>
      <c r="BF14" s="40">
        <f>VLOOKUP($BC14&amp;"_"&amp;$AZ$7,データシート1!$A:$BS,MATCH("cb_"&amp;BF$12,データシート1!$A$1:$BS$1,0),0)</f>
        <v>20820.299999999992</v>
      </c>
      <c r="BG14" s="40">
        <f>VLOOKUP($BC14&amp;"_"&amp;$AZ$7,データシート1!$A:$BS,MATCH("cb_"&amp;BG$12,データシート1!$A$1:$BS$1,0),0)</f>
        <v>12</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28354.399999999987</v>
      </c>
      <c r="BL14" s="42"/>
      <c r="BM14" s="960" t="str">
        <f t="shared" ref="BM14:BM60" si="4">AX14</f>
        <v>23441</v>
      </c>
      <c r="BN14" s="123" t="str">
        <f t="shared" ref="BN14:BN60" si="5">AY14</f>
        <v>阿久比町</v>
      </c>
      <c r="BO14" s="40">
        <f>BE14*VLOOKUP(BO$12,別紙!$B$4:$E$10,MATCH("設備利用率",別紙!$B$4:$E$4,0),0)/100*8760/10^3</f>
        <v>9027.422651999992</v>
      </c>
      <c r="BP14" s="40">
        <f>BF14*VLOOKUP(BP$12,別紙!$B$4:$E$10,MATCH("設備利用率",別紙!$B$4:$E$4,0),0)/100*8760/10^3</f>
        <v>27540.260027999986</v>
      </c>
      <c r="BQ14" s="40">
        <f>BG14*VLOOKUP(BQ$12,別紙!$B$4:$E$10,MATCH("設備利用率",別紙!$B$4:$E$4,0),0)/100*8760/10^3</f>
        <v>26.069760000000002</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36593.752439999975</v>
      </c>
      <c r="BV14" s="42"/>
      <c r="BW14" s="38" t="str">
        <f t="shared" ref="BW14:BW60" si="7">AX14</f>
        <v>23441</v>
      </c>
      <c r="BX14" s="38" t="str">
        <f t="shared" ref="BX14:BX60" si="8">AY14</f>
        <v>阿久比町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135413.67492011824</v>
      </c>
      <c r="BZ14" s="42"/>
      <c r="CA14" s="38" t="str">
        <f t="shared" ref="CA14:CA60" si="9">AX14</f>
        <v>23441</v>
      </c>
      <c r="CB14" s="38" t="str">
        <f t="shared" ref="CB14:CB60" si="10">AY14</f>
        <v>阿久比町</v>
      </c>
      <c r="CC14" s="260">
        <f t="shared" ref="CC14:CC60" si="11">BO14/$BY14</f>
        <v>6.6665517033825061E-2</v>
      </c>
      <c r="CD14" s="260">
        <f t="shared" si="1"/>
        <v>0.20337872112433428</v>
      </c>
      <c r="CE14" s="260">
        <f t="shared" si="1"/>
        <v>1.9251940408070891E-4</v>
      </c>
      <c r="CF14" s="260">
        <f t="shared" si="1"/>
        <v>0</v>
      </c>
      <c r="CG14" s="260">
        <f t="shared" si="1"/>
        <v>0</v>
      </c>
      <c r="CH14" s="260">
        <f t="shared" si="1"/>
        <v>0</v>
      </c>
      <c r="CI14" s="260">
        <f t="shared" ref="CI14:CI60" si="12">BU14/BY14</f>
        <v>0.27023675756224003</v>
      </c>
      <c r="CK14" s="20" t="str">
        <f t="shared" ref="CK14:CK60" si="13">AX14</f>
        <v>23441</v>
      </c>
      <c r="CL14" s="20" t="str">
        <f t="shared" ref="CL14:CL60" si="14">AY14</f>
        <v>阿久比町</v>
      </c>
      <c r="CM14" s="20">
        <f>VLOOKUP($CK14&amp;"_"&amp;$AZ$7,データシート1!$A:$BS,MATCH("ca_太陽光発電（10kW未満）",データシート1!$A$1:$BS$1,0),0)</f>
        <v>1640</v>
      </c>
      <c r="CN14" s="20">
        <f>VLOOKUP($CK14&amp;"_"&amp;$AZ$5,データシート1!$A:$BS,MATCH("ab_家庭",データシート1!$A$1:$BS$1,0),0)</f>
        <v>10886</v>
      </c>
      <c r="CO14" s="260">
        <f t="shared" ref="CO14:CO60" si="15">CM14/CN14</f>
        <v>0.15065221385265479</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11465</v>
      </c>
      <c r="AY15" s="20" t="str">
        <f>IF(IFERROR(比較地域マスタ!$Z8,"")=0,"",IFERROR(比較地域マスタ!$Z8,""))</f>
        <v>松伏町</v>
      </c>
      <c r="BC15" s="960" t="str">
        <f t="shared" si="0"/>
        <v>11465</v>
      </c>
      <c r="BD15" s="123" t="str">
        <f t="shared" si="2"/>
        <v>松伏町</v>
      </c>
      <c r="BE15" s="40">
        <f>VLOOKUP($BC15&amp;"_"&amp;$AZ$7,データシート1!$A:$BS,MATCH("cb_"&amp;BE$12,データシート1!$A$1:$BS$1,0),0)</f>
        <v>2539.5000000000014</v>
      </c>
      <c r="BF15" s="40">
        <f>VLOOKUP($BC15&amp;"_"&amp;$AZ$7,データシート1!$A:$BS,MATCH("cb_"&amp;BF$12,データシート1!$A$1:$BS$1,0),0)</f>
        <v>3759.1000000000004</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6298.6000000000022</v>
      </c>
      <c r="BL15" s="42"/>
      <c r="BM15" s="960" t="str">
        <f t="shared" si="4"/>
        <v>11465</v>
      </c>
      <c r="BN15" s="123" t="str">
        <f t="shared" si="5"/>
        <v>松伏町</v>
      </c>
      <c r="BO15" s="40">
        <f>BE15*VLOOKUP(BO$12,別紙!$B$4:$E$10,MATCH("設備利用率",別紙!$B$4:$E$4,0),0)/100*8760/10^3</f>
        <v>3047.7047400000015</v>
      </c>
      <c r="BP15" s="40">
        <f>BF15*VLOOKUP(BP$12,別紙!$B$4:$E$10,MATCH("設備利用率",別紙!$B$4:$E$4,0),0)/100*8760/10^3</f>
        <v>4972.3871160000008</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8020.0918560000027</v>
      </c>
      <c r="BV15" s="42"/>
      <c r="BW15" s="38" t="str">
        <f t="shared" si="7"/>
        <v>11465</v>
      </c>
      <c r="BX15" s="38" t="str">
        <f t="shared" si="8"/>
        <v>松伏町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103543.59571667048</v>
      </c>
      <c r="BZ15" s="42"/>
      <c r="CA15" s="38" t="str">
        <f t="shared" si="9"/>
        <v>11465</v>
      </c>
      <c r="CB15" s="38" t="str">
        <f t="shared" si="10"/>
        <v>松伏町</v>
      </c>
      <c r="CC15" s="260">
        <f t="shared" si="11"/>
        <v>2.9434024566227443E-2</v>
      </c>
      <c r="CD15" s="260">
        <f t="shared" si="1"/>
        <v>4.8022159956720996E-2</v>
      </c>
      <c r="CE15" s="260">
        <f t="shared" si="1"/>
        <v>0</v>
      </c>
      <c r="CF15" s="260">
        <f t="shared" si="1"/>
        <v>0</v>
      </c>
      <c r="CG15" s="260">
        <f t="shared" si="1"/>
        <v>0</v>
      </c>
      <c r="CH15" s="260">
        <f t="shared" si="1"/>
        <v>0</v>
      </c>
      <c r="CI15" s="260">
        <f t="shared" si="12"/>
        <v>7.7456184522948446E-2</v>
      </c>
      <c r="CK15" s="20" t="str">
        <f t="shared" si="13"/>
        <v>11465</v>
      </c>
      <c r="CL15" s="20" t="str">
        <f t="shared" si="14"/>
        <v>松伏町</v>
      </c>
      <c r="CM15" s="20">
        <f>VLOOKUP($CK15&amp;"_"&amp;$AZ$7,データシート1!$A:$BS,MATCH("ca_太陽光発電（10kW未満）",データシート1!$A$1:$BS$1,0),0)</f>
        <v>578</v>
      </c>
      <c r="CN15" s="20">
        <f>VLOOKUP($CK15&amp;"_"&amp;$AZ$5,データシート1!$A:$BS,MATCH("ab_家庭",データシート1!$A$1:$BS$1,0),0)</f>
        <v>12176</v>
      </c>
      <c r="CO15" s="260">
        <f t="shared" si="15"/>
        <v>4.7470433639947435E-2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19207</v>
      </c>
      <c r="AY16" s="20" t="str">
        <f>IF(IFERROR(比較地域マスタ!$Z9,"")=0,"",IFERROR(比較地域マスタ!$Z9,""))</f>
        <v>韮崎市</v>
      </c>
      <c r="BC16" s="960" t="str">
        <f t="shared" si="0"/>
        <v>19207</v>
      </c>
      <c r="BD16" s="123" t="str">
        <f t="shared" si="2"/>
        <v>韮崎市</v>
      </c>
      <c r="BE16" s="40">
        <f>VLOOKUP($BC16&amp;"_"&amp;$AZ$7,データシート1!$A:$BS,MATCH("cb_"&amp;BE$12,データシート1!$A$1:$BS$1,0),0)</f>
        <v>6409.0000000000091</v>
      </c>
      <c r="BF16" s="40">
        <f>VLOOKUP($BC16&amp;"_"&amp;$AZ$7,データシート1!$A:$BS,MATCH("cb_"&amp;BF$12,データシート1!$A$1:$BS$1,0),0)</f>
        <v>39929.200000000012</v>
      </c>
      <c r="BG16" s="40">
        <f>VLOOKUP($BC16&amp;"_"&amp;$AZ$7,データシート1!$A:$BS,MATCH("cb_"&amp;BG$12,データシート1!$A$1:$BS$1,0),0)</f>
        <v>0</v>
      </c>
      <c r="BH16" s="40">
        <f>VLOOKUP($BC16&amp;"_"&amp;$AZ$7,データシート1!$A:$BS,MATCH("cb_"&amp;BH$12,データシート1!$A$1:$BS$1,0),0)</f>
        <v>1051</v>
      </c>
      <c r="BI16" s="40">
        <f>VLOOKUP($BC16&amp;"_"&amp;$AZ$7,データシート1!$A:$BS,MATCH("cb_"&amp;BI$12,データシート1!$A$1:$BS$1,0),0)</f>
        <v>0</v>
      </c>
      <c r="BJ16" s="40">
        <f>VLOOKUP($BC16&amp;"_"&amp;$AZ$7,データシート1!$A:$BS,MATCH("cb_"&amp;BJ$12,データシート1!$A$1:$BS$1,0),0)</f>
        <v>25</v>
      </c>
      <c r="BK16" s="40">
        <f t="shared" si="3"/>
        <v>47414.200000000019</v>
      </c>
      <c r="BL16" s="42"/>
      <c r="BM16" s="960" t="str">
        <f t="shared" si="4"/>
        <v>19207</v>
      </c>
      <c r="BN16" s="123" t="str">
        <f t="shared" si="5"/>
        <v>韮崎市</v>
      </c>
      <c r="BO16" s="40">
        <f>BE16*VLOOKUP(BO$12,別紙!$B$4:$E$10,MATCH("設備利用率",別紙!$B$4:$E$4,0),0)/100*8760/10^3</f>
        <v>7691.5690800000102</v>
      </c>
      <c r="BP16" s="40">
        <f>BF16*VLOOKUP(BP$12,別紙!$B$4:$E$10,MATCH("設備利用率",別紙!$B$4:$E$4,0),0)/100*8760/10^3</f>
        <v>52816.748592000018</v>
      </c>
      <c r="BQ16" s="40">
        <f>BG16*VLOOKUP(BQ$12,別紙!$B$4:$E$10,MATCH("設備利用率",別紙!$B$4:$E$4,0),0)/100*8760/10^3</f>
        <v>0</v>
      </c>
      <c r="BR16" s="40">
        <f>BH16*VLOOKUP(BR$12,別紙!$B$4:$E$10,MATCH("設備利用率",別紙!$B$4:$E$4,0),0)/100*8760/10^3</f>
        <v>5524.0559999999996</v>
      </c>
      <c r="BS16" s="40">
        <f>BI16*VLOOKUP(BS$12,別紙!$B$4:$E$10,MATCH("設備利用率",別紙!$B$4:$E$4,0),0)/100*8760/10^3</f>
        <v>0</v>
      </c>
      <c r="BT16" s="40">
        <f>BJ16*VLOOKUP(BT$12,別紙!$B$4:$E$10,MATCH("設備利用率",別紙!$B$4:$E$4,0),0)/100*8760/10^3</f>
        <v>175.2</v>
      </c>
      <c r="BU16" s="40">
        <f t="shared" si="6"/>
        <v>66207.573672000028</v>
      </c>
      <c r="BV16" s="42"/>
      <c r="BW16" s="38" t="str">
        <f t="shared" si="7"/>
        <v>19207</v>
      </c>
      <c r="BX16" s="38" t="str">
        <f t="shared" si="8"/>
        <v>韮崎市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282114.07610673702</v>
      </c>
      <c r="BZ16" s="42"/>
      <c r="CA16" s="38" t="str">
        <f t="shared" si="9"/>
        <v>19207</v>
      </c>
      <c r="CB16" s="38" t="str">
        <f t="shared" si="10"/>
        <v>韮崎市</v>
      </c>
      <c r="CC16" s="260">
        <f t="shared" si="11"/>
        <v>2.7264038668846597E-2</v>
      </c>
      <c r="CD16" s="260">
        <f t="shared" si="1"/>
        <v>0.18721770044546435</v>
      </c>
      <c r="CE16" s="260">
        <f t="shared" si="1"/>
        <v>0</v>
      </c>
      <c r="CF16" s="260">
        <f t="shared" si="1"/>
        <v>1.9580930084147907E-2</v>
      </c>
      <c r="CG16" s="260">
        <f t="shared" si="1"/>
        <v>0</v>
      </c>
      <c r="CH16" s="260">
        <f t="shared" si="1"/>
        <v>6.2102537532977831E-4</v>
      </c>
      <c r="CI16" s="260">
        <f t="shared" si="12"/>
        <v>0.23468369457378863</v>
      </c>
      <c r="CK16" s="20" t="str">
        <f t="shared" si="13"/>
        <v>19207</v>
      </c>
      <c r="CL16" s="20" t="str">
        <f t="shared" si="14"/>
        <v>韮崎市</v>
      </c>
      <c r="CM16" s="20">
        <f>VLOOKUP($CK16&amp;"_"&amp;$AZ$7,データシート1!$A:$BS,MATCH("ca_太陽光発電（10kW未満）",データシート1!$A$1:$BS$1,0),0)</f>
        <v>1362</v>
      </c>
      <c r="CN16" s="20">
        <f>VLOOKUP($CK16&amp;"_"&amp;$AZ$5,データシート1!$A:$BS,MATCH("ab_家庭",データシート1!$A$1:$BS$1,0),0)</f>
        <v>12663</v>
      </c>
      <c r="CO16" s="260">
        <f t="shared" si="15"/>
        <v>0.10755745084103294</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18204</v>
      </c>
      <c r="AY17" s="20" t="str">
        <f>IF(IFERROR(比較地域マスタ!$Z10,"")=0,"",IFERROR(比較地域マスタ!$Z10,""))</f>
        <v>小浜市</v>
      </c>
      <c r="BC17" s="960" t="str">
        <f t="shared" si="0"/>
        <v>18204</v>
      </c>
      <c r="BD17" s="123" t="str">
        <f t="shared" si="2"/>
        <v>小浜市</v>
      </c>
      <c r="BE17" s="40">
        <f>VLOOKUP($BC17&amp;"_"&amp;$AZ$7,データシート1!$A:$BS,MATCH("cb_"&amp;BE$12,データシート1!$A$1:$BS$1,0),0)</f>
        <v>2345.7000000000012</v>
      </c>
      <c r="BF17" s="40">
        <f>VLOOKUP($BC17&amp;"_"&amp;$AZ$7,データシート1!$A:$BS,MATCH("cb_"&amp;BF$12,データシート1!$A$1:$BS$1,0),0)</f>
        <v>3265.3</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5611.0000000000018</v>
      </c>
      <c r="BL17" s="42"/>
      <c r="BM17" s="960" t="str">
        <f t="shared" si="4"/>
        <v>18204</v>
      </c>
      <c r="BN17" s="123" t="str">
        <f t="shared" si="5"/>
        <v>小浜市</v>
      </c>
      <c r="BO17" s="40">
        <f>BE17*VLOOKUP(BO$12,別紙!$B$4:$E$10,MATCH("設備利用率",別紙!$B$4:$E$4,0),0)/100*8760/10^3</f>
        <v>2815.1214840000011</v>
      </c>
      <c r="BP17" s="40">
        <f>BF17*VLOOKUP(BP$12,別紙!$B$4:$E$10,MATCH("設備利用率",別紙!$B$4:$E$4,0),0)/100*8760/10^3</f>
        <v>4319.2082280000004</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7134.3297120000016</v>
      </c>
      <c r="BV17" s="42"/>
      <c r="BW17" s="38" t="str">
        <f t="shared" si="7"/>
        <v>18204</v>
      </c>
      <c r="BX17" s="38" t="str">
        <f t="shared" si="8"/>
        <v>小浜市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217197.2681845389</v>
      </c>
      <c r="BZ17" s="42"/>
      <c r="CA17" s="38" t="str">
        <f t="shared" si="9"/>
        <v>18204</v>
      </c>
      <c r="CB17" s="38" t="str">
        <f t="shared" si="10"/>
        <v>小浜市</v>
      </c>
      <c r="CC17" s="260">
        <f t="shared" si="11"/>
        <v>1.2961127492672555E-2</v>
      </c>
      <c r="CD17" s="260">
        <f t="shared" si="1"/>
        <v>1.988610751922644E-2</v>
      </c>
      <c r="CE17" s="260">
        <f t="shared" si="1"/>
        <v>0</v>
      </c>
      <c r="CF17" s="260">
        <f t="shared" si="1"/>
        <v>0</v>
      </c>
      <c r="CG17" s="260">
        <f t="shared" si="1"/>
        <v>0</v>
      </c>
      <c r="CH17" s="260">
        <f t="shared" si="1"/>
        <v>0</v>
      </c>
      <c r="CI17" s="260">
        <f t="shared" si="12"/>
        <v>3.2847235011898991E-2</v>
      </c>
      <c r="CK17" s="20" t="str">
        <f t="shared" si="13"/>
        <v>18204</v>
      </c>
      <c r="CL17" s="20" t="str">
        <f t="shared" si="14"/>
        <v>小浜市</v>
      </c>
      <c r="CM17" s="20">
        <f>VLOOKUP($CK17&amp;"_"&amp;$AZ$7,データシート1!$A:$BS,MATCH("ca_太陽光発電（10kW未満）",データシート1!$A$1:$BS$1,0),0)</f>
        <v>513</v>
      </c>
      <c r="CN17" s="20">
        <f>VLOOKUP($CK17&amp;"_"&amp;$AZ$5,データシート1!$A:$BS,MATCH("ab_家庭",データシート1!$A$1:$BS$1,0),0)</f>
        <v>12099</v>
      </c>
      <c r="CO17" s="260">
        <f t="shared" si="15"/>
        <v>4.2400198363501118E-2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11343</v>
      </c>
      <c r="AY18" s="20" t="str">
        <f>IF(IFERROR(比較地域マスタ!$Z11,"")=0,"",IFERROR(比較地域マスタ!$Z11,""))</f>
        <v>小川町</v>
      </c>
      <c r="BC18" s="960" t="str">
        <f t="shared" si="0"/>
        <v>11343</v>
      </c>
      <c r="BD18" s="123" t="str">
        <f t="shared" si="2"/>
        <v>小川町</v>
      </c>
      <c r="BE18" s="40">
        <f>VLOOKUP($BC18&amp;"_"&amp;$AZ$7,データシート1!$A:$BS,MATCH("cb_"&amp;BE$12,データシート1!$A$1:$BS$1,0),0)</f>
        <v>2447.5000000000027</v>
      </c>
      <c r="BF18" s="40">
        <f>VLOOKUP($BC18&amp;"_"&amp;$AZ$7,データシート1!$A:$BS,MATCH("cb_"&amp;BF$12,データシート1!$A$1:$BS$1,0),0)</f>
        <v>15981.399999999998</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1990</v>
      </c>
      <c r="BK18" s="40">
        <f t="shared" si="3"/>
        <v>20418.900000000001</v>
      </c>
      <c r="BL18" s="42"/>
      <c r="BM18" s="960" t="str">
        <f t="shared" si="4"/>
        <v>11343</v>
      </c>
      <c r="BN18" s="123" t="str">
        <f t="shared" si="5"/>
        <v>小川町</v>
      </c>
      <c r="BO18" s="40">
        <f>BE18*VLOOKUP(BO$12,別紙!$B$4:$E$10,MATCH("設備利用率",別紙!$B$4:$E$4,0),0)/100*8760/10^3</f>
        <v>2937.2937000000029</v>
      </c>
      <c r="BP18" s="40">
        <f>BF18*VLOOKUP(BP$12,別紙!$B$4:$E$10,MATCH("設備利用率",別紙!$B$4:$E$4,0),0)/100*8760/10^3</f>
        <v>21139.556663999996</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13945.92</v>
      </c>
      <c r="BU18" s="40">
        <f t="shared" si="6"/>
        <v>38022.770363999996</v>
      </c>
      <c r="BV18" s="42"/>
      <c r="BW18" s="38" t="str">
        <f t="shared" si="7"/>
        <v>11343</v>
      </c>
      <c r="BX18" s="38" t="str">
        <f t="shared" si="8"/>
        <v>小川町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161749.74462435071</v>
      </c>
      <c r="BZ18" s="42"/>
      <c r="CA18" s="38" t="str">
        <f t="shared" si="9"/>
        <v>11343</v>
      </c>
      <c r="CB18" s="38" t="str">
        <f t="shared" si="10"/>
        <v>小川町</v>
      </c>
      <c r="CC18" s="260">
        <f t="shared" si="11"/>
        <v>1.8159495131331454E-2</v>
      </c>
      <c r="CD18" s="260">
        <f t="shared" si="1"/>
        <v>0.13069298324454684</v>
      </c>
      <c r="CE18" s="260">
        <f t="shared" si="1"/>
        <v>0</v>
      </c>
      <c r="CF18" s="260">
        <f t="shared" si="1"/>
        <v>0</v>
      </c>
      <c r="CG18" s="260">
        <f t="shared" si="1"/>
        <v>0</v>
      </c>
      <c r="CH18" s="260">
        <f t="shared" si="1"/>
        <v>8.621911603253625E-2</v>
      </c>
      <c r="CI18" s="260">
        <f t="shared" si="12"/>
        <v>0.23507159440841452</v>
      </c>
      <c r="CK18" s="20" t="str">
        <f t="shared" si="13"/>
        <v>11343</v>
      </c>
      <c r="CL18" s="20" t="str">
        <f t="shared" si="14"/>
        <v>小川町</v>
      </c>
      <c r="CM18" s="20">
        <f>VLOOKUP($CK18&amp;"_"&amp;$AZ$7,データシート1!$A:$BS,MATCH("ca_太陽光発電（10kW未満）",データシート1!$A$1:$BS$1,0),0)</f>
        <v>514</v>
      </c>
      <c r="CN18" s="20">
        <f>VLOOKUP($CK18&amp;"_"&amp;$AZ$5,データシート1!$A:$BS,MATCH("ab_家庭",データシート1!$A$1:$BS$1,0),0)</f>
        <v>13019</v>
      </c>
      <c r="CO18" s="260">
        <f t="shared" si="15"/>
        <v>3.9480758890851834E-2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40225</v>
      </c>
      <c r="AY19" s="20" t="str">
        <f>IF(IFERROR(比較地域マスタ!$Z12,"")=0,"",IFERROR(比較地域マスタ!$Z12,""))</f>
        <v>うきは市</v>
      </c>
      <c r="BC19" s="960" t="str">
        <f t="shared" si="0"/>
        <v>40225</v>
      </c>
      <c r="BD19" s="123" t="str">
        <f t="shared" si="2"/>
        <v>うきは市</v>
      </c>
      <c r="BE19" s="40">
        <f>VLOOKUP($BC19&amp;"_"&amp;$AZ$7,データシート1!$A:$BS,MATCH("cb_"&amp;BE$12,データシート1!$A$1:$BS$1,0),0)</f>
        <v>7204.2830000000049</v>
      </c>
      <c r="BF19" s="40">
        <f>VLOOKUP($BC19&amp;"_"&amp;$AZ$7,データシート1!$A:$BS,MATCH("cb_"&amp;BF$12,データシート1!$A$1:$BS$1,0),0)</f>
        <v>22204.399999999994</v>
      </c>
      <c r="BG19" s="40">
        <f>VLOOKUP($BC19&amp;"_"&amp;$AZ$7,データシート1!$A:$BS,MATCH("cb_"&amp;BG$12,データシート1!$A$1:$BS$1,0),0)</f>
        <v>0</v>
      </c>
      <c r="BH19" s="40">
        <f>VLOOKUP($BC19&amp;"_"&amp;$AZ$7,データシート1!$A:$BS,MATCH("cb_"&amp;BH$12,データシート1!$A$1:$BS$1,0),0)</f>
        <v>590</v>
      </c>
      <c r="BI19" s="40">
        <f>VLOOKUP($BC19&amp;"_"&amp;$AZ$7,データシート1!$A:$BS,MATCH("cb_"&amp;BI$12,データシート1!$A$1:$BS$1,0),0)</f>
        <v>0</v>
      </c>
      <c r="BJ19" s="40">
        <f>VLOOKUP($BC19&amp;"_"&amp;$AZ$7,データシート1!$A:$BS,MATCH("cb_"&amp;BJ$12,データシート1!$A$1:$BS$1,0),0)</f>
        <v>0</v>
      </c>
      <c r="BK19" s="40">
        <f t="shared" si="3"/>
        <v>29998.682999999997</v>
      </c>
      <c r="BL19" s="42"/>
      <c r="BM19" s="960" t="str">
        <f t="shared" si="4"/>
        <v>40225</v>
      </c>
      <c r="BN19" s="123" t="str">
        <f t="shared" si="5"/>
        <v>うきは市</v>
      </c>
      <c r="BO19" s="40">
        <f>BE19*VLOOKUP(BO$12,別紙!$B$4:$E$10,MATCH("設備利用率",別紙!$B$4:$E$4,0),0)/100*8760/10^3</f>
        <v>8646.0041139600053</v>
      </c>
      <c r="BP19" s="40">
        <f>BF19*VLOOKUP(BP$12,別紙!$B$4:$E$10,MATCH("設備利用率",別紙!$B$4:$E$4,0),0)/100*8760/10^3</f>
        <v>29371.092143999991</v>
      </c>
      <c r="BQ19" s="40">
        <f>BG19*VLOOKUP(BQ$12,別紙!$B$4:$E$10,MATCH("設備利用率",別紙!$B$4:$E$4,0),0)/100*8760/10^3</f>
        <v>0</v>
      </c>
      <c r="BR19" s="40">
        <f>BH19*VLOOKUP(BR$12,別紙!$B$4:$E$10,MATCH("設備利用率",別紙!$B$4:$E$4,0),0)/100*8760/10^3</f>
        <v>3101.04</v>
      </c>
      <c r="BS19" s="40">
        <f>BI19*VLOOKUP(BS$12,別紙!$B$4:$E$10,MATCH("設備利用率",別紙!$B$4:$E$4,0),0)/100*8760/10^3</f>
        <v>0</v>
      </c>
      <c r="BT19" s="40">
        <f>BJ19*VLOOKUP(BT$12,別紙!$B$4:$E$10,MATCH("設備利用率",別紙!$B$4:$E$4,0),0)/100*8760/10^3</f>
        <v>0</v>
      </c>
      <c r="BU19" s="40">
        <f t="shared" si="6"/>
        <v>41118.136257959995</v>
      </c>
      <c r="BV19" s="42"/>
      <c r="BW19" s="38" t="str">
        <f t="shared" si="7"/>
        <v>40225</v>
      </c>
      <c r="BX19" s="38" t="str">
        <f t="shared" si="8"/>
        <v>うきは市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158285.87826829599</v>
      </c>
      <c r="BZ19" s="42"/>
      <c r="CA19" s="38" t="str">
        <f t="shared" si="9"/>
        <v>40225</v>
      </c>
      <c r="CB19" s="38" t="str">
        <f t="shared" si="10"/>
        <v>うきは市</v>
      </c>
      <c r="CC19" s="260">
        <f t="shared" si="11"/>
        <v>5.4622713084391206E-2</v>
      </c>
      <c r="CD19" s="260">
        <f t="shared" si="1"/>
        <v>0.18555724910731283</v>
      </c>
      <c r="CE19" s="260">
        <f t="shared" si="1"/>
        <v>0</v>
      </c>
      <c r="CF19" s="260">
        <f t="shared" si="1"/>
        <v>1.9591387645736213E-2</v>
      </c>
      <c r="CG19" s="260">
        <f t="shared" si="1"/>
        <v>0</v>
      </c>
      <c r="CH19" s="260">
        <f t="shared" si="1"/>
        <v>0</v>
      </c>
      <c r="CI19" s="260">
        <f t="shared" si="12"/>
        <v>0.25977134983744021</v>
      </c>
      <c r="CK19" s="20" t="str">
        <f t="shared" si="13"/>
        <v>40225</v>
      </c>
      <c r="CL19" s="20" t="str">
        <f t="shared" si="14"/>
        <v>うきは市</v>
      </c>
      <c r="CM19" s="20">
        <f>VLOOKUP($CK19&amp;"_"&amp;$AZ$7,データシート1!$A:$BS,MATCH("ca_太陽光発電（10kW未満）",データシート1!$A$1:$BS$1,0),0)</f>
        <v>1387</v>
      </c>
      <c r="CN19" s="20">
        <f>VLOOKUP($CK19&amp;"_"&amp;$AZ$5,データシート1!$A:$BS,MATCH("ab_家庭",データシート1!$A$1:$BS$1,0),0)</f>
        <v>11253</v>
      </c>
      <c r="CO19" s="260">
        <f t="shared" si="15"/>
        <v>0.12325602061672443</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04421</v>
      </c>
      <c r="AY20" s="20" t="str">
        <f>IF(IFERROR(比較地域マスタ!$Z13,"")=0,"",IFERROR(比較地域マスタ!$Z13,""))</f>
        <v>大和町</v>
      </c>
      <c r="BC20" s="960" t="str">
        <f t="shared" si="0"/>
        <v>04421</v>
      </c>
      <c r="BD20" s="123" t="str">
        <f t="shared" si="2"/>
        <v>大和町</v>
      </c>
      <c r="BE20" s="40">
        <f>VLOOKUP($BC20&amp;"_"&amp;$AZ$7,データシート1!$A:$BS,MATCH("cb_"&amp;BE$12,データシート1!$A$1:$BS$1,0),0)</f>
        <v>5811.9000000000015</v>
      </c>
      <c r="BF20" s="40">
        <f>VLOOKUP($BC20&amp;"_"&amp;$AZ$7,データシート1!$A:$BS,MATCH("cb_"&amp;BF$12,データシート1!$A$1:$BS$1,0),0)</f>
        <v>128917.89999999989</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134729.7999999999</v>
      </c>
      <c r="BL20" s="42"/>
      <c r="BM20" s="960" t="str">
        <f t="shared" si="4"/>
        <v>04421</v>
      </c>
      <c r="BN20" s="123" t="str">
        <f t="shared" si="5"/>
        <v>大和町</v>
      </c>
      <c r="BO20" s="40">
        <f>BE20*VLOOKUP(BO$12,別紙!$B$4:$E$10,MATCH("設備利用率",別紙!$B$4:$E$4,0),0)/100*8760/10^3</f>
        <v>6974.9774280000011</v>
      </c>
      <c r="BP20" s="40">
        <f>BF20*VLOOKUP(BP$12,別紙!$B$4:$E$10,MATCH("設備利用率",別紙!$B$4:$E$4,0),0)/100*8760/10^3</f>
        <v>170527.44140399987</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177502.41883199988</v>
      </c>
      <c r="BV20" s="42"/>
      <c r="BW20" s="38" t="str">
        <f t="shared" si="7"/>
        <v>04421</v>
      </c>
      <c r="BX20" s="38" t="str">
        <f t="shared" si="8"/>
        <v>大和町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618682.16603310721</v>
      </c>
      <c r="BZ20" s="42"/>
      <c r="CA20" s="38" t="str">
        <f t="shared" si="9"/>
        <v>04421</v>
      </c>
      <c r="CB20" s="38" t="str">
        <f t="shared" si="10"/>
        <v>大和町</v>
      </c>
      <c r="CC20" s="260">
        <f t="shared" si="11"/>
        <v>1.1273926760686283E-2</v>
      </c>
      <c r="CD20" s="260">
        <f t="shared" si="1"/>
        <v>0.27563012280989935</v>
      </c>
      <c r="CE20" s="260">
        <f t="shared" si="1"/>
        <v>0</v>
      </c>
      <c r="CF20" s="260">
        <f t="shared" si="1"/>
        <v>0</v>
      </c>
      <c r="CG20" s="260">
        <f t="shared" si="1"/>
        <v>0</v>
      </c>
      <c r="CH20" s="260">
        <f t="shared" si="1"/>
        <v>0</v>
      </c>
      <c r="CI20" s="260">
        <f t="shared" si="12"/>
        <v>0.28690404957058563</v>
      </c>
      <c r="CK20" s="20" t="str">
        <f t="shared" si="13"/>
        <v>04421</v>
      </c>
      <c r="CL20" s="20" t="str">
        <f t="shared" si="14"/>
        <v>大和町</v>
      </c>
      <c r="CM20" s="20">
        <f>VLOOKUP($CK20&amp;"_"&amp;$AZ$7,データシート1!$A:$BS,MATCH("ca_太陽光発電（10kW未満）",データシート1!$A$1:$BS$1,0),0)</f>
        <v>1298</v>
      </c>
      <c r="CN20" s="20">
        <f>VLOOKUP($CK20&amp;"_"&amp;$AZ$5,データシート1!$A:$BS,MATCH("ab_家庭",データシート1!$A$1:$BS$1,0),0)</f>
        <v>12053</v>
      </c>
      <c r="CO20" s="260">
        <f t="shared" si="15"/>
        <v>0.10769103127851987</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29344</v>
      </c>
      <c r="AY21" s="20" t="str">
        <f>IF(IFERROR(比較地域マスタ!$Z14,"")=0,"",IFERROR(比較地域マスタ!$Z14,""))</f>
        <v>斑鳩町</v>
      </c>
      <c r="BC21" s="960" t="str">
        <f t="shared" si="0"/>
        <v>29344</v>
      </c>
      <c r="BD21" s="123" t="str">
        <f t="shared" si="2"/>
        <v>斑鳩町</v>
      </c>
      <c r="BE21" s="40">
        <f>VLOOKUP($BC21&amp;"_"&amp;$AZ$7,データシート1!$A:$BS,MATCH("cb_"&amp;BE$12,データシート1!$A$1:$BS$1,0),0)</f>
        <v>4242.3000000000038</v>
      </c>
      <c r="BF21" s="40">
        <f>VLOOKUP($BC21&amp;"_"&amp;$AZ$7,データシート1!$A:$BS,MATCH("cb_"&amp;BF$12,データシート1!$A$1:$BS$1,0),0)</f>
        <v>2388.3999999999996</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6630.7000000000035</v>
      </c>
      <c r="BL21" s="42"/>
      <c r="BM21" s="960" t="str">
        <f t="shared" si="4"/>
        <v>29344</v>
      </c>
      <c r="BN21" s="123" t="str">
        <f t="shared" si="5"/>
        <v>斑鳩町</v>
      </c>
      <c r="BO21" s="40">
        <f>BE21*VLOOKUP(BO$12,別紙!$B$4:$E$10,MATCH("設備利用率",別紙!$B$4:$E$4,0),0)/100*8760/10^3</f>
        <v>5091.2690760000041</v>
      </c>
      <c r="BP21" s="40">
        <f>BF21*VLOOKUP(BP$12,別紙!$B$4:$E$10,MATCH("設備利用率",別紙!$B$4:$E$4,0),0)/100*8760/10^3</f>
        <v>3159.2799839999998</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8250.5490600000048</v>
      </c>
      <c r="BV21" s="42"/>
      <c r="BW21" s="38" t="str">
        <f t="shared" si="7"/>
        <v>29344</v>
      </c>
      <c r="BX21" s="38" t="str">
        <f t="shared" si="8"/>
        <v>斑鳩町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103121.97060346964</v>
      </c>
      <c r="BZ21" s="42"/>
      <c r="CA21" s="38" t="str">
        <f t="shared" si="9"/>
        <v>29344</v>
      </c>
      <c r="CB21" s="38" t="str">
        <f t="shared" si="10"/>
        <v>斑鳩町</v>
      </c>
      <c r="CC21" s="260">
        <f t="shared" si="11"/>
        <v>4.9371332279686896E-2</v>
      </c>
      <c r="CD21" s="260">
        <f t="shared" si="1"/>
        <v>3.0636342241249826E-2</v>
      </c>
      <c r="CE21" s="260">
        <f t="shared" si="1"/>
        <v>0</v>
      </c>
      <c r="CF21" s="260">
        <f t="shared" si="1"/>
        <v>0</v>
      </c>
      <c r="CG21" s="260">
        <f t="shared" si="1"/>
        <v>0</v>
      </c>
      <c r="CH21" s="260">
        <f t="shared" si="1"/>
        <v>0</v>
      </c>
      <c r="CI21" s="260">
        <f t="shared" si="12"/>
        <v>8.0007674520936739E-2</v>
      </c>
      <c r="CK21" s="20" t="str">
        <f t="shared" si="13"/>
        <v>29344</v>
      </c>
      <c r="CL21" s="20" t="str">
        <f t="shared" si="14"/>
        <v>斑鳩町</v>
      </c>
      <c r="CM21" s="20">
        <f>VLOOKUP($CK21&amp;"_"&amp;$AZ$7,データシート1!$A:$BS,MATCH("ca_太陽光発電（10kW未満）",データシート1!$A$1:$BS$1,0),0)</f>
        <v>948</v>
      </c>
      <c r="CN21" s="20">
        <f>VLOOKUP($CK21&amp;"_"&amp;$AZ$5,データシート1!$A:$BS,MATCH("ab_家庭",データシート1!$A$1:$BS$1,0),0)</f>
        <v>12077</v>
      </c>
      <c r="CO21" s="260">
        <f t="shared" si="15"/>
        <v>7.8496315310093573E-2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44341</v>
      </c>
      <c r="AY22" s="20" t="str">
        <f>IF(IFERROR(比較地域マスタ!$Z15,"")=0,"",IFERROR(比較地域マスタ!$Z15,""))</f>
        <v>日出町</v>
      </c>
      <c r="BC22" s="960" t="str">
        <f t="shared" si="0"/>
        <v>44341</v>
      </c>
      <c r="BD22" s="123" t="str">
        <f t="shared" si="2"/>
        <v>日出町</v>
      </c>
      <c r="BE22" s="40">
        <f>VLOOKUP($BC22&amp;"_"&amp;$AZ$7,データシート1!$A:$BS,MATCH("cb_"&amp;BE$12,データシート1!$A$1:$BS$1,0),0)</f>
        <v>7357.7200000000021</v>
      </c>
      <c r="BF22" s="40">
        <f>VLOOKUP($BC22&amp;"_"&amp;$AZ$7,データシート1!$A:$BS,MATCH("cb_"&amp;BF$12,データシート1!$A$1:$BS$1,0),0)</f>
        <v>142244.25</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149601.97</v>
      </c>
      <c r="BL22" s="42"/>
      <c r="BM22" s="960" t="str">
        <f t="shared" si="4"/>
        <v>44341</v>
      </c>
      <c r="BN22" s="123" t="str">
        <f t="shared" si="5"/>
        <v>日出町</v>
      </c>
      <c r="BO22" s="40">
        <f>BE22*VLOOKUP(BO$12,別紙!$B$4:$E$10,MATCH("設備利用率",別紙!$B$4:$E$4,0),0)/100*8760/10^3</f>
        <v>8830.1469264000025</v>
      </c>
      <c r="BP22" s="40">
        <f>BF22*VLOOKUP(BP$12,別紙!$B$4:$E$10,MATCH("設備利用率",別紙!$B$4:$E$4,0),0)/100*8760/10^3</f>
        <v>188155.00412999996</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196985.15105639995</v>
      </c>
      <c r="BV22" s="42"/>
      <c r="BW22" s="38" t="str">
        <f t="shared" si="7"/>
        <v>44341</v>
      </c>
      <c r="BX22" s="38" t="str">
        <f t="shared" si="8"/>
        <v>日出町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176953.90229117387</v>
      </c>
      <c r="BZ22" s="42"/>
      <c r="CA22" s="38" t="str">
        <f t="shared" si="9"/>
        <v>44341</v>
      </c>
      <c r="CB22" s="38" t="str">
        <f t="shared" si="10"/>
        <v>日出町</v>
      </c>
      <c r="CC22" s="260">
        <f t="shared" si="11"/>
        <v>4.9900831866765978E-2</v>
      </c>
      <c r="CD22" s="260">
        <f t="shared" si="1"/>
        <v>1.0632995469090867</v>
      </c>
      <c r="CE22" s="260">
        <f t="shared" si="1"/>
        <v>0</v>
      </c>
      <c r="CF22" s="260">
        <f t="shared" si="1"/>
        <v>0</v>
      </c>
      <c r="CG22" s="260">
        <f t="shared" si="1"/>
        <v>0</v>
      </c>
      <c r="CH22" s="260">
        <f t="shared" si="1"/>
        <v>0</v>
      </c>
      <c r="CI22" s="260">
        <f t="shared" si="12"/>
        <v>1.1132003787758524</v>
      </c>
      <c r="CK22" s="20" t="str">
        <f t="shared" si="13"/>
        <v>44341</v>
      </c>
      <c r="CL22" s="20" t="str">
        <f t="shared" si="14"/>
        <v>日出町</v>
      </c>
      <c r="CM22" s="20">
        <f>VLOOKUP($CK22&amp;"_"&amp;$AZ$7,データシート1!$A:$BS,MATCH("ca_太陽光発電（10kW未満）",データシート1!$A$1:$BS$1,0),0)</f>
        <v>1539</v>
      </c>
      <c r="CN22" s="20">
        <f>VLOOKUP($CK22&amp;"_"&amp;$AZ$5,データシート1!$A:$BS,MATCH("ab_家庭",データシート1!$A$1:$BS$1,0),0)</f>
        <v>12593</v>
      </c>
      <c r="CO22" s="260">
        <f t="shared" si="15"/>
        <v>0.12221075200508219</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29207</v>
      </c>
      <c r="AY23" s="20" t="str">
        <f>IF(IFERROR(比較地域マスタ!$Z16,"")=0,"",IFERROR(比較地域マスタ!$Z16,""))</f>
        <v>五條市</v>
      </c>
      <c r="BC23" s="960" t="str">
        <f t="shared" si="0"/>
        <v>29207</v>
      </c>
      <c r="BD23" s="123" t="str">
        <f t="shared" si="2"/>
        <v>五條市</v>
      </c>
      <c r="BE23" s="40">
        <f>VLOOKUP($BC23&amp;"_"&amp;$AZ$7,データシート1!$A:$BS,MATCH("cb_"&amp;BE$12,データシート1!$A$1:$BS$1,0),0)</f>
        <v>3617.6000000000013</v>
      </c>
      <c r="BF23" s="40">
        <f>VLOOKUP($BC23&amp;"_"&amp;$AZ$7,データシート1!$A:$BS,MATCH("cb_"&amp;BF$12,データシート1!$A$1:$BS$1,0),0)</f>
        <v>44745.7</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48363.299999999996</v>
      </c>
      <c r="BL23" s="42"/>
      <c r="BM23" s="960" t="str">
        <f t="shared" si="4"/>
        <v>29207</v>
      </c>
      <c r="BN23" s="123" t="str">
        <f t="shared" si="5"/>
        <v>五條市</v>
      </c>
      <c r="BO23" s="40">
        <f>BE23*VLOOKUP(BO$12,別紙!$B$4:$E$10,MATCH("設備利用率",別紙!$B$4:$E$4,0),0)/100*8760/10^3</f>
        <v>4341.5541120000016</v>
      </c>
      <c r="BP23" s="40">
        <f>BF23*VLOOKUP(BP$12,別紙!$B$4:$E$10,MATCH("設備利用率",別紙!$B$4:$E$4,0),0)/100*8760/10^3</f>
        <v>59187.822131999994</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63529.376243999999</v>
      </c>
      <c r="BV23" s="42"/>
      <c r="BW23" s="38" t="str">
        <f t="shared" si="7"/>
        <v>29207</v>
      </c>
      <c r="BX23" s="38" t="str">
        <f t="shared" si="8"/>
        <v>五條市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178508.77509580934</v>
      </c>
      <c r="BZ23" s="42"/>
      <c r="CA23" s="38" t="str">
        <f t="shared" si="9"/>
        <v>29207</v>
      </c>
      <c r="CB23" s="38" t="str">
        <f t="shared" si="10"/>
        <v>五條市</v>
      </c>
      <c r="CC23" s="260">
        <f t="shared" si="11"/>
        <v>2.4321236363141253E-2</v>
      </c>
      <c r="CD23" s="260">
        <f t="shared" si="1"/>
        <v>0.33156813775811678</v>
      </c>
      <c r="CE23" s="260">
        <f t="shared" si="1"/>
        <v>0</v>
      </c>
      <c r="CF23" s="260">
        <f t="shared" si="1"/>
        <v>0</v>
      </c>
      <c r="CG23" s="260">
        <f t="shared" si="1"/>
        <v>0</v>
      </c>
      <c r="CH23" s="260">
        <f t="shared" si="1"/>
        <v>0</v>
      </c>
      <c r="CI23" s="260">
        <f t="shared" si="12"/>
        <v>0.35588937412125804</v>
      </c>
      <c r="CK23" s="20" t="str">
        <f t="shared" si="13"/>
        <v>29207</v>
      </c>
      <c r="CL23" s="20" t="str">
        <f t="shared" si="14"/>
        <v>五條市</v>
      </c>
      <c r="CM23" s="20">
        <f>VLOOKUP($CK23&amp;"_"&amp;$AZ$7,データシート1!$A:$BS,MATCH("ca_太陽光発電（10kW未満）",データシート1!$A$1:$BS$1,0),0)</f>
        <v>783</v>
      </c>
      <c r="CN23" s="20">
        <f>VLOOKUP($CK23&amp;"_"&amp;$AZ$5,データシート1!$A:$BS,MATCH("ab_家庭",データシート1!$A$1:$BS$1,0),0)</f>
        <v>13423</v>
      </c>
      <c r="CO23" s="260">
        <f t="shared" si="15"/>
        <v>5.8332712508381138E-2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28208</v>
      </c>
      <c r="AY24" s="20" t="str">
        <f>IF(IFERROR(比較地域マスタ!$Z17,"")=0,"",IFERROR(比較地域マスタ!$Z17,""))</f>
        <v>相生市</v>
      </c>
      <c r="BC24" s="960" t="str">
        <f t="shared" si="0"/>
        <v>28208</v>
      </c>
      <c r="BD24" s="123" t="str">
        <f t="shared" si="2"/>
        <v>相生市</v>
      </c>
      <c r="BE24" s="40">
        <f>VLOOKUP($BC24&amp;"_"&amp;$AZ$7,データシート1!$A:$BS,MATCH("cb_"&amp;BE$12,データシート1!$A$1:$BS$1,0),0)</f>
        <v>4049.5000000000027</v>
      </c>
      <c r="BF24" s="40">
        <f>VLOOKUP($BC24&amp;"_"&amp;$AZ$7,データシート1!$A:$BS,MATCH("cb_"&amp;BF$12,データシート1!$A$1:$BS$1,0),0)</f>
        <v>41488.69999999999</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199800</v>
      </c>
      <c r="BK24" s="40">
        <f t="shared" si="3"/>
        <v>245338.19999999998</v>
      </c>
      <c r="BL24" s="42"/>
      <c r="BM24" s="960" t="str">
        <f t="shared" si="4"/>
        <v>28208</v>
      </c>
      <c r="BN24" s="123" t="str">
        <f t="shared" si="5"/>
        <v>相生市</v>
      </c>
      <c r="BO24" s="40">
        <f>BE24*VLOOKUP(BO$12,別紙!$B$4:$E$10,MATCH("設備利用率",別紙!$B$4:$E$4,0),0)/100*8760/10^3</f>
        <v>4859.8859400000028</v>
      </c>
      <c r="BP24" s="40">
        <f>BF24*VLOOKUP(BP$12,別紙!$B$4:$E$10,MATCH("設備利用率",別紙!$B$4:$E$4,0),0)/100*8760/10^3</f>
        <v>54879.592811999981</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1400198.4</v>
      </c>
      <c r="BU24" s="40">
        <f t="shared" si="6"/>
        <v>1459937.8787519999</v>
      </c>
      <c r="BV24" s="42"/>
      <c r="BW24" s="38" t="str">
        <f t="shared" si="7"/>
        <v>28208</v>
      </c>
      <c r="BX24" s="38" t="str">
        <f t="shared" si="8"/>
        <v>相生市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230280.27079384221</v>
      </c>
      <c r="BZ24" s="42"/>
      <c r="CA24" s="38" t="str">
        <f t="shared" si="9"/>
        <v>28208</v>
      </c>
      <c r="CB24" s="38" t="str">
        <f t="shared" si="10"/>
        <v>相生市</v>
      </c>
      <c r="CC24" s="260">
        <f t="shared" si="11"/>
        <v>2.1104221925945198E-2</v>
      </c>
      <c r="CD24" s="260">
        <f t="shared" si="1"/>
        <v>0.23831652022474295</v>
      </c>
      <c r="CE24" s="260">
        <f t="shared" si="1"/>
        <v>0</v>
      </c>
      <c r="CF24" s="260">
        <f t="shared" si="1"/>
        <v>0</v>
      </c>
      <c r="CG24" s="260">
        <f t="shared" si="1"/>
        <v>0</v>
      </c>
      <c r="CH24" s="260">
        <f t="shared" si="1"/>
        <v>6.0804097336394216</v>
      </c>
      <c r="CI24" s="260">
        <f t="shared" si="12"/>
        <v>6.3398304757901096</v>
      </c>
      <c r="CK24" s="20" t="str">
        <f t="shared" si="13"/>
        <v>28208</v>
      </c>
      <c r="CL24" s="20" t="str">
        <f t="shared" si="14"/>
        <v>相生市</v>
      </c>
      <c r="CM24" s="20">
        <f>VLOOKUP($CK24&amp;"_"&amp;$AZ$7,データシート1!$A:$BS,MATCH("ca_太陽光発電（10kW未満）",データシート1!$A$1:$BS$1,0),0)</f>
        <v>900</v>
      </c>
      <c r="CN24" s="20">
        <f>VLOOKUP($CK24&amp;"_"&amp;$AZ$5,データシート1!$A:$BS,MATCH("ab_家庭",データシート1!$A$1:$BS$1,0),0)</f>
        <v>13142</v>
      </c>
      <c r="CO24" s="260">
        <f t="shared" si="15"/>
        <v>6.8482727134378335E-2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29212</v>
      </c>
      <c r="AY25" s="20" t="str">
        <f>IF(IFERROR(比較地域マスタ!$Z18,"")=0,"",IFERROR(比較地域マスタ!$Z18,""))</f>
        <v>宇陀市</v>
      </c>
      <c r="BC25" s="960" t="str">
        <f t="shared" si="0"/>
        <v>29212</v>
      </c>
      <c r="BD25" s="123" t="str">
        <f t="shared" si="2"/>
        <v>宇陀市</v>
      </c>
      <c r="BE25" s="40">
        <f>VLOOKUP($BC25&amp;"_"&amp;$AZ$7,データシート1!$A:$BS,MATCH("cb_"&amp;BE$12,データシート1!$A$1:$BS$1,0),0)</f>
        <v>3294.7000000000062</v>
      </c>
      <c r="BF25" s="40">
        <f>VLOOKUP($BC25&amp;"_"&amp;$AZ$7,データシート1!$A:$BS,MATCH("cb_"&amp;BF$12,データシート1!$A$1:$BS$1,0),0)</f>
        <v>26001.800000000017</v>
      </c>
      <c r="BG25" s="40">
        <f>VLOOKUP($BC25&amp;"_"&amp;$AZ$7,データシート1!$A:$BS,MATCH("cb_"&amp;BG$12,データシート1!$A$1:$BS$1,0),0)</f>
        <v>0</v>
      </c>
      <c r="BH25" s="40">
        <f>VLOOKUP($BC25&amp;"_"&amp;$AZ$7,データシート1!$A:$BS,MATCH("cb_"&amp;BH$12,データシート1!$A$1:$BS$1,0),0)</f>
        <v>150</v>
      </c>
      <c r="BI25" s="40">
        <f>VLOOKUP($BC25&amp;"_"&amp;$AZ$7,データシート1!$A:$BS,MATCH("cb_"&amp;BI$12,データシート1!$A$1:$BS$1,0),0)</f>
        <v>0</v>
      </c>
      <c r="BJ25" s="40">
        <f>VLOOKUP($BC25&amp;"_"&amp;$AZ$7,データシート1!$A:$BS,MATCH("cb_"&amp;BJ$12,データシート1!$A$1:$BS$1,0),0)</f>
        <v>0</v>
      </c>
      <c r="BK25" s="40">
        <f t="shared" si="3"/>
        <v>29446.500000000022</v>
      </c>
      <c r="BL25" s="42"/>
      <c r="BM25" s="960" t="str">
        <f t="shared" si="4"/>
        <v>29212</v>
      </c>
      <c r="BN25" s="123" t="str">
        <f t="shared" si="5"/>
        <v>宇陀市</v>
      </c>
      <c r="BO25" s="40">
        <f>BE25*VLOOKUP(BO$12,別紙!$B$4:$E$10,MATCH("設備利用率",別紙!$B$4:$E$4,0),0)/100*8760/10^3</f>
        <v>3954.0353640000071</v>
      </c>
      <c r="BP25" s="40">
        <f>BF25*VLOOKUP(BP$12,別紙!$B$4:$E$10,MATCH("設備利用率",別紙!$B$4:$E$4,0),0)/100*8760/10^3</f>
        <v>34394.140968000014</v>
      </c>
      <c r="BQ25" s="40">
        <f>BG25*VLOOKUP(BQ$12,別紙!$B$4:$E$10,MATCH("設備利用率",別紙!$B$4:$E$4,0),0)/100*8760/10^3</f>
        <v>0</v>
      </c>
      <c r="BR25" s="40">
        <f>BH25*VLOOKUP(BR$12,別紙!$B$4:$E$10,MATCH("設備利用率",別紙!$B$4:$E$4,0),0)/100*8760/10^3</f>
        <v>788.4</v>
      </c>
      <c r="BS25" s="40">
        <f>BI25*VLOOKUP(BS$12,別紙!$B$4:$E$10,MATCH("設備利用率",別紙!$B$4:$E$4,0),0)/100*8760/10^3</f>
        <v>0</v>
      </c>
      <c r="BT25" s="40">
        <f>BJ25*VLOOKUP(BT$12,別紙!$B$4:$E$10,MATCH("設備利用率",別紙!$B$4:$E$4,0),0)/100*8760/10^3</f>
        <v>0</v>
      </c>
      <c r="BU25" s="40">
        <f t="shared" si="6"/>
        <v>39136.576332000026</v>
      </c>
      <c r="BV25" s="42"/>
      <c r="BW25" s="38" t="str">
        <f t="shared" si="7"/>
        <v>29212</v>
      </c>
      <c r="BX25" s="38" t="str">
        <f t="shared" si="8"/>
        <v>宇陀市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116234.73408595807</v>
      </c>
      <c r="BZ25" s="42"/>
      <c r="CA25" s="38" t="str">
        <f t="shared" si="9"/>
        <v>29212</v>
      </c>
      <c r="CB25" s="38" t="str">
        <f t="shared" si="10"/>
        <v>宇陀市</v>
      </c>
      <c r="CC25" s="260">
        <f t="shared" si="11"/>
        <v>3.4017674622767349E-2</v>
      </c>
      <c r="CD25" s="260">
        <f t="shared" si="1"/>
        <v>0.29590243603572758</v>
      </c>
      <c r="CE25" s="260">
        <f t="shared" si="1"/>
        <v>0</v>
      </c>
      <c r="CF25" s="260">
        <f t="shared" si="1"/>
        <v>6.7828262025098392E-3</v>
      </c>
      <c r="CG25" s="260">
        <f t="shared" si="1"/>
        <v>0</v>
      </c>
      <c r="CH25" s="260">
        <f t="shared" si="1"/>
        <v>0</v>
      </c>
      <c r="CI25" s="260">
        <f t="shared" si="12"/>
        <v>0.33670293686100483</v>
      </c>
      <c r="CK25" s="20" t="str">
        <f t="shared" si="13"/>
        <v>29212</v>
      </c>
      <c r="CL25" s="20" t="str">
        <f t="shared" si="14"/>
        <v>宇陀市</v>
      </c>
      <c r="CM25" s="20">
        <f>VLOOKUP($CK25&amp;"_"&amp;$AZ$7,データシート1!$A:$BS,MATCH("ca_太陽光発電（10kW未満）",データシート1!$A$1:$BS$1,0),0)</f>
        <v>688</v>
      </c>
      <c r="CN25" s="20">
        <f>VLOOKUP($CK25&amp;"_"&amp;$AZ$5,データシート1!$A:$BS,MATCH("ab_家庭",データシート1!$A$1:$BS$1,0),0)</f>
        <v>12849</v>
      </c>
      <c r="CO25" s="260">
        <f t="shared" si="15"/>
        <v>5.3545022958985132E-2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01337</v>
      </c>
      <c r="AY26" s="20" t="str">
        <f>IF(IFERROR(比較地域マスタ!$Z19,"")=0,"",IFERROR(比較地域マスタ!$Z19,""))</f>
        <v>七飯町</v>
      </c>
      <c r="BC26" s="960" t="str">
        <f t="shared" si="0"/>
        <v>01337</v>
      </c>
      <c r="BD26" s="123" t="str">
        <f t="shared" si="2"/>
        <v>七飯町</v>
      </c>
      <c r="BE26" s="40">
        <f>VLOOKUP($BC26&amp;"_"&amp;$AZ$7,データシート1!$A:$BS,MATCH("cb_"&amp;BE$12,データシート1!$A$1:$BS$1,0),0)</f>
        <v>1745.375000000002</v>
      </c>
      <c r="BF26" s="40">
        <f>VLOOKUP($BC26&amp;"_"&amp;$AZ$7,データシート1!$A:$BS,MATCH("cb_"&amp;BF$12,データシート1!$A$1:$BS$1,0),0)</f>
        <v>17278.299999999992</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19023.674999999996</v>
      </c>
      <c r="BL26" s="42"/>
      <c r="BM26" s="960" t="str">
        <f t="shared" si="4"/>
        <v>01337</v>
      </c>
      <c r="BN26" s="123" t="str">
        <f t="shared" si="5"/>
        <v>七飯町</v>
      </c>
      <c r="BO26" s="40">
        <f>BE26*VLOOKUP(BO$12,別紙!$B$4:$E$10,MATCH("設備利用率",別紙!$B$4:$E$4,0),0)/100*8760/10^3</f>
        <v>2094.6594450000025</v>
      </c>
      <c r="BP26" s="40">
        <f>BF26*VLOOKUP(BP$12,別紙!$B$4:$E$10,MATCH("設備利用率",別紙!$B$4:$E$4,0),0)/100*8760/10^3</f>
        <v>22855.044107999991</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24949.703552999992</v>
      </c>
      <c r="BV26" s="42"/>
      <c r="BW26" s="38" t="str">
        <f t="shared" si="7"/>
        <v>01337</v>
      </c>
      <c r="BX26" s="38" t="str">
        <f t="shared" si="8"/>
        <v>七飯町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115827.95577178462</v>
      </c>
      <c r="BZ26" s="42"/>
      <c r="CA26" s="38" t="str">
        <f t="shared" si="9"/>
        <v>01337</v>
      </c>
      <c r="CB26" s="38" t="str">
        <f t="shared" si="10"/>
        <v>七飯町</v>
      </c>
      <c r="CC26" s="260">
        <f t="shared" si="11"/>
        <v>1.8084230452336585E-2</v>
      </c>
      <c r="CD26" s="260">
        <f t="shared" si="1"/>
        <v>0.19731889383450052</v>
      </c>
      <c r="CE26" s="260">
        <f t="shared" si="1"/>
        <v>0</v>
      </c>
      <c r="CF26" s="260">
        <f t="shared" si="1"/>
        <v>0</v>
      </c>
      <c r="CG26" s="260">
        <f t="shared" si="1"/>
        <v>0</v>
      </c>
      <c r="CH26" s="260">
        <f t="shared" si="1"/>
        <v>0</v>
      </c>
      <c r="CI26" s="260">
        <f t="shared" si="12"/>
        <v>0.21540312428683708</v>
      </c>
      <c r="CK26" s="20" t="str">
        <f t="shared" si="13"/>
        <v>01337</v>
      </c>
      <c r="CL26" s="20" t="str">
        <f t="shared" si="14"/>
        <v>七飯町</v>
      </c>
      <c r="CM26" s="20">
        <f>VLOOKUP($CK26&amp;"_"&amp;$AZ$7,データシート1!$A:$BS,MATCH("ca_太陽光発電（10kW未満）",データシート1!$A$1:$BS$1,0),0)</f>
        <v>329</v>
      </c>
      <c r="CN26" s="20">
        <f>VLOOKUP($CK26&amp;"_"&amp;$AZ$5,データシート1!$A:$BS,MATCH("ab_家庭",データシート1!$A$1:$BS$1,0),0)</f>
        <v>14034</v>
      </c>
      <c r="CO26" s="260">
        <f t="shared" si="15"/>
        <v>2.344306683767992E-2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14342</v>
      </c>
      <c r="AY27" s="20" t="str">
        <f>IF(IFERROR(比較地域マスタ!$Z20,"")=0,"",IFERROR(比較地域マスタ!$Z20,""))</f>
        <v>二宮町</v>
      </c>
      <c r="BC27" s="960" t="str">
        <f t="shared" si="0"/>
        <v>14342</v>
      </c>
      <c r="BD27" s="123" t="str">
        <f t="shared" si="2"/>
        <v>二宮町</v>
      </c>
      <c r="BE27" s="40">
        <f>VLOOKUP($BC27&amp;"_"&amp;$AZ$7,データシート1!$A:$BS,MATCH("cb_"&amp;BE$12,データシート1!$A$1:$BS$1,0),0)</f>
        <v>2327.5000000000018</v>
      </c>
      <c r="BF27" s="40">
        <f>VLOOKUP($BC27&amp;"_"&amp;$AZ$7,データシート1!$A:$BS,MATCH("cb_"&amp;BF$12,データシート1!$A$1:$BS$1,0),0)</f>
        <v>842.10000000000014</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3169.6000000000022</v>
      </c>
      <c r="BL27" s="42"/>
      <c r="BM27" s="960" t="str">
        <f t="shared" si="4"/>
        <v>14342</v>
      </c>
      <c r="BN27" s="123" t="str">
        <f t="shared" si="5"/>
        <v>二宮町</v>
      </c>
      <c r="BO27" s="40">
        <f>BE27*VLOOKUP(BO$12,別紙!$B$4:$E$10,MATCH("設備利用率",別紙!$B$4:$E$4,0),0)/100*8760/10^3</f>
        <v>2793.279300000002</v>
      </c>
      <c r="BP27" s="40">
        <f>BF27*VLOOKUP(BP$12,別紙!$B$4:$E$10,MATCH("設備利用率",別紙!$B$4:$E$4,0),0)/100*8760/10^3</f>
        <v>1113.8961960000001</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3907.1754960000021</v>
      </c>
      <c r="BV27" s="42"/>
      <c r="BW27" s="38" t="str">
        <f t="shared" si="7"/>
        <v>14342</v>
      </c>
      <c r="BX27" s="38" t="str">
        <f t="shared" si="8"/>
        <v>二宮町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87109.664060464827</v>
      </c>
      <c r="BZ27" s="42"/>
      <c r="CA27" s="38" t="str">
        <f t="shared" si="9"/>
        <v>14342</v>
      </c>
      <c r="CB27" s="38" t="str">
        <f t="shared" si="10"/>
        <v>二宮町</v>
      </c>
      <c r="CC27" s="260">
        <f t="shared" si="11"/>
        <v>3.2066238919956372E-2</v>
      </c>
      <c r="CD27" s="260">
        <f t="shared" si="1"/>
        <v>1.2787286095223822E-2</v>
      </c>
      <c r="CE27" s="260">
        <f t="shared" si="1"/>
        <v>0</v>
      </c>
      <c r="CF27" s="260">
        <f t="shared" si="1"/>
        <v>0</v>
      </c>
      <c r="CG27" s="260">
        <f t="shared" si="1"/>
        <v>0</v>
      </c>
      <c r="CH27" s="260">
        <f t="shared" si="1"/>
        <v>0</v>
      </c>
      <c r="CI27" s="260">
        <f t="shared" si="12"/>
        <v>4.4853525015180196E-2</v>
      </c>
      <c r="CK27" s="20" t="str">
        <f t="shared" si="13"/>
        <v>14342</v>
      </c>
      <c r="CL27" s="20" t="str">
        <f t="shared" si="14"/>
        <v>二宮町</v>
      </c>
      <c r="CM27" s="20">
        <f>VLOOKUP($CK27&amp;"_"&amp;$AZ$7,データシート1!$A:$BS,MATCH("ca_太陽光発電（10kW未満）",データシート1!$A$1:$BS$1,0),0)</f>
        <v>516</v>
      </c>
      <c r="CN27" s="20">
        <f>VLOOKUP($CK27&amp;"_"&amp;$AZ$5,データシート1!$A:$BS,MATCH("ab_家庭",データシート1!$A$1:$BS$1,0),0)</f>
        <v>12793</v>
      </c>
      <c r="CO27" s="260">
        <f t="shared" si="15"/>
        <v>4.0334557961385131E-2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41207</v>
      </c>
      <c r="AY28" s="20" t="str">
        <f>IF(IFERROR(比較地域マスタ!$Z21,"")=0,"",IFERROR(比較地域マスタ!$Z21,""))</f>
        <v>鹿島市</v>
      </c>
      <c r="BC28" s="960" t="str">
        <f t="shared" si="0"/>
        <v>41207</v>
      </c>
      <c r="BD28" s="123" t="str">
        <f t="shared" si="2"/>
        <v>鹿島市</v>
      </c>
      <c r="BE28" s="40">
        <f>VLOOKUP($BC28&amp;"_"&amp;$AZ$7,データシート1!$A:$BS,MATCH("cb_"&amp;BE$12,データシート1!$A$1:$BS$1,0),0)</f>
        <v>6478.8290000000043</v>
      </c>
      <c r="BF28" s="40">
        <f>VLOOKUP($BC28&amp;"_"&amp;$AZ$7,データシート1!$A:$BS,MATCH("cb_"&amp;BF$12,データシート1!$A$1:$BS$1,0),0)</f>
        <v>17715.240000000002</v>
      </c>
      <c r="BG28" s="40">
        <f>VLOOKUP($BC28&amp;"_"&amp;$AZ$7,データシート1!$A:$BS,MATCH("cb_"&amp;BG$12,データシート1!$A$1:$BS$1,0),0)</f>
        <v>0</v>
      </c>
      <c r="BH28" s="40">
        <f>VLOOKUP($BC28&amp;"_"&amp;$AZ$7,データシート1!$A:$BS,MATCH("cb_"&amp;BH$12,データシート1!$A$1:$BS$1,0),0)</f>
        <v>196</v>
      </c>
      <c r="BI28" s="40">
        <f>VLOOKUP($BC28&amp;"_"&amp;$AZ$7,データシート1!$A:$BS,MATCH("cb_"&amp;BI$12,データシート1!$A$1:$BS$1,0),0)</f>
        <v>0</v>
      </c>
      <c r="BJ28" s="40">
        <f>VLOOKUP($BC28&amp;"_"&amp;$AZ$7,データシート1!$A:$BS,MATCH("cb_"&amp;BJ$12,データシート1!$A$1:$BS$1,0),0)</f>
        <v>0</v>
      </c>
      <c r="BK28" s="40">
        <f t="shared" si="3"/>
        <v>24390.069000000007</v>
      </c>
      <c r="BL28" s="42"/>
      <c r="BM28" s="960" t="str">
        <f t="shared" si="4"/>
        <v>41207</v>
      </c>
      <c r="BN28" s="123" t="str">
        <f t="shared" si="5"/>
        <v>鹿島市</v>
      </c>
      <c r="BO28" s="40">
        <f>BE28*VLOOKUP(BO$12,別紙!$B$4:$E$10,MATCH("設備利用率",別紙!$B$4:$E$4,0),0)/100*8760/10^3</f>
        <v>7775.3722594800038</v>
      </c>
      <c r="BP28" s="40">
        <f>BF28*VLOOKUP(BP$12,別紙!$B$4:$E$10,MATCH("設備利用率",別紙!$B$4:$E$4,0),0)/100*8760/10^3</f>
        <v>23433.010862399999</v>
      </c>
      <c r="BQ28" s="40">
        <f>BG28*VLOOKUP(BQ$12,別紙!$B$4:$E$10,MATCH("設備利用率",別紙!$B$4:$E$4,0),0)/100*8760/10^3</f>
        <v>0</v>
      </c>
      <c r="BR28" s="40">
        <f>BH28*VLOOKUP(BR$12,別紙!$B$4:$E$10,MATCH("設備利用率",別紙!$B$4:$E$4,0),0)/100*8760/10^3</f>
        <v>1030.1759999999999</v>
      </c>
      <c r="BS28" s="40">
        <f>BI28*VLOOKUP(BS$12,別紙!$B$4:$E$10,MATCH("設備利用率",別紙!$B$4:$E$4,0),0)/100*8760/10^3</f>
        <v>0</v>
      </c>
      <c r="BT28" s="40">
        <f>BJ28*VLOOKUP(BT$12,別紙!$B$4:$E$10,MATCH("設備利用率",別紙!$B$4:$E$4,0),0)/100*8760/10^3</f>
        <v>0</v>
      </c>
      <c r="BU28" s="40">
        <f t="shared" si="6"/>
        <v>32238.559121880004</v>
      </c>
      <c r="BV28" s="42"/>
      <c r="BW28" s="38" t="str">
        <f t="shared" si="7"/>
        <v>41207</v>
      </c>
      <c r="BX28" s="38" t="str">
        <f t="shared" si="8"/>
        <v>鹿島市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151898.35574747977</v>
      </c>
      <c r="BZ28" s="42"/>
      <c r="CA28" s="38" t="str">
        <f t="shared" si="9"/>
        <v>41207</v>
      </c>
      <c r="CB28" s="38" t="str">
        <f t="shared" si="10"/>
        <v>鹿島市</v>
      </c>
      <c r="CC28" s="260">
        <f t="shared" si="11"/>
        <v>5.1187994901050859E-2</v>
      </c>
      <c r="CD28" s="260">
        <f t="shared" si="1"/>
        <v>0.15426770584242344</v>
      </c>
      <c r="CE28" s="260">
        <f t="shared" si="1"/>
        <v>0</v>
      </c>
      <c r="CF28" s="260">
        <f t="shared" si="1"/>
        <v>6.7820088962160614E-3</v>
      </c>
      <c r="CG28" s="260">
        <f t="shared" si="1"/>
        <v>0</v>
      </c>
      <c r="CH28" s="260">
        <f t="shared" si="1"/>
        <v>0</v>
      </c>
      <c r="CI28" s="260">
        <f t="shared" si="12"/>
        <v>0.21223770963969035</v>
      </c>
      <c r="CK28" s="20" t="str">
        <f t="shared" si="13"/>
        <v>41207</v>
      </c>
      <c r="CL28" s="20" t="str">
        <f t="shared" si="14"/>
        <v>鹿島市</v>
      </c>
      <c r="CM28" s="20">
        <f>VLOOKUP($CK28&amp;"_"&amp;$AZ$7,データシート1!$A:$BS,MATCH("ca_太陽光発電（10kW未満）",データシート1!$A$1:$BS$1,0),0)</f>
        <v>1266</v>
      </c>
      <c r="CN28" s="20">
        <f>VLOOKUP($CK28&amp;"_"&amp;$AZ$5,データシート1!$A:$BS,MATCH("ab_家庭",データシート1!$A$1:$BS$1,0),0)</f>
        <v>10861</v>
      </c>
      <c r="CO28" s="260">
        <f t="shared" si="15"/>
        <v>0.11656385231562472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40382</v>
      </c>
      <c r="AY29" s="20" t="str">
        <f>IF(IFERROR(比較地域マスタ!$Z22,"")=0,"",IFERROR(比較地域マスタ!$Z22,""))</f>
        <v>水巻町</v>
      </c>
      <c r="BC29" s="960" t="str">
        <f t="shared" si="0"/>
        <v>40382</v>
      </c>
      <c r="BD29" s="123" t="str">
        <f t="shared" si="2"/>
        <v>水巻町</v>
      </c>
      <c r="BE29" s="40">
        <f>VLOOKUP($BC29&amp;"_"&amp;$AZ$7,データシート1!$A:$BS,MATCH("cb_"&amp;BE$12,データシート1!$A$1:$BS$1,0),0)</f>
        <v>4168.9900000000007</v>
      </c>
      <c r="BF29" s="40">
        <f>VLOOKUP($BC29&amp;"_"&amp;$AZ$7,データシート1!$A:$BS,MATCH("cb_"&amp;BF$12,データシート1!$A$1:$BS$1,0),0)</f>
        <v>3973.4</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8142.3900000000012</v>
      </c>
      <c r="BL29" s="42"/>
      <c r="BM29" s="960" t="str">
        <f t="shared" si="4"/>
        <v>40382</v>
      </c>
      <c r="BN29" s="123" t="str">
        <f t="shared" si="5"/>
        <v>水巻町</v>
      </c>
      <c r="BO29" s="40">
        <f>BE29*VLOOKUP(BO$12,別紙!$B$4:$E$10,MATCH("設備利用率",別紙!$B$4:$E$4,0),0)/100*8760/10^3</f>
        <v>5003.2882788000006</v>
      </c>
      <c r="BP29" s="40">
        <f>BF29*VLOOKUP(BP$12,別紙!$B$4:$E$10,MATCH("設備利用率",別紙!$B$4:$E$4,0),0)/100*8760/10^3</f>
        <v>5255.8545839999997</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10259.142862799999</v>
      </c>
      <c r="BV29" s="42"/>
      <c r="BW29" s="38" t="str">
        <f t="shared" si="7"/>
        <v>40382</v>
      </c>
      <c r="BX29" s="38" t="str">
        <f t="shared" si="8"/>
        <v>水巻町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121801.69862077977</v>
      </c>
      <c r="BZ29" s="42"/>
      <c r="CA29" s="38" t="str">
        <f t="shared" si="9"/>
        <v>40382</v>
      </c>
      <c r="CB29" s="38" t="str">
        <f t="shared" si="10"/>
        <v>水巻町</v>
      </c>
      <c r="CC29" s="260">
        <f t="shared" si="11"/>
        <v>4.1077327619028978E-2</v>
      </c>
      <c r="CD29" s="260">
        <f t="shared" ref="CD29:CD60" si="16">BP29/$BY29</f>
        <v>4.3150913686053748E-2</v>
      </c>
      <c r="CE29" s="260">
        <f t="shared" ref="CE29:CE60" si="17">BQ29/$BY29</f>
        <v>0</v>
      </c>
      <c r="CF29" s="260">
        <f t="shared" ref="CF29:CF60" si="18">BR29/$BY29</f>
        <v>0</v>
      </c>
      <c r="CG29" s="260">
        <f t="shared" ref="CG29:CG60" si="19">BS29/$BY29</f>
        <v>0</v>
      </c>
      <c r="CH29" s="260">
        <f t="shared" ref="CH29:CH60" si="20">BT29/$BY29</f>
        <v>0</v>
      </c>
      <c r="CI29" s="260">
        <f t="shared" si="12"/>
        <v>8.4228241305082718E-2</v>
      </c>
      <c r="CK29" s="20" t="str">
        <f t="shared" si="13"/>
        <v>40382</v>
      </c>
      <c r="CL29" s="20" t="str">
        <f t="shared" si="14"/>
        <v>水巻町</v>
      </c>
      <c r="CM29" s="20">
        <f>VLOOKUP($CK29&amp;"_"&amp;$AZ$7,データシート1!$A:$BS,MATCH("ca_太陽光発電（10kW未満）",データシート1!$A$1:$BS$1,0),0)</f>
        <v>911</v>
      </c>
      <c r="CN29" s="20">
        <f>VLOOKUP($CK29&amp;"_"&amp;$AZ$5,データシート1!$A:$BS,MATCH("ab_家庭",データシート1!$A$1:$BS$1,0),0)</f>
        <v>13549</v>
      </c>
      <c r="CO29" s="260">
        <f t="shared" si="15"/>
        <v>6.7237434497010848E-2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15227</v>
      </c>
      <c r="AY30" s="20" t="str">
        <f>IF(IFERROR(比較地域マスタ!$Z23,"")=0,"",IFERROR(比較地域マスタ!$Z23,""))</f>
        <v>胎内市</v>
      </c>
      <c r="BC30" s="960" t="str">
        <f t="shared" si="0"/>
        <v>15227</v>
      </c>
      <c r="BD30" s="123" t="str">
        <f t="shared" si="2"/>
        <v>胎内市</v>
      </c>
      <c r="BE30" s="40">
        <f>VLOOKUP($BC30&amp;"_"&amp;$AZ$7,データシート1!$A:$BS,MATCH("cb_"&amp;BE$12,データシート1!$A$1:$BS$1,0),0)</f>
        <v>1773.0000000000002</v>
      </c>
      <c r="BF30" s="40">
        <f>VLOOKUP($BC30&amp;"_"&amp;$AZ$7,データシート1!$A:$BS,MATCH("cb_"&amp;BF$12,データシート1!$A$1:$BS$1,0),0)</f>
        <v>22165.700000000008</v>
      </c>
      <c r="BG30" s="40">
        <f>VLOOKUP($BC30&amp;"_"&amp;$AZ$7,データシート1!$A:$BS,MATCH("cb_"&amp;BG$12,データシート1!$A$1:$BS$1,0),0)</f>
        <v>22022.9</v>
      </c>
      <c r="BH30" s="40">
        <f>VLOOKUP($BC30&amp;"_"&amp;$AZ$7,データシート1!$A:$BS,MATCH("cb_"&amp;BH$12,データシート1!$A$1:$BS$1,0),0)</f>
        <v>3560</v>
      </c>
      <c r="BI30" s="40">
        <f>VLOOKUP($BC30&amp;"_"&amp;$AZ$7,データシート1!$A:$BS,MATCH("cb_"&amp;BI$12,データシート1!$A$1:$BS$1,0),0)</f>
        <v>0</v>
      </c>
      <c r="BJ30" s="40">
        <f>VLOOKUP($BC30&amp;"_"&amp;$AZ$7,データシート1!$A:$BS,MATCH("cb_"&amp;BJ$12,データシート1!$A$1:$BS$1,0),0)</f>
        <v>0</v>
      </c>
      <c r="BK30" s="40">
        <f t="shared" si="3"/>
        <v>49521.600000000006</v>
      </c>
      <c r="BL30" s="42"/>
      <c r="BM30" s="960" t="str">
        <f t="shared" si="4"/>
        <v>15227</v>
      </c>
      <c r="BN30" s="123" t="str">
        <f t="shared" si="5"/>
        <v>胎内市</v>
      </c>
      <c r="BO30" s="40">
        <f>BE30*VLOOKUP(BO$12,別紙!$B$4:$E$10,MATCH("設備利用率",別紙!$B$4:$E$4,0),0)/100*8760/10^3</f>
        <v>2127.8127600000003</v>
      </c>
      <c r="BP30" s="40">
        <f>BF30*VLOOKUP(BP$12,別紙!$B$4:$E$10,MATCH("設備利用率",別紙!$B$4:$E$4,0),0)/100*8760/10^3</f>
        <v>29319.901332000012</v>
      </c>
      <c r="BQ30" s="40">
        <f>BG30*VLOOKUP(BQ$12,別紙!$B$4:$E$10,MATCH("設備利用率",別紙!$B$4:$E$4,0),0)/100*8760/10^3</f>
        <v>47844.309792</v>
      </c>
      <c r="BR30" s="40">
        <f>BH30*VLOOKUP(BR$12,別紙!$B$4:$E$10,MATCH("設備利用率",別紙!$B$4:$E$4,0),0)/100*8760/10^3</f>
        <v>18711.36</v>
      </c>
      <c r="BS30" s="40">
        <f>BI30*VLOOKUP(BS$12,別紙!$B$4:$E$10,MATCH("設備利用率",別紙!$B$4:$E$4,0),0)/100*8760/10^3</f>
        <v>0</v>
      </c>
      <c r="BT30" s="40">
        <f>BJ30*VLOOKUP(BT$12,別紙!$B$4:$E$10,MATCH("設備利用率",別紙!$B$4:$E$4,0),0)/100*8760/10^3</f>
        <v>0</v>
      </c>
      <c r="BU30" s="40">
        <f t="shared" si="6"/>
        <v>98003.38388400001</v>
      </c>
      <c r="BV30" s="42"/>
      <c r="BW30" s="38" t="str">
        <f t="shared" si="7"/>
        <v>15227</v>
      </c>
      <c r="BX30" s="38" t="str">
        <f t="shared" si="8"/>
        <v>胎内市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218473.83501619959</v>
      </c>
      <c r="BZ30" s="42"/>
      <c r="CA30" s="38" t="str">
        <f t="shared" si="9"/>
        <v>15227</v>
      </c>
      <c r="CB30" s="38" t="str">
        <f t="shared" si="10"/>
        <v>胎内市</v>
      </c>
      <c r="CC30" s="260">
        <f t="shared" si="11"/>
        <v>9.7394397816206475E-3</v>
      </c>
      <c r="CD30" s="260">
        <f t="shared" si="16"/>
        <v>0.13420326205115579</v>
      </c>
      <c r="CE30" s="260">
        <f t="shared" si="17"/>
        <v>0.21899331692718443</v>
      </c>
      <c r="CF30" s="260">
        <f t="shared" si="18"/>
        <v>8.5645770801856314E-2</v>
      </c>
      <c r="CG30" s="260">
        <f t="shared" si="19"/>
        <v>0</v>
      </c>
      <c r="CH30" s="260">
        <f t="shared" si="20"/>
        <v>0</v>
      </c>
      <c r="CI30" s="260">
        <f t="shared" si="12"/>
        <v>0.44858178956181716</v>
      </c>
      <c r="CK30" s="20" t="str">
        <f t="shared" si="13"/>
        <v>15227</v>
      </c>
      <c r="CL30" s="20" t="str">
        <f t="shared" si="14"/>
        <v>胎内市</v>
      </c>
      <c r="CM30" s="20">
        <f>VLOOKUP($CK30&amp;"_"&amp;$AZ$7,データシート1!$A:$BS,MATCH("ca_太陽光発電（10kW未満）",データシート1!$A$1:$BS$1,0),0)</f>
        <v>379</v>
      </c>
      <c r="CN30" s="20">
        <f>VLOOKUP($CK30&amp;"_"&amp;$AZ$5,データシート1!$A:$BS,MATCH("ab_家庭",データシート1!$A$1:$BS$1,0),0)</f>
        <v>10799</v>
      </c>
      <c r="CO30" s="260">
        <f t="shared" si="15"/>
        <v>3.5095842207611819E-2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33209</v>
      </c>
      <c r="AY31" s="20" t="str">
        <f>IF(IFERROR(比較地域マスタ!$Z24,"")=0,"",IFERROR(比較地域マスタ!$Z24,""))</f>
        <v>高梁市</v>
      </c>
      <c r="BC31" s="960" t="str">
        <f t="shared" si="0"/>
        <v>33209</v>
      </c>
      <c r="BD31" s="123" t="str">
        <f t="shared" si="2"/>
        <v>高梁市</v>
      </c>
      <c r="BE31" s="40">
        <f>VLOOKUP($BC31&amp;"_"&amp;$AZ$7,データシート1!$A:$BS,MATCH("cb_"&amp;BE$12,データシート1!$A$1:$BS$1,0),0)</f>
        <v>4491.4380000000028</v>
      </c>
      <c r="BF31" s="40">
        <f>VLOOKUP($BC31&amp;"_"&amp;$AZ$7,データシート1!$A:$BS,MATCH("cb_"&amp;BF$12,データシート1!$A$1:$BS$1,0),0)</f>
        <v>63836.927999999985</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68328.365999999995</v>
      </c>
      <c r="BL31" s="42"/>
      <c r="BM31" s="960" t="str">
        <f t="shared" si="4"/>
        <v>33209</v>
      </c>
      <c r="BN31" s="123" t="str">
        <f t="shared" si="5"/>
        <v>高梁市</v>
      </c>
      <c r="BO31" s="40">
        <f>BE31*VLOOKUP(BO$12,別紙!$B$4:$E$10,MATCH("設備利用率",別紙!$B$4:$E$4,0),0)/100*8760/10^3</f>
        <v>5390.2645725600032</v>
      </c>
      <c r="BP31" s="40">
        <f>BF31*VLOOKUP(BP$12,別紙!$B$4:$E$10,MATCH("設備利用率",別紙!$B$4:$E$4,0),0)/100*8760/10^3</f>
        <v>84440.934881279987</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89831.199453839989</v>
      </c>
      <c r="BV31" s="42"/>
      <c r="BW31" s="38" t="str">
        <f t="shared" si="7"/>
        <v>33209</v>
      </c>
      <c r="BX31" s="38" t="str">
        <f t="shared" si="8"/>
        <v>高梁市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275378.4626362152</v>
      </c>
      <c r="BZ31" s="42"/>
      <c r="CA31" s="38" t="str">
        <f t="shared" si="9"/>
        <v>33209</v>
      </c>
      <c r="CB31" s="38" t="str">
        <f t="shared" si="10"/>
        <v>高梁市</v>
      </c>
      <c r="CC31" s="260">
        <f t="shared" si="11"/>
        <v>1.9574023766995661E-2</v>
      </c>
      <c r="CD31" s="260">
        <f t="shared" si="16"/>
        <v>0.30663594412185197</v>
      </c>
      <c r="CE31" s="260">
        <f t="shared" si="17"/>
        <v>0</v>
      </c>
      <c r="CF31" s="260">
        <f t="shared" si="18"/>
        <v>0</v>
      </c>
      <c r="CG31" s="260">
        <f t="shared" si="19"/>
        <v>0</v>
      </c>
      <c r="CH31" s="260">
        <f t="shared" si="20"/>
        <v>0</v>
      </c>
      <c r="CI31" s="260">
        <f t="shared" si="12"/>
        <v>0.32620996788884765</v>
      </c>
      <c r="CK31" s="20" t="str">
        <f t="shared" si="13"/>
        <v>33209</v>
      </c>
      <c r="CL31" s="20" t="str">
        <f t="shared" si="14"/>
        <v>高梁市</v>
      </c>
      <c r="CM31" s="20">
        <f>VLOOKUP($CK31&amp;"_"&amp;$AZ$7,データシート1!$A:$BS,MATCH("ca_太陽光発電（10kW未満）",データシート1!$A$1:$BS$1,0),0)</f>
        <v>952</v>
      </c>
      <c r="CN31" s="20">
        <f>VLOOKUP($CK31&amp;"_"&amp;$AZ$5,データシート1!$A:$BS,MATCH("ab_家庭",データシート1!$A$1:$BS$1,0),0)</f>
        <v>13985</v>
      </c>
      <c r="CO31" s="260">
        <f t="shared" si="15"/>
        <v>6.8072935287808362E-2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36207</v>
      </c>
      <c r="AY32" s="20" t="str">
        <f>IF(IFERROR(比較地域マスタ!$Z25,"")=0,"",IFERROR(比較地域マスタ!$Z25,""))</f>
        <v>美馬市</v>
      </c>
      <c r="AZ32" s="24"/>
      <c r="BA32" s="24"/>
      <c r="BB32" s="24"/>
      <c r="BC32" s="960" t="str">
        <f t="shared" si="0"/>
        <v>36207</v>
      </c>
      <c r="BD32" s="123" t="str">
        <f t="shared" si="2"/>
        <v>美馬市</v>
      </c>
      <c r="BE32" s="40">
        <f>VLOOKUP($BC32&amp;"_"&amp;$AZ$7,データシート1!$A:$BS,MATCH("cb_"&amp;BE$12,データシート1!$A$1:$BS$1,0),0)</f>
        <v>4340.667000000004</v>
      </c>
      <c r="BF32" s="40">
        <f>VLOOKUP($BC32&amp;"_"&amp;$AZ$7,データシート1!$A:$BS,MATCH("cb_"&amp;BF$12,データシート1!$A$1:$BS$1,0),0)</f>
        <v>72673.763999999981</v>
      </c>
      <c r="BG32" s="40">
        <f>VLOOKUP($BC32&amp;"_"&amp;$AZ$7,データシート1!$A:$BS,MATCH("cb_"&amp;BG$12,データシート1!$A$1:$BS$1,0),0)</f>
        <v>0</v>
      </c>
      <c r="BH32" s="40">
        <f>VLOOKUP($BC32&amp;"_"&amp;$AZ$7,データシート1!$A:$BS,MATCH("cb_"&amp;BH$12,データシート1!$A$1:$BS$1,0),0)</f>
        <v>37.4</v>
      </c>
      <c r="BI32" s="40">
        <f>VLOOKUP($BC32&amp;"_"&amp;$AZ$7,データシート1!$A:$BS,MATCH("cb_"&amp;BI$12,データシート1!$A$1:$BS$1,0),0)</f>
        <v>0</v>
      </c>
      <c r="BJ32" s="40">
        <f>VLOOKUP($BC32&amp;"_"&amp;$AZ$7,データシート1!$A:$BS,MATCH("cb_"&amp;BJ$12,データシート1!$A$1:$BS$1,0),0)</f>
        <v>0</v>
      </c>
      <c r="BK32" s="40">
        <f t="shared" si="3"/>
        <v>77051.830999999976</v>
      </c>
      <c r="BL32" s="42"/>
      <c r="BM32" s="960" t="str">
        <f t="shared" si="4"/>
        <v>36207</v>
      </c>
      <c r="BN32" s="123" t="str">
        <f t="shared" si="5"/>
        <v>美馬市</v>
      </c>
      <c r="BO32" s="40">
        <f>BE32*VLOOKUP(BO$12,別紙!$B$4:$E$10,MATCH("設備利用率",別紙!$B$4:$E$4,0),0)/100*8760/10^3</f>
        <v>5209.3212800400051</v>
      </c>
      <c r="BP32" s="40">
        <f>BF32*VLOOKUP(BP$12,別紙!$B$4:$E$10,MATCH("設備利用率",別紙!$B$4:$E$4,0),0)/100*8760/10^3</f>
        <v>96129.948068639977</v>
      </c>
      <c r="BQ32" s="40">
        <f>BG32*VLOOKUP(BQ$12,別紙!$B$4:$E$10,MATCH("設備利用率",別紙!$B$4:$E$4,0),0)/100*8760/10^3</f>
        <v>0</v>
      </c>
      <c r="BR32" s="40">
        <f>BH32*VLOOKUP(BR$12,別紙!$B$4:$E$10,MATCH("設備利用率",別紙!$B$4:$E$4,0),0)/100*8760/10^3</f>
        <v>196.57440000000003</v>
      </c>
      <c r="BS32" s="40">
        <f>BI32*VLOOKUP(BS$12,別紙!$B$4:$E$10,MATCH("設備利用率",別紙!$B$4:$E$4,0),0)/100*8760/10^3</f>
        <v>0</v>
      </c>
      <c r="BT32" s="40">
        <f>BJ32*VLOOKUP(BT$12,別紙!$B$4:$E$10,MATCH("設備利用率",別紙!$B$4:$E$4,0),0)/100*8760/10^3</f>
        <v>0</v>
      </c>
      <c r="BU32" s="40">
        <f t="shared" si="6"/>
        <v>101535.84374867998</v>
      </c>
      <c r="BV32" s="42"/>
      <c r="BW32" s="38" t="str">
        <f t="shared" si="7"/>
        <v>36207</v>
      </c>
      <c r="BX32" s="38" t="str">
        <f t="shared" si="8"/>
        <v>美馬市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168315.07666150716</v>
      </c>
      <c r="BZ32" s="42"/>
      <c r="CA32" s="38" t="str">
        <f t="shared" si="9"/>
        <v>36207</v>
      </c>
      <c r="CB32" s="38" t="str">
        <f t="shared" si="10"/>
        <v>美馬市</v>
      </c>
      <c r="CC32" s="260">
        <f t="shared" si="11"/>
        <v>3.0949819727179268E-2</v>
      </c>
      <c r="CD32" s="260">
        <f t="shared" si="16"/>
        <v>0.57113094070570825</v>
      </c>
      <c r="CE32" s="260">
        <f t="shared" si="17"/>
        <v>0</v>
      </c>
      <c r="CF32" s="260">
        <f t="shared" si="18"/>
        <v>1.1678953775206024E-3</v>
      </c>
      <c r="CG32" s="260">
        <f t="shared" si="19"/>
        <v>0</v>
      </c>
      <c r="CH32" s="260">
        <f t="shared" si="20"/>
        <v>0</v>
      </c>
      <c r="CI32" s="260">
        <f t="shared" si="12"/>
        <v>0.6032486558104081</v>
      </c>
      <c r="CJ32" s="24"/>
      <c r="CK32" s="20" t="str">
        <f t="shared" si="13"/>
        <v>36207</v>
      </c>
      <c r="CL32" s="20" t="str">
        <f t="shared" si="14"/>
        <v>美馬市</v>
      </c>
      <c r="CM32" s="20">
        <f>VLOOKUP($CK32&amp;"_"&amp;$AZ$7,データシート1!$A:$BS,MATCH("ca_太陽光発電（10kW未満）",データシート1!$A$1:$BS$1,0),0)</f>
        <v>834</v>
      </c>
      <c r="CN32" s="20">
        <f>VLOOKUP($CK32&amp;"_"&amp;$AZ$5,データシート1!$A:$BS,MATCH("ab_家庭",データシート1!$A$1:$BS$1,0),0)</f>
        <v>12557</v>
      </c>
      <c r="CO32" s="260">
        <f t="shared" si="15"/>
        <v>6.641713785139762E-2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37341</v>
      </c>
      <c r="AY33" s="20" t="str">
        <f>IF(IFERROR(比較地域マスタ!$Z26,"")=0,"",IFERROR(比較地域マスタ!$Z26,""))</f>
        <v>三木町</v>
      </c>
      <c r="BC33" s="960" t="str">
        <f t="shared" si="0"/>
        <v>37341</v>
      </c>
      <c r="BD33" s="123" t="str">
        <f t="shared" si="2"/>
        <v>三木町</v>
      </c>
      <c r="BE33" s="40">
        <f>VLOOKUP($BC33&amp;"_"&amp;$AZ$7,データシート1!$A:$BS,MATCH("cb_"&amp;BE$12,データシート1!$A$1:$BS$1,0),0)</f>
        <v>5431.6810000000032</v>
      </c>
      <c r="BF33" s="40">
        <f>VLOOKUP($BC33&amp;"_"&amp;$AZ$7,データシート1!$A:$BS,MATCH("cb_"&amp;BF$12,データシート1!$A$1:$BS$1,0),0)</f>
        <v>28911.479999999985</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34343.160999999986</v>
      </c>
      <c r="BL33" s="42"/>
      <c r="BM33" s="960" t="str">
        <f t="shared" si="4"/>
        <v>37341</v>
      </c>
      <c r="BN33" s="123" t="str">
        <f t="shared" si="5"/>
        <v>三木町</v>
      </c>
      <c r="BO33" s="40">
        <f>BE33*VLOOKUP(BO$12,別紙!$B$4:$E$10,MATCH("設備利用率",別紙!$B$4:$E$4,0),0)/100*8760/10^3</f>
        <v>6518.6690017200026</v>
      </c>
      <c r="BP33" s="40">
        <f>BF33*VLOOKUP(BP$12,別紙!$B$4:$E$10,MATCH("設備利用率",別紙!$B$4:$E$4,0),0)/100*8760/10^3</f>
        <v>38242.949284799979</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44761.618286519981</v>
      </c>
      <c r="BV33" s="42"/>
      <c r="BW33" s="38" t="str">
        <f t="shared" si="7"/>
        <v>37341</v>
      </c>
      <c r="BX33" s="38" t="str">
        <f t="shared" si="8"/>
        <v>三木町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136021.09230278383</v>
      </c>
      <c r="BZ33" s="42"/>
      <c r="CA33" s="38" t="str">
        <f t="shared" si="9"/>
        <v>37341</v>
      </c>
      <c r="CB33" s="38" t="str">
        <f t="shared" si="10"/>
        <v>三木町</v>
      </c>
      <c r="CC33" s="260">
        <f t="shared" si="11"/>
        <v>4.7923957169888058E-2</v>
      </c>
      <c r="CD33" s="260">
        <f t="shared" si="16"/>
        <v>0.28115455211660062</v>
      </c>
      <c r="CE33" s="260">
        <f t="shared" si="17"/>
        <v>0</v>
      </c>
      <c r="CF33" s="260">
        <f t="shared" si="18"/>
        <v>0</v>
      </c>
      <c r="CG33" s="260">
        <f t="shared" si="19"/>
        <v>0</v>
      </c>
      <c r="CH33" s="260">
        <f t="shared" si="20"/>
        <v>0</v>
      </c>
      <c r="CI33" s="260">
        <f t="shared" si="12"/>
        <v>0.32907850928648869</v>
      </c>
      <c r="CK33" s="20" t="str">
        <f t="shared" si="13"/>
        <v>37341</v>
      </c>
      <c r="CL33" s="20" t="str">
        <f t="shared" si="14"/>
        <v>三木町</v>
      </c>
      <c r="CM33" s="20">
        <f>VLOOKUP($CK33&amp;"_"&amp;$AZ$7,データシート1!$A:$BS,MATCH("ca_太陽光発電（10kW未満）",データシート1!$A$1:$BS$1,0),0)</f>
        <v>1124</v>
      </c>
      <c r="CN33" s="20">
        <f>VLOOKUP($CK33&amp;"_"&amp;$AZ$5,データシート1!$A:$BS,MATCH("ab_家庭",データシート1!$A$1:$BS$1,0),0)</f>
        <v>11827</v>
      </c>
      <c r="CO33" s="260">
        <f t="shared" si="15"/>
        <v>9.5036780248583752E-2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44210</v>
      </c>
      <c r="AY34" s="20" t="str">
        <f>IF(IFERROR(比較地域マスタ!$Z27,"")=0,"",IFERROR(比較地域マスタ!$Z27,""))</f>
        <v>杵築市</v>
      </c>
      <c r="BC34" s="960" t="str">
        <f t="shared" si="0"/>
        <v>44210</v>
      </c>
      <c r="BD34" s="123" t="str">
        <f t="shared" si="2"/>
        <v>杵築市</v>
      </c>
      <c r="BE34" s="40">
        <f>VLOOKUP($BC34&amp;"_"&amp;$AZ$7,データシート1!$A:$BS,MATCH("cb_"&amp;BE$12,データシート1!$A$1:$BS$1,0),0)</f>
        <v>5846.0400000000009</v>
      </c>
      <c r="BF34" s="40">
        <f>VLOOKUP($BC34&amp;"_"&amp;$AZ$7,データシート1!$A:$BS,MATCH("cb_"&amp;BF$12,データシート1!$A$1:$BS$1,0),0)</f>
        <v>110368.0999999999</v>
      </c>
      <c r="BG34" s="40">
        <f>VLOOKUP($BC34&amp;"_"&amp;$AZ$7,データシート1!$A:$BS,MATCH("cb_"&amp;BG$12,データシート1!$A$1:$BS$1,0),0)</f>
        <v>38.700000000000003</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116252.83999999989</v>
      </c>
      <c r="BL34" s="42"/>
      <c r="BM34" s="960" t="str">
        <f t="shared" si="4"/>
        <v>44210</v>
      </c>
      <c r="BN34" s="123" t="str">
        <f t="shared" si="5"/>
        <v>杵築市</v>
      </c>
      <c r="BO34" s="40">
        <f>BE34*VLOOKUP(BO$12,別紙!$B$4:$E$10,MATCH("設備利用率",別紙!$B$4:$E$4,0),0)/100*8760/10^3</f>
        <v>7015.9495248000003</v>
      </c>
      <c r="BP34" s="40">
        <f>BF34*VLOOKUP(BP$12,別紙!$B$4:$E$10,MATCH("設備利用率",別紙!$B$4:$E$4,0),0)/100*8760/10^3</f>
        <v>145990.50795599987</v>
      </c>
      <c r="BQ34" s="40">
        <f>BG34*VLOOKUP(BQ$12,別紙!$B$4:$E$10,MATCH("設備利用率",別紙!$B$4:$E$4,0),0)/100*8760/10^3</f>
        <v>84.074976000000007</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153090.53245679988</v>
      </c>
      <c r="BV34" s="42"/>
      <c r="BW34" s="38" t="str">
        <f t="shared" si="7"/>
        <v>44210</v>
      </c>
      <c r="BX34" s="38" t="str">
        <f t="shared" si="8"/>
        <v>杵築市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165522.65760593207</v>
      </c>
      <c r="BZ34" s="42"/>
      <c r="CA34" s="38" t="str">
        <f t="shared" si="9"/>
        <v>44210</v>
      </c>
      <c r="CB34" s="38" t="str">
        <f t="shared" si="10"/>
        <v>杵築市</v>
      </c>
      <c r="CC34" s="260">
        <f t="shared" si="11"/>
        <v>4.238664135941568E-2</v>
      </c>
      <c r="CD34" s="260">
        <f t="shared" si="16"/>
        <v>0.88199712394400198</v>
      </c>
      <c r="CE34" s="260">
        <f t="shared" si="17"/>
        <v>5.0793635878032745E-4</v>
      </c>
      <c r="CF34" s="260">
        <f t="shared" si="18"/>
        <v>0</v>
      </c>
      <c r="CG34" s="260">
        <f t="shared" si="19"/>
        <v>0</v>
      </c>
      <c r="CH34" s="260">
        <f t="shared" si="20"/>
        <v>0</v>
      </c>
      <c r="CI34" s="260">
        <f t="shared" si="12"/>
        <v>0.92489170166219803</v>
      </c>
      <c r="CK34" s="20" t="str">
        <f t="shared" si="13"/>
        <v>44210</v>
      </c>
      <c r="CL34" s="20" t="str">
        <f t="shared" si="14"/>
        <v>杵築市</v>
      </c>
      <c r="CM34" s="20">
        <f>VLOOKUP($CK34&amp;"_"&amp;$AZ$7,データシート1!$A:$BS,MATCH("ca_太陽光発電（10kW未満）",データシート1!$A$1:$BS$1,0),0)</f>
        <v>1170</v>
      </c>
      <c r="CN34" s="20">
        <f>VLOOKUP($CK34&amp;"_"&amp;$AZ$5,データシート1!$A:$BS,MATCH("ab_家庭",データシート1!$A$1:$BS$1,0),0)</f>
        <v>13206</v>
      </c>
      <c r="CO34" s="260">
        <f t="shared" si="15"/>
        <v>8.859609268514311E-2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04208</v>
      </c>
      <c r="AY35" s="20" t="str">
        <f>IF(IFERROR(比較地域マスタ!$Z28,"")=0,"",IFERROR(比較地域マスタ!$Z28,""))</f>
        <v>角田市</v>
      </c>
      <c r="BC35" s="960" t="str">
        <f t="shared" si="0"/>
        <v>04208</v>
      </c>
      <c r="BD35" s="123" t="str">
        <f t="shared" si="2"/>
        <v>角田市</v>
      </c>
      <c r="BE35" s="40">
        <f>VLOOKUP($BC35&amp;"_"&amp;$AZ$7,データシート1!$A:$BS,MATCH("cb_"&amp;BE$12,データシート1!$A$1:$BS$1,0),0)</f>
        <v>4639.7000000000044</v>
      </c>
      <c r="BF35" s="40">
        <f>VLOOKUP($BC35&amp;"_"&amp;$AZ$7,データシート1!$A:$BS,MATCH("cb_"&amp;BF$12,データシート1!$A$1:$BS$1,0),0)</f>
        <v>43650.099999999984</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42700</v>
      </c>
      <c r="BK35" s="40">
        <f t="shared" si="3"/>
        <v>90989.799999999988</v>
      </c>
      <c r="BL35" s="42"/>
      <c r="BM35" s="960" t="str">
        <f t="shared" si="4"/>
        <v>04208</v>
      </c>
      <c r="BN35" s="123" t="str">
        <f t="shared" si="5"/>
        <v>角田市</v>
      </c>
      <c r="BO35" s="40">
        <f>BE35*VLOOKUP(BO$12,別紙!$B$4:$E$10,MATCH("設備利用率",別紙!$B$4:$E$4,0),0)/100*8760/10^3</f>
        <v>5568.1967640000048</v>
      </c>
      <c r="BP35" s="40">
        <f>BF35*VLOOKUP(BP$12,別紙!$B$4:$E$10,MATCH("設備利用率",別紙!$B$4:$E$4,0),0)/100*8760/10^3</f>
        <v>57738.606275999977</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299241.59999999998</v>
      </c>
      <c r="BU35" s="40">
        <f t="shared" si="6"/>
        <v>362548.40303999995</v>
      </c>
      <c r="BV35" s="42"/>
      <c r="BW35" s="38" t="str">
        <f t="shared" si="7"/>
        <v>04208</v>
      </c>
      <c r="BX35" s="38" t="str">
        <f t="shared" si="8"/>
        <v>角田市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277282.37436560506</v>
      </c>
      <c r="BZ35" s="42"/>
      <c r="CA35" s="38" t="str">
        <f t="shared" si="9"/>
        <v>04208</v>
      </c>
      <c r="CB35" s="38" t="str">
        <f t="shared" si="10"/>
        <v>角田市</v>
      </c>
      <c r="CC35" s="260">
        <f t="shared" si="11"/>
        <v>2.0081322430751301E-2</v>
      </c>
      <c r="CD35" s="260">
        <f t="shared" si="16"/>
        <v>0.20823035148952493</v>
      </c>
      <c r="CE35" s="260">
        <f t="shared" si="17"/>
        <v>0</v>
      </c>
      <c r="CF35" s="260">
        <f t="shared" si="18"/>
        <v>0</v>
      </c>
      <c r="CG35" s="260">
        <f t="shared" si="19"/>
        <v>0</v>
      </c>
      <c r="CH35" s="260">
        <f t="shared" si="20"/>
        <v>1.0791944518097678</v>
      </c>
      <c r="CI35" s="260">
        <f t="shared" si="12"/>
        <v>1.307506125730044</v>
      </c>
      <c r="CK35" s="20" t="str">
        <f t="shared" si="13"/>
        <v>04208</v>
      </c>
      <c r="CL35" s="20" t="str">
        <f t="shared" si="14"/>
        <v>角田市</v>
      </c>
      <c r="CM35" s="20">
        <f>VLOOKUP($CK35&amp;"_"&amp;$AZ$7,データシート1!$A:$BS,MATCH("ca_太陽光発電（10kW未満）",データシート1!$A$1:$BS$1,0),0)</f>
        <v>968</v>
      </c>
      <c r="CN35" s="20">
        <f>VLOOKUP($CK35&amp;"_"&amp;$AZ$5,データシート1!$A:$BS,MATCH("ab_家庭",データシート1!$A$1:$BS$1,0),0)</f>
        <v>11460</v>
      </c>
      <c r="CO35" s="260">
        <f t="shared" si="15"/>
        <v>8.4467713787085522E-2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33210</v>
      </c>
      <c r="AY36" s="20" t="str">
        <f>IF(IFERROR(比較地域マスタ!$Z29,"")=0,"",IFERROR(比較地域マスタ!$Z29,""))</f>
        <v>新見市</v>
      </c>
      <c r="BC36" s="960" t="str">
        <f t="shared" si="0"/>
        <v>33210</v>
      </c>
      <c r="BD36" s="123" t="str">
        <f t="shared" si="2"/>
        <v>新見市</v>
      </c>
      <c r="BE36" s="40">
        <f>VLOOKUP($BC36&amp;"_"&amp;$AZ$7,データシート1!$A:$BS,MATCH("cb_"&amp;BE$12,データシート1!$A$1:$BS$1,0),0)</f>
        <v>4630.0080000000034</v>
      </c>
      <c r="BF36" s="40">
        <f>VLOOKUP($BC36&amp;"_"&amp;$AZ$7,データシート1!$A:$BS,MATCH("cb_"&amp;BF$12,データシート1!$A$1:$BS$1,0),0)</f>
        <v>78881.499999999825</v>
      </c>
      <c r="BG36" s="40">
        <f>VLOOKUP($BC36&amp;"_"&amp;$AZ$7,データシート1!$A:$BS,MATCH("cb_"&amp;BG$12,データシート1!$A$1:$BS$1,0),0)</f>
        <v>0</v>
      </c>
      <c r="BH36" s="40">
        <f>VLOOKUP($BC36&amp;"_"&amp;$AZ$7,データシート1!$A:$BS,MATCH("cb_"&amp;BH$12,データシート1!$A$1:$BS$1,0),0)</f>
        <v>3984.4</v>
      </c>
      <c r="BI36" s="40">
        <f>VLOOKUP($BC36&amp;"_"&amp;$AZ$7,データシート1!$A:$BS,MATCH("cb_"&amp;BI$12,データシート1!$A$1:$BS$1,0),0)</f>
        <v>0</v>
      </c>
      <c r="BJ36" s="40">
        <f>VLOOKUP($BC36&amp;"_"&amp;$AZ$7,データシート1!$A:$BS,MATCH("cb_"&amp;BJ$12,データシート1!$A$1:$BS$1,0),0)</f>
        <v>1995</v>
      </c>
      <c r="BK36" s="40">
        <f t="shared" si="3"/>
        <v>89490.907999999821</v>
      </c>
      <c r="BL36" s="42"/>
      <c r="BM36" s="960" t="str">
        <f t="shared" si="4"/>
        <v>33210</v>
      </c>
      <c r="BN36" s="123" t="str">
        <f t="shared" si="5"/>
        <v>新見市</v>
      </c>
      <c r="BO36" s="40">
        <f>BE36*VLOOKUP(BO$12,別紙!$B$4:$E$10,MATCH("設備利用率",別紙!$B$4:$E$4,0),0)/100*8760/10^3</f>
        <v>5556.5652009600035</v>
      </c>
      <c r="BP36" s="40">
        <f>BF36*VLOOKUP(BP$12,別紙!$B$4:$E$10,MATCH("設備利用率",別紙!$B$4:$E$4,0),0)/100*8760/10^3</f>
        <v>104341.29293999975</v>
      </c>
      <c r="BQ36" s="40">
        <f>BG36*VLOOKUP(BQ$12,別紙!$B$4:$E$10,MATCH("設備利用率",別紙!$B$4:$E$4,0),0)/100*8760/10^3</f>
        <v>0</v>
      </c>
      <c r="BR36" s="40">
        <f>BH36*VLOOKUP(BR$12,別紙!$B$4:$E$10,MATCH("設備利用率",別紙!$B$4:$E$4,0),0)/100*8760/10^3</f>
        <v>20942.006399999998</v>
      </c>
      <c r="BS36" s="40">
        <f>BI36*VLOOKUP(BS$12,別紙!$B$4:$E$10,MATCH("設備利用率",別紙!$B$4:$E$4,0),0)/100*8760/10^3</f>
        <v>0</v>
      </c>
      <c r="BT36" s="40">
        <f>BJ36*VLOOKUP(BT$12,別紙!$B$4:$E$10,MATCH("設備利用率",別紙!$B$4:$E$4,0),0)/100*8760/10^3</f>
        <v>13980.96</v>
      </c>
      <c r="BU36" s="40">
        <f t="shared" si="6"/>
        <v>144820.82454095976</v>
      </c>
      <c r="BV36" s="42"/>
      <c r="BW36" s="38" t="str">
        <f t="shared" si="7"/>
        <v>33210</v>
      </c>
      <c r="BX36" s="38" t="str">
        <f t="shared" si="8"/>
        <v>新見市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214282.56185777072</v>
      </c>
      <c r="BZ36" s="42"/>
      <c r="CA36" s="38" t="str">
        <f t="shared" si="9"/>
        <v>33210</v>
      </c>
      <c r="CB36" s="38" t="str">
        <f t="shared" si="10"/>
        <v>新見市</v>
      </c>
      <c r="CC36" s="260">
        <f t="shared" si="11"/>
        <v>2.5931019084269459E-2</v>
      </c>
      <c r="CD36" s="260">
        <f t="shared" si="16"/>
        <v>0.48693319715514655</v>
      </c>
      <c r="CE36" s="260">
        <f t="shared" si="17"/>
        <v>0</v>
      </c>
      <c r="CF36" s="260">
        <f t="shared" si="18"/>
        <v>9.773080095010335E-2</v>
      </c>
      <c r="CG36" s="260">
        <f t="shared" si="19"/>
        <v>0</v>
      </c>
      <c r="CH36" s="260">
        <f t="shared" si="20"/>
        <v>6.5245439847222891E-2</v>
      </c>
      <c r="CI36" s="260">
        <f t="shared" si="12"/>
        <v>0.67584045703674223</v>
      </c>
      <c r="CK36" s="20" t="str">
        <f t="shared" si="13"/>
        <v>33210</v>
      </c>
      <c r="CL36" s="20" t="str">
        <f t="shared" si="14"/>
        <v>新見市</v>
      </c>
      <c r="CM36" s="20">
        <f>VLOOKUP($CK36&amp;"_"&amp;$AZ$7,データシート1!$A:$BS,MATCH("ca_太陽光発電（10kW未満）",データシート1!$A$1:$BS$1,0),0)</f>
        <v>944</v>
      </c>
      <c r="CN36" s="20">
        <f>VLOOKUP($CK36&amp;"_"&amp;$AZ$5,データシート1!$A:$BS,MATCH("ab_家庭",データシート1!$A$1:$BS$1,0),0)</f>
        <v>12690</v>
      </c>
      <c r="CO36" s="260">
        <f t="shared" si="15"/>
        <v>7.4389282899921194E-2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34214</v>
      </c>
      <c r="AY37" s="20" t="str">
        <f>IF(IFERROR(比較地域マスタ!$Z30,"")=0,"",IFERROR(比較地域マスタ!$Z30,""))</f>
        <v>安芸高田市</v>
      </c>
      <c r="BC37" s="960" t="str">
        <f t="shared" si="0"/>
        <v>34214</v>
      </c>
      <c r="BD37" s="123" t="str">
        <f t="shared" si="2"/>
        <v>安芸高田市</v>
      </c>
      <c r="BE37" s="40">
        <f>VLOOKUP($BC37&amp;"_"&amp;$AZ$7,データシート1!$A:$BS,MATCH("cb_"&amp;BE$12,データシート1!$A$1:$BS$1,0),0)</f>
        <v>6917.4050000000016</v>
      </c>
      <c r="BF37" s="40">
        <f>VLOOKUP($BC37&amp;"_"&amp;$AZ$7,データシート1!$A:$BS,MATCH("cb_"&amp;BF$12,データシート1!$A$1:$BS$1,0),0)</f>
        <v>74137.98</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81055.384999999995</v>
      </c>
      <c r="BL37" s="42"/>
      <c r="BM37" s="960" t="str">
        <f t="shared" si="4"/>
        <v>34214</v>
      </c>
      <c r="BN37" s="123" t="str">
        <f t="shared" si="5"/>
        <v>安芸高田市</v>
      </c>
      <c r="BO37" s="40">
        <f>BE37*VLOOKUP(BO$12,別紙!$B$4:$E$10,MATCH("設備利用率",別紙!$B$4:$E$4,0),0)/100*8760/10^3</f>
        <v>8301.716088600002</v>
      </c>
      <c r="BP37" s="40">
        <f>BF37*VLOOKUP(BP$12,別紙!$B$4:$E$10,MATCH("設備利用率",別紙!$B$4:$E$4,0),0)/100*8760/10^3</f>
        <v>98066.75442479999</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106368.4705134</v>
      </c>
      <c r="BV37" s="42"/>
      <c r="BW37" s="38" t="str">
        <f t="shared" si="7"/>
        <v>34214</v>
      </c>
      <c r="BX37" s="38" t="str">
        <f t="shared" si="8"/>
        <v>安芸高田市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251730.91703235242</v>
      </c>
      <c r="BZ37" s="42"/>
      <c r="CA37" s="38" t="str">
        <f t="shared" si="9"/>
        <v>34214</v>
      </c>
      <c r="CB37" s="38" t="str">
        <f t="shared" si="10"/>
        <v>安芸高田市</v>
      </c>
      <c r="CC37" s="260">
        <f t="shared" si="11"/>
        <v>3.2978531943825821E-2</v>
      </c>
      <c r="CD37" s="260">
        <f t="shared" si="16"/>
        <v>0.38956976592667186</v>
      </c>
      <c r="CE37" s="260">
        <f t="shared" si="17"/>
        <v>0</v>
      </c>
      <c r="CF37" s="260">
        <f t="shared" si="18"/>
        <v>0</v>
      </c>
      <c r="CG37" s="260">
        <f t="shared" si="19"/>
        <v>0</v>
      </c>
      <c r="CH37" s="260">
        <f t="shared" si="20"/>
        <v>0</v>
      </c>
      <c r="CI37" s="260">
        <f t="shared" si="12"/>
        <v>0.42254829787049769</v>
      </c>
      <c r="CK37" s="20" t="str">
        <f t="shared" si="13"/>
        <v>34214</v>
      </c>
      <c r="CL37" s="20" t="str">
        <f t="shared" si="14"/>
        <v>安芸高田市</v>
      </c>
      <c r="CM37" s="20">
        <f>VLOOKUP($CK37&amp;"_"&amp;$AZ$7,データシート1!$A:$BS,MATCH("ca_太陽光発電（10kW未満）",データシート1!$A$1:$BS$1,0),0)</f>
        <v>1438</v>
      </c>
      <c r="CN37" s="20">
        <f>VLOOKUP($CK37&amp;"_"&amp;$AZ$5,データシート1!$A:$BS,MATCH("ab_家庭",データシート1!$A$1:$BS$1,0),0)</f>
        <v>13408</v>
      </c>
      <c r="CO37" s="260">
        <f t="shared" si="15"/>
        <v>0.10724940334128878</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30207</v>
      </c>
      <c r="AY38" s="20" t="str">
        <f>IF(IFERROR(比較地域マスタ!$Z31,"")=0,"",IFERROR(比較地域マスタ!$Z31,""))</f>
        <v>新宮市</v>
      </c>
      <c r="BC38" s="960" t="str">
        <f t="shared" si="0"/>
        <v>30207</v>
      </c>
      <c r="BD38" s="123" t="str">
        <f t="shared" si="2"/>
        <v>新宮市</v>
      </c>
      <c r="BE38" s="40">
        <f>VLOOKUP($BC38&amp;"_"&amp;$AZ$7,データシート1!$A:$BS,MATCH("cb_"&amp;BE$12,データシート1!$A$1:$BS$1,0),0)</f>
        <v>2580.800000000002</v>
      </c>
      <c r="BF38" s="40">
        <f>VLOOKUP($BC38&amp;"_"&amp;$AZ$7,データシート1!$A:$BS,MATCH("cb_"&amp;BF$12,データシート1!$A$1:$BS$1,0),0)</f>
        <v>11967.500000000002</v>
      </c>
      <c r="BG38" s="40">
        <f>VLOOKUP($BC38&amp;"_"&amp;$AZ$7,データシート1!$A:$BS,MATCH("cb_"&amp;BG$12,データシート1!$A$1:$BS$1,0),0)</f>
        <v>0</v>
      </c>
      <c r="BH38" s="40">
        <f>VLOOKUP($BC38&amp;"_"&amp;$AZ$7,データシート1!$A:$BS,MATCH("cb_"&amp;BH$12,データシート1!$A$1:$BS$1,0),0)</f>
        <v>282</v>
      </c>
      <c r="BI38" s="40">
        <f>VLOOKUP($BC38&amp;"_"&amp;$AZ$7,データシート1!$A:$BS,MATCH("cb_"&amp;BI$12,データシート1!$A$1:$BS$1,0),0)</f>
        <v>0</v>
      </c>
      <c r="BJ38" s="40">
        <f>VLOOKUP($BC38&amp;"_"&amp;$AZ$7,データシート1!$A:$BS,MATCH("cb_"&amp;BJ$12,データシート1!$A$1:$BS$1,0),0)</f>
        <v>19764</v>
      </c>
      <c r="BK38" s="40">
        <f t="shared" si="3"/>
        <v>34594.300000000003</v>
      </c>
      <c r="BL38" s="42"/>
      <c r="BM38" s="960" t="str">
        <f t="shared" si="4"/>
        <v>30207</v>
      </c>
      <c r="BN38" s="123" t="str">
        <f t="shared" si="5"/>
        <v>新宮市</v>
      </c>
      <c r="BO38" s="40">
        <f>BE38*VLOOKUP(BO$12,別紙!$B$4:$E$10,MATCH("設備利用率",別紙!$B$4:$E$4,0),0)/100*8760/10^3</f>
        <v>3097.2696960000021</v>
      </c>
      <c r="BP38" s="40">
        <f>BF38*VLOOKUP(BP$12,別紙!$B$4:$E$10,MATCH("設備利用率",別紙!$B$4:$E$4,0),0)/100*8760/10^3</f>
        <v>15830.130300000003</v>
      </c>
      <c r="BQ38" s="40">
        <f>BG38*VLOOKUP(BQ$12,別紙!$B$4:$E$10,MATCH("設備利用率",別紙!$B$4:$E$4,0),0)/100*8760/10^3</f>
        <v>0</v>
      </c>
      <c r="BR38" s="40">
        <f>BH38*VLOOKUP(BR$12,別紙!$B$4:$E$10,MATCH("設備利用率",別紙!$B$4:$E$4,0),0)/100*8760/10^3</f>
        <v>1482.192</v>
      </c>
      <c r="BS38" s="40">
        <f>BI38*VLOOKUP(BS$12,別紙!$B$4:$E$10,MATCH("設備利用率",別紙!$B$4:$E$4,0),0)/100*8760/10^3</f>
        <v>0</v>
      </c>
      <c r="BT38" s="40">
        <f>BJ38*VLOOKUP(BT$12,別紙!$B$4:$E$10,MATCH("設備利用率",別紙!$B$4:$E$4,0),0)/100*8760/10^3</f>
        <v>138506.11199999999</v>
      </c>
      <c r="BU38" s="40">
        <f t="shared" si="6"/>
        <v>158915.703996</v>
      </c>
      <c r="BV38" s="42"/>
      <c r="BW38" s="38" t="str">
        <f t="shared" si="7"/>
        <v>30207</v>
      </c>
      <c r="BX38" s="38" t="str">
        <f t="shared" si="8"/>
        <v>新宮市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157049.0642293744</v>
      </c>
      <c r="BZ38" s="42"/>
      <c r="CA38" s="38" t="str">
        <f t="shared" si="9"/>
        <v>30207</v>
      </c>
      <c r="CB38" s="38" t="str">
        <f t="shared" si="10"/>
        <v>新宮市</v>
      </c>
      <c r="CC38" s="260">
        <f t="shared" si="11"/>
        <v>1.9721669219730949E-2</v>
      </c>
      <c r="CD38" s="260">
        <f t="shared" si="16"/>
        <v>0.10079735513023923</v>
      </c>
      <c r="CE38" s="260">
        <f t="shared" si="17"/>
        <v>0</v>
      </c>
      <c r="CF38" s="260">
        <f t="shared" si="18"/>
        <v>9.4377639705972311E-3</v>
      </c>
      <c r="CG38" s="260">
        <f t="shared" si="19"/>
        <v>0</v>
      </c>
      <c r="CH38" s="260">
        <f t="shared" si="20"/>
        <v>0.88192892252900068</v>
      </c>
      <c r="CI38" s="260">
        <f t="shared" si="12"/>
        <v>1.011885710849568</v>
      </c>
      <c r="CK38" s="20" t="str">
        <f t="shared" si="13"/>
        <v>30207</v>
      </c>
      <c r="CL38" s="20" t="str">
        <f t="shared" si="14"/>
        <v>新宮市</v>
      </c>
      <c r="CM38" s="20">
        <f>VLOOKUP($CK38&amp;"_"&amp;$AZ$7,データシート1!$A:$BS,MATCH("ca_太陽光発電（10kW未満）",データシート1!$A$1:$BS$1,0),0)</f>
        <v>556</v>
      </c>
      <c r="CN38" s="20">
        <f>VLOOKUP($CK38&amp;"_"&amp;$AZ$5,データシート1!$A:$BS,MATCH("ab_家庭",データシート1!$A$1:$BS$1,0),0)</f>
        <v>14613</v>
      </c>
      <c r="CO38" s="260">
        <f t="shared" si="15"/>
        <v>3.8048313145829057E-2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18208</v>
      </c>
      <c r="AY39" s="20" t="str">
        <f>IF(IFERROR(比較地域マスタ!$Z32,"")=0,"",IFERROR(比較地域マスタ!$Z32,""))</f>
        <v>あわら市</v>
      </c>
      <c r="BC39" s="960" t="str">
        <f t="shared" si="0"/>
        <v>18208</v>
      </c>
      <c r="BD39" s="123" t="str">
        <f t="shared" si="2"/>
        <v>あわら市</v>
      </c>
      <c r="BE39" s="40">
        <f>VLOOKUP($BC39&amp;"_"&amp;$AZ$7,データシート1!$A:$BS,MATCH("cb_"&amp;BE$12,データシート1!$A$1:$BS$1,0),0)</f>
        <v>2505.7250000000013</v>
      </c>
      <c r="BF39" s="40">
        <f>VLOOKUP($BC39&amp;"_"&amp;$AZ$7,データシート1!$A:$BS,MATCH("cb_"&amp;BF$12,データシート1!$A$1:$BS$1,0),0)</f>
        <v>28460.49000000002</v>
      </c>
      <c r="BG39" s="40">
        <f>VLOOKUP($BC39&amp;"_"&amp;$AZ$7,データシート1!$A:$BS,MATCH("cb_"&amp;BG$12,データシート1!$A$1:$BS$1,0),0)</f>
        <v>27050</v>
      </c>
      <c r="BH39" s="40">
        <f>VLOOKUP($BC39&amp;"_"&amp;$AZ$7,データシート1!$A:$BS,MATCH("cb_"&amp;BH$12,データシート1!$A$1:$BS$1,0),0)</f>
        <v>180</v>
      </c>
      <c r="BI39" s="40">
        <f>VLOOKUP($BC39&amp;"_"&amp;$AZ$7,データシート1!$A:$BS,MATCH("cb_"&amp;BI$12,データシート1!$A$1:$BS$1,0),0)</f>
        <v>0</v>
      </c>
      <c r="BJ39" s="40">
        <f>VLOOKUP($BC39&amp;"_"&amp;$AZ$7,データシート1!$A:$BS,MATCH("cb_"&amp;BJ$12,データシート1!$A$1:$BS$1,0),0)</f>
        <v>194.54400000000001</v>
      </c>
      <c r="BK39" s="40">
        <f t="shared" si="3"/>
        <v>58390.759000000027</v>
      </c>
      <c r="BL39" s="42"/>
      <c r="BM39" s="960" t="str">
        <f t="shared" si="4"/>
        <v>18208</v>
      </c>
      <c r="BN39" s="123" t="str">
        <f t="shared" si="5"/>
        <v>あわら市</v>
      </c>
      <c r="BO39" s="40">
        <f>BE39*VLOOKUP(BO$12,別紙!$B$4:$E$10,MATCH("設備利用率",別紙!$B$4:$E$4,0),0)/100*8760/10^3</f>
        <v>3007.1706870000016</v>
      </c>
      <c r="BP39" s="40">
        <f>BF39*VLOOKUP(BP$12,別紙!$B$4:$E$10,MATCH("設備利用率",別紙!$B$4:$E$4,0),0)/100*8760/10^3</f>
        <v>37646.397752400029</v>
      </c>
      <c r="BQ39" s="40">
        <f>BG39*VLOOKUP(BQ$12,別紙!$B$4:$E$10,MATCH("設備利用率",別紙!$B$4:$E$4,0),0)/100*8760/10^3</f>
        <v>58765.584000000003</v>
      </c>
      <c r="BR39" s="40">
        <f>BH39*VLOOKUP(BR$12,別紙!$B$4:$E$10,MATCH("設備利用率",別紙!$B$4:$E$4,0),0)/100*8760/10^3</f>
        <v>946.08</v>
      </c>
      <c r="BS39" s="40">
        <f>BI39*VLOOKUP(BS$12,別紙!$B$4:$E$10,MATCH("設備利用率",別紙!$B$4:$E$4,0),0)/100*8760/10^3</f>
        <v>0</v>
      </c>
      <c r="BT39" s="40">
        <f>BJ39*VLOOKUP(BT$12,別紙!$B$4:$E$10,MATCH("設備利用率",別紙!$B$4:$E$4,0),0)/100*8760/10^3</f>
        <v>1363.3643520000001</v>
      </c>
      <c r="BU39" s="40">
        <f t="shared" si="6"/>
        <v>101728.59679140004</v>
      </c>
      <c r="BV39" s="42"/>
      <c r="BW39" s="38" t="str">
        <f t="shared" si="7"/>
        <v>18208</v>
      </c>
      <c r="BX39" s="38" t="str">
        <f t="shared" si="8"/>
        <v>あわら市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283506.22042911494</v>
      </c>
      <c r="BZ39" s="42"/>
      <c r="CA39" s="38" t="str">
        <f t="shared" si="9"/>
        <v>18208</v>
      </c>
      <c r="CB39" s="38" t="str">
        <f t="shared" si="10"/>
        <v>あわら市</v>
      </c>
      <c r="CC39" s="260">
        <f t="shared" si="11"/>
        <v>1.0607071275008883E-2</v>
      </c>
      <c r="CD39" s="260">
        <f t="shared" si="16"/>
        <v>0.13278861287564855</v>
      </c>
      <c r="CE39" s="260">
        <f t="shared" si="17"/>
        <v>0.20728146250566365</v>
      </c>
      <c r="CF39" s="260">
        <f t="shared" si="18"/>
        <v>3.3370696366662204E-3</v>
      </c>
      <c r="CG39" s="260">
        <f t="shared" si="19"/>
        <v>0</v>
      </c>
      <c r="CH39" s="260">
        <f t="shared" si="20"/>
        <v>4.8089398177451345E-3</v>
      </c>
      <c r="CI39" s="260">
        <f t="shared" si="12"/>
        <v>0.35882315611073246</v>
      </c>
      <c r="CK39" s="20" t="str">
        <f t="shared" si="13"/>
        <v>18208</v>
      </c>
      <c r="CL39" s="20" t="str">
        <f t="shared" si="14"/>
        <v>あわら市</v>
      </c>
      <c r="CM39" s="20">
        <f>VLOOKUP($CK39&amp;"_"&amp;$AZ$7,データシート1!$A:$BS,MATCH("ca_太陽光発電（10kW未満）",データシート1!$A$1:$BS$1,0),0)</f>
        <v>532</v>
      </c>
      <c r="CN39" s="20">
        <f>VLOOKUP($CK39&amp;"_"&amp;$AZ$5,データシート1!$A:$BS,MATCH("ab_家庭",データシート1!$A$1:$BS$1,0),0)</f>
        <v>10240</v>
      </c>
      <c r="CO39" s="260">
        <f t="shared" si="15"/>
        <v>5.1953125000000003E-2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08223</v>
      </c>
      <c r="AY40" s="20" t="str">
        <f>IF(IFERROR(比較地域マスタ!$Z33,"")=0,"",IFERROR(比較地域マスタ!$Z33,""))</f>
        <v>潮来市</v>
      </c>
      <c r="BC40" s="960" t="str">
        <f t="shared" si="0"/>
        <v>08223</v>
      </c>
      <c r="BD40" s="123" t="str">
        <f t="shared" si="2"/>
        <v>潮来市</v>
      </c>
      <c r="BE40" s="40">
        <f>VLOOKUP($BC40&amp;"_"&amp;$AZ$7,データシート1!$A:$BS,MATCH("cb_"&amp;BE$12,データシート1!$A$1:$BS$1,0),0)</f>
        <v>4015.1000000000058</v>
      </c>
      <c r="BF40" s="40">
        <f>VLOOKUP($BC40&amp;"_"&amp;$AZ$7,データシート1!$A:$BS,MATCH("cb_"&amp;BF$12,データシート1!$A$1:$BS$1,0),0)</f>
        <v>53157.000000000007</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57172.100000000013</v>
      </c>
      <c r="BL40" s="42"/>
      <c r="BM40" s="960" t="str">
        <f t="shared" si="4"/>
        <v>08223</v>
      </c>
      <c r="BN40" s="123" t="str">
        <f t="shared" si="5"/>
        <v>潮来市</v>
      </c>
      <c r="BO40" s="40">
        <f>BE40*VLOOKUP(BO$12,別紙!$B$4:$E$10,MATCH("設備利用率",別紙!$B$4:$E$4,0),0)/100*8760/10^3</f>
        <v>4818.6018120000062</v>
      </c>
      <c r="BP40" s="40">
        <f>BF40*VLOOKUP(BP$12,別紙!$B$4:$E$10,MATCH("設備利用率",別紙!$B$4:$E$4,0),0)/100*8760/10^3</f>
        <v>70313.953320000001</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75132.555132000009</v>
      </c>
      <c r="BV40" s="42"/>
      <c r="BW40" s="38" t="str">
        <f t="shared" si="7"/>
        <v>08223</v>
      </c>
      <c r="BX40" s="38" t="str">
        <f t="shared" si="8"/>
        <v>潮来市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165129.39367860637</v>
      </c>
      <c r="BZ40" s="42"/>
      <c r="CA40" s="38" t="str">
        <f t="shared" si="9"/>
        <v>08223</v>
      </c>
      <c r="CB40" s="38" t="str">
        <f t="shared" si="10"/>
        <v>潮来市</v>
      </c>
      <c r="CC40" s="260">
        <f t="shared" si="11"/>
        <v>2.9180763670570473E-2</v>
      </c>
      <c r="CD40" s="260">
        <f t="shared" si="16"/>
        <v>0.42581124870386811</v>
      </c>
      <c r="CE40" s="260">
        <f t="shared" si="17"/>
        <v>0</v>
      </c>
      <c r="CF40" s="260">
        <f t="shared" si="18"/>
        <v>0</v>
      </c>
      <c r="CG40" s="260">
        <f t="shared" si="19"/>
        <v>0</v>
      </c>
      <c r="CH40" s="260">
        <f t="shared" si="20"/>
        <v>0</v>
      </c>
      <c r="CI40" s="260">
        <f t="shared" si="12"/>
        <v>0.45499201237443859</v>
      </c>
      <c r="CK40" s="20" t="str">
        <f t="shared" si="13"/>
        <v>08223</v>
      </c>
      <c r="CL40" s="20" t="str">
        <f t="shared" si="14"/>
        <v>潮来市</v>
      </c>
      <c r="CM40" s="20">
        <f>VLOOKUP($CK40&amp;"_"&amp;$AZ$7,データシート1!$A:$BS,MATCH("ca_太陽光発電（10kW未満）",データシート1!$A$1:$BS$1,0),0)</f>
        <v>838</v>
      </c>
      <c r="CN40" s="20">
        <f>VLOOKUP($CK40&amp;"_"&amp;$AZ$5,データシート1!$A:$BS,MATCH("ab_家庭",データシート1!$A$1:$BS$1,0),0)</f>
        <v>11471</v>
      </c>
      <c r="CO40" s="260">
        <f t="shared" si="15"/>
        <v>7.3053787812745186E-2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08214</v>
      </c>
      <c r="AY41" s="20" t="str">
        <f>IF(IFERROR(比較地域マスタ!$Z34,"")=0,"",IFERROR(比較地域マスタ!$Z34,""))</f>
        <v>高萩市</v>
      </c>
      <c r="BC41" s="960" t="str">
        <f t="shared" si="0"/>
        <v>08214</v>
      </c>
      <c r="BD41" s="123" t="str">
        <f t="shared" si="2"/>
        <v>高萩市</v>
      </c>
      <c r="BE41" s="40">
        <f>VLOOKUP($BC41&amp;"_"&amp;$AZ$7,データシート1!$A:$BS,MATCH("cb_"&amp;BE$12,データシート1!$A$1:$BS$1,0),0)</f>
        <v>3534.700000000003</v>
      </c>
      <c r="BF41" s="40">
        <f>VLOOKUP($BC41&amp;"_"&amp;$AZ$7,データシート1!$A:$BS,MATCH("cb_"&amp;BF$12,データシート1!$A$1:$BS$1,0),0)</f>
        <v>77892.099999999977</v>
      </c>
      <c r="BG41" s="40">
        <f>VLOOKUP($BC41&amp;"_"&amp;$AZ$7,データシート1!$A:$BS,MATCH("cb_"&amp;BG$12,データシート1!$A$1:$BS$1,0),0)</f>
        <v>0</v>
      </c>
      <c r="BH41" s="40">
        <f>VLOOKUP($BC41&amp;"_"&amp;$AZ$7,データシート1!$A:$BS,MATCH("cb_"&amp;BH$12,データシート1!$A$1:$BS$1,0),0)</f>
        <v>4337.5</v>
      </c>
      <c r="BI41" s="40">
        <f>VLOOKUP($BC41&amp;"_"&amp;$AZ$7,データシート1!$A:$BS,MATCH("cb_"&amp;BI$12,データシート1!$A$1:$BS$1,0),0)</f>
        <v>0</v>
      </c>
      <c r="BJ41" s="40">
        <f>VLOOKUP($BC41&amp;"_"&amp;$AZ$7,データシート1!$A:$BS,MATCH("cb_"&amp;BJ$12,データシート1!$A$1:$BS$1,0),0)</f>
        <v>0</v>
      </c>
      <c r="BK41" s="40">
        <f t="shared" si="3"/>
        <v>85764.299999999974</v>
      </c>
      <c r="BL41" s="42"/>
      <c r="BM41" s="960" t="str">
        <f t="shared" si="4"/>
        <v>08214</v>
      </c>
      <c r="BN41" s="123" t="str">
        <f t="shared" si="5"/>
        <v>高萩市</v>
      </c>
      <c r="BO41" s="40">
        <f>BE41*VLOOKUP(BO$12,別紙!$B$4:$E$10,MATCH("設備利用率",別紙!$B$4:$E$4,0),0)/100*8760/10^3</f>
        <v>4242.064164000004</v>
      </c>
      <c r="BP41" s="40">
        <f>BF41*VLOOKUP(BP$12,別紙!$B$4:$E$10,MATCH("設備利用率",別紙!$B$4:$E$4,0),0)/100*8760/10^3</f>
        <v>103032.55419599998</v>
      </c>
      <c r="BQ41" s="40">
        <f>BG41*VLOOKUP(BQ$12,別紙!$B$4:$E$10,MATCH("設備利用率",別紙!$B$4:$E$4,0),0)/100*8760/10^3</f>
        <v>0</v>
      </c>
      <c r="BR41" s="40">
        <f>BH41*VLOOKUP(BR$12,別紙!$B$4:$E$10,MATCH("設備利用率",別紙!$B$4:$E$4,0),0)/100*8760/10^3</f>
        <v>22797.9</v>
      </c>
      <c r="BS41" s="40">
        <f>BI41*VLOOKUP(BS$12,別紙!$B$4:$E$10,MATCH("設備利用率",別紙!$B$4:$E$4,0),0)/100*8760/10^3</f>
        <v>0</v>
      </c>
      <c r="BT41" s="40">
        <f>BJ41*VLOOKUP(BT$12,別紙!$B$4:$E$10,MATCH("設備利用率",別紙!$B$4:$E$4,0),0)/100*8760/10^3</f>
        <v>0</v>
      </c>
      <c r="BU41" s="40">
        <f t="shared" si="6"/>
        <v>130072.51835999999</v>
      </c>
      <c r="BV41" s="42"/>
      <c r="BW41" s="38" t="str">
        <f t="shared" si="7"/>
        <v>08214</v>
      </c>
      <c r="BX41" s="38" t="str">
        <f t="shared" si="8"/>
        <v>高萩市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233551.23233941779</v>
      </c>
      <c r="BZ41" s="42"/>
      <c r="CA41" s="38" t="str">
        <f t="shared" si="9"/>
        <v>08214</v>
      </c>
      <c r="CB41" s="38" t="str">
        <f t="shared" si="10"/>
        <v>高萩市</v>
      </c>
      <c r="CC41" s="260">
        <f t="shared" si="11"/>
        <v>1.8163313126239696E-2</v>
      </c>
      <c r="CD41" s="260">
        <f t="shared" si="16"/>
        <v>0.44115611450195108</v>
      </c>
      <c r="CE41" s="260">
        <f t="shared" si="17"/>
        <v>0</v>
      </c>
      <c r="CF41" s="260">
        <f t="shared" si="18"/>
        <v>9.7614128478962725E-2</v>
      </c>
      <c r="CG41" s="260">
        <f t="shared" si="19"/>
        <v>0</v>
      </c>
      <c r="CH41" s="260">
        <f t="shared" si="20"/>
        <v>0</v>
      </c>
      <c r="CI41" s="260">
        <f t="shared" si="12"/>
        <v>0.55693355610715356</v>
      </c>
      <c r="CK41" s="20" t="str">
        <f t="shared" si="13"/>
        <v>08214</v>
      </c>
      <c r="CL41" s="20" t="str">
        <f t="shared" si="14"/>
        <v>高萩市</v>
      </c>
      <c r="CM41" s="20">
        <f>VLOOKUP($CK41&amp;"_"&amp;$AZ$7,データシート1!$A:$BS,MATCH("ca_太陽光発電（10kW未満）",データシート1!$A$1:$BS$1,0),0)</f>
        <v>805</v>
      </c>
      <c r="CN41" s="20">
        <f>VLOOKUP($CK41&amp;"_"&amp;$AZ$5,データシート1!$A:$BS,MATCH("ab_家庭",データシート1!$A$1:$BS$1,0),0)</f>
        <v>12757</v>
      </c>
      <c r="CO41" s="260">
        <f t="shared" si="15"/>
        <v>6.3102610331582654E-2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44211</v>
      </c>
      <c r="AY72" s="20" t="str">
        <f>IF(IFERROR(比較地域マスタ!$AE7,"")=0,"",IFERROR(比較地域マスタ!$AE7,""))</f>
        <v>宇佐市</v>
      </c>
      <c r="AZ72" s="18"/>
      <c r="BA72" s="24">
        <v>1</v>
      </c>
      <c r="BB72" s="24">
        <v>1</v>
      </c>
      <c r="BC72" s="20" t="str">
        <f>AX72</f>
        <v>44211</v>
      </c>
      <c r="BD72" s="20" t="str">
        <f>AY72</f>
        <v>宇佐市</v>
      </c>
      <c r="BE72" s="953">
        <f>VLOOKUP(BC72&amp;"_令和4年度",データシート3!A:AB,MATCH("ea_"&amp;"太陽光（建物系）"&amp;"_年間発電",データシート3!$A$1:$AB$1,0),0)/10^3+VLOOKUP(BC72&amp;"_令和4年度",データシート3!A:AB,MATCH("ea_"&amp;"太陽光（土地系）"&amp;"_年間発電",データシート3!$A$1:$AB$1,0),0)/10^3</f>
        <v>4551223.5690000001</v>
      </c>
      <c r="BF72" s="953">
        <f>VLOOKUP(BC72&amp;"_令和4年度",データシート3!A:AB,MATCH("ea_"&amp;"風力（陸上）"&amp;"_年間発電",データシート3!$A$1:$AB$1,0),0)/10^3</f>
        <v>415386.5</v>
      </c>
      <c r="BG72" s="953">
        <f>VLOOKUP(BC72&amp;"_令和4年度",データシート3!A:AB,MATCH("ea_"&amp;"中小水（河川）"&amp;"_年間発電",データシート3!$A$1:$AB$1,0),0)/10^3+VLOOKUP(BC72&amp;"_令和4年度",データシート3!A:AB,MATCH("ea_"&amp;"中小水（農業用水路）"&amp;"_年間発電",データシート3!$A$1:$AB$1,0),0)/10^3</f>
        <v>38506.142039819999</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10540.908000000001</v>
      </c>
      <c r="BI72" s="953">
        <f>SUM(BE72:BH72)</f>
        <v>5015657.1190398196</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440996.2680976984</v>
      </c>
      <c r="BK72" s="953">
        <f t="shared" ref="BK72:BK103" si="21">BI72-BJ72</f>
        <v>4574660.8509421209</v>
      </c>
      <c r="BL72" s="953">
        <f t="shared" ref="BL72:BL103" si="22">IF(BK72&gt;0,0,BK72)</f>
        <v>0</v>
      </c>
      <c r="BM72" s="953">
        <f t="shared" ref="BM72:BM103" si="23">IF(BK72&gt;0,BK72,0)</f>
        <v>4574660.8509421209</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44206</v>
      </c>
      <c r="AY73" s="20" t="str">
        <f>IF(IFERROR(比較地域マスタ!$AE8,"")=0,"",IFERROR(比較地域マスタ!$AE8,""))</f>
        <v>臼杵市</v>
      </c>
      <c r="AZ73" s="18"/>
      <c r="BA73" s="24">
        <v>2</v>
      </c>
      <c r="BB73" s="24">
        <v>1</v>
      </c>
      <c r="BC73" s="20" t="str">
        <f t="shared" ref="BC73:BC136" si="24">AX73</f>
        <v>44206</v>
      </c>
      <c r="BD73" s="20" t="str">
        <f t="shared" ref="BD73:BD136" si="25">AY73</f>
        <v>臼杵市</v>
      </c>
      <c r="BE73" s="953">
        <f>VLOOKUP(BC73&amp;"_令和4年度",データシート3!A:AB,MATCH("ea_"&amp;"太陽光（建物系）"&amp;"_年間発電",データシート3!$A$1:$AB$1,0),0)/10^3+VLOOKUP(BC73&amp;"_令和4年度",データシート3!A:AB,MATCH("ea_"&amp;"太陽光（土地系）"&amp;"_年間発電",データシート3!$A$1:$AB$1,0),0)/10^3</f>
        <v>1372418.2110000001</v>
      </c>
      <c r="BF73" s="953">
        <f>VLOOKUP(BC73&amp;"_令和4年度",データシート3!A:AB,MATCH("ea_"&amp;"風力（陸上）"&amp;"_年間発電",データシート3!$A$1:$AB$1,0),0)/10^3</f>
        <v>436132.57</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1808550.7810000002</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241795.93580305061</v>
      </c>
      <c r="BK73" s="953">
        <f t="shared" si="21"/>
        <v>1566754.8451969496</v>
      </c>
      <c r="BL73" s="953">
        <f t="shared" si="22"/>
        <v>0</v>
      </c>
      <c r="BM73" s="953">
        <f t="shared" si="23"/>
        <v>1566754.8451969496</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44201</v>
      </c>
      <c r="AY74" s="20" t="str">
        <f>IF(IFERROR(比較地域マスタ!$AE9,"")=0,"",IFERROR(比較地域マスタ!$AE9,""))</f>
        <v>大分市</v>
      </c>
      <c r="AZ74" s="18"/>
      <c r="BA74" s="24">
        <v>3</v>
      </c>
      <c r="BB74" s="24">
        <v>1</v>
      </c>
      <c r="BC74" s="20" t="str">
        <f t="shared" si="24"/>
        <v>44201</v>
      </c>
      <c r="BD74" s="20" t="str">
        <f t="shared" si="25"/>
        <v>大分市</v>
      </c>
      <c r="BE74" s="953">
        <f>VLOOKUP(BC74&amp;"_令和4年度",データシート3!A:AB,MATCH("ea_"&amp;"太陽光（建物系）"&amp;"_年間発電",データシート3!$A$1:$AB$1,0),0)/10^3+VLOOKUP(BC74&amp;"_令和4年度",データシート3!A:AB,MATCH("ea_"&amp;"太陽光（土地系）"&amp;"_年間発電",データシート3!$A$1:$AB$1,0),0)/10^3</f>
        <v>3441919.8090000004</v>
      </c>
      <c r="BF74" s="953">
        <f>VLOOKUP(BC74&amp;"_令和4年度",データシート3!A:AB,MATCH("ea_"&amp;"風力（陸上）"&amp;"_年間発電",データシート3!$A$1:$AB$1,0),0)/10^3</f>
        <v>215741.965</v>
      </c>
      <c r="BG74" s="953">
        <f>VLOOKUP(BC74&amp;"_令和4年度",データシート3!A:AB,MATCH("ea_"&amp;"中小水（河川）"&amp;"_年間発電",データシート3!$A$1:$AB$1,0),0)/10^3+VLOOKUP(BC74&amp;"_令和4年度",データシート3!A:AB,MATCH("ea_"&amp;"中小水（農業用水路）"&amp;"_年間発電",データシート3!$A$1:$AB$1,0),0)/10^3</f>
        <v>11411.183999999997</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10.792</v>
      </c>
      <c r="BI74" s="953">
        <f t="shared" si="26"/>
        <v>3669083.75</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6521397.9619749039</v>
      </c>
      <c r="BK74" s="953">
        <f t="shared" si="21"/>
        <v>-2852314.2119749039</v>
      </c>
      <c r="BL74" s="953">
        <f t="shared" si="22"/>
        <v>-2852314.2119749039</v>
      </c>
      <c r="BM74" s="953">
        <f t="shared" si="23"/>
        <v>0</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44210</v>
      </c>
      <c r="AY75" s="20" t="str">
        <f>IF(IFERROR(比較地域マスタ!$AE10,"")=0,"",IFERROR(比較地域マスタ!$AE10,""))</f>
        <v>杵築市</v>
      </c>
      <c r="AZ75" s="18"/>
      <c r="BA75" s="24">
        <v>4</v>
      </c>
      <c r="BB75" s="24">
        <v>1</v>
      </c>
      <c r="BC75" s="20" t="str">
        <f t="shared" si="24"/>
        <v>44210</v>
      </c>
      <c r="BD75" s="20" t="str">
        <f t="shared" si="25"/>
        <v>杵築市</v>
      </c>
      <c r="BE75" s="953">
        <f>VLOOKUP(BC75&amp;"_令和4年度",データシート3!A:AB,MATCH("ea_"&amp;"太陽光（建物系）"&amp;"_年間発電",データシート3!$A$1:$AB$1,0),0)/10^3+VLOOKUP(BC75&amp;"_令和4年度",データシート3!A:AB,MATCH("ea_"&amp;"太陽光（土地系）"&amp;"_年間発電",データシート3!$A$1:$AB$1,0),0)/10^3</f>
        <v>1901352.5420000004</v>
      </c>
      <c r="BF75" s="953">
        <f>VLOOKUP(BC75&amp;"_令和4年度",データシート3!A:AB,MATCH("ea_"&amp;"風力（陸上）"&amp;"_年間発電",データシート3!$A$1:$AB$1,0),0)/10^3</f>
        <v>288071.13500000001</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577.38900000000001</v>
      </c>
      <c r="BI75" s="953">
        <f t="shared" si="26"/>
        <v>2190001.0660000001</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165522.65760593207</v>
      </c>
      <c r="BK75" s="953">
        <f t="shared" si="21"/>
        <v>2024478.408394068</v>
      </c>
      <c r="BL75" s="953">
        <f t="shared" si="22"/>
        <v>0</v>
      </c>
      <c r="BM75" s="953">
        <f t="shared" si="23"/>
        <v>2024478.408394068</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44462</v>
      </c>
      <c r="AY76" s="20" t="str">
        <f>IF(IFERROR(比較地域マスタ!$AE11,"")=0,"",IFERROR(比較地域マスタ!$AE11,""))</f>
        <v>玖珠町</v>
      </c>
      <c r="AZ76" s="18"/>
      <c r="BA76" s="24">
        <v>5</v>
      </c>
      <c r="BB76" s="24">
        <v>1</v>
      </c>
      <c r="BC76" s="20" t="str">
        <f t="shared" si="24"/>
        <v>44462</v>
      </c>
      <c r="BD76" s="20" t="str">
        <f t="shared" si="25"/>
        <v>玖珠町</v>
      </c>
      <c r="BE76" s="953">
        <f>VLOOKUP(BC76&amp;"_令和4年度",データシート3!A:AB,MATCH("ea_"&amp;"太陽光（建物系）"&amp;"_年間発電",データシート3!$A$1:$AB$1,0),0)/10^3+VLOOKUP(BC76&amp;"_令和4年度",データシート3!A:AB,MATCH("ea_"&amp;"太陽光（土地系）"&amp;"_年間発電",データシート3!$A$1:$AB$1,0),0)/10^3</f>
        <v>1019369.746</v>
      </c>
      <c r="BF76" s="953">
        <f>VLOOKUP(BC76&amp;"_令和4年度",データシート3!A:AB,MATCH("ea_"&amp;"風力（陸上）"&amp;"_年間発電",データシート3!$A$1:$AB$1,0),0)/10^3</f>
        <v>793994.51800000016</v>
      </c>
      <c r="BG76" s="953">
        <f>VLOOKUP(BC76&amp;"_令和4年度",データシート3!A:AB,MATCH("ea_"&amp;"中小水（河川）"&amp;"_年間発電",データシート3!$A$1:$AB$1,0),0)/10^3+VLOOKUP(BC76&amp;"_令和4年度",データシート3!A:AB,MATCH("ea_"&amp;"中小水（農業用水路）"&amp;"_年間発電",データシート3!$A$1:$AB$1,0),0)/10^3</f>
        <v>18820.357</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108028.67799999999</v>
      </c>
      <c r="BI76" s="953">
        <f t="shared" si="26"/>
        <v>1940213.2990000003</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83782.237457816955</v>
      </c>
      <c r="BK76" s="953">
        <f t="shared" si="21"/>
        <v>1856431.0615421834</v>
      </c>
      <c r="BL76" s="953">
        <f t="shared" si="22"/>
        <v>0</v>
      </c>
      <c r="BM76" s="953">
        <f t="shared" si="23"/>
        <v>1856431.0615421834</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44214</v>
      </c>
      <c r="AY77" s="20" t="str">
        <f>IF(IFERROR(比較地域マスタ!$AE12,"")=0,"",IFERROR(比較地域マスタ!$AE12,""))</f>
        <v>国東市</v>
      </c>
      <c r="AZ77" s="18"/>
      <c r="BA77" s="24">
        <v>6</v>
      </c>
      <c r="BB77" s="24">
        <v>1</v>
      </c>
      <c r="BC77" s="20" t="str">
        <f t="shared" si="24"/>
        <v>44214</v>
      </c>
      <c r="BD77" s="20" t="str">
        <f t="shared" si="25"/>
        <v>国東市</v>
      </c>
      <c r="BE77" s="953">
        <f>VLOOKUP(BC77&amp;"_令和4年度",データシート3!A:AB,MATCH("ea_"&amp;"太陽光（建物系）"&amp;"_年間発電",データシート3!$A$1:$AB$1,0),0)/10^3+VLOOKUP(BC77&amp;"_令和4年度",データシート3!A:AB,MATCH("ea_"&amp;"太陽光（土地系）"&amp;"_年間発電",データシート3!$A$1:$AB$1,0),0)/10^3</f>
        <v>1968441.7779999997</v>
      </c>
      <c r="BF77" s="953">
        <f>VLOOKUP(BC77&amp;"_令和4年度",データシート3!A:AB,MATCH("ea_"&amp;"風力（陸上）"&amp;"_年間発電",データシート3!$A$1:$AB$1,0),0)/10^3</f>
        <v>275171.799</v>
      </c>
      <c r="BG77" s="953">
        <f>VLOOKUP(BC77&amp;"_令和4年度",データシート3!A:AB,MATCH("ea_"&amp;"中小水（河川）"&amp;"_年間発電",データシート3!$A$1:$AB$1,0),0)/10^3+VLOOKUP(BC77&amp;"_令和4年度",データシート3!A:AB,MATCH("ea_"&amp;"中小水（農業用水路）"&amp;"_年間発電",データシート3!$A$1:$AB$1,0),0)/10^3</f>
        <v>103.426</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2243717.0029999996</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270270.27406377083</v>
      </c>
      <c r="BK77" s="953">
        <f t="shared" si="21"/>
        <v>1973446.7289362287</v>
      </c>
      <c r="BL77" s="953">
        <f t="shared" si="22"/>
        <v>0</v>
      </c>
      <c r="BM77" s="953">
        <f t="shared" si="23"/>
        <v>1973446.7289362287</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44461</v>
      </c>
      <c r="AY78" s="20" t="str">
        <f>IF(IFERROR(比較地域マスタ!$AE13,"")=0,"",IFERROR(比較地域マスタ!$AE13,""))</f>
        <v>九重町</v>
      </c>
      <c r="AZ78" s="18"/>
      <c r="BA78" s="24">
        <v>7</v>
      </c>
      <c r="BB78" s="24">
        <v>1</v>
      </c>
      <c r="BC78" s="20" t="str">
        <f t="shared" si="24"/>
        <v>44461</v>
      </c>
      <c r="BD78" s="20" t="str">
        <f t="shared" si="25"/>
        <v>九重町</v>
      </c>
      <c r="BE78" s="953">
        <f>VLOOKUP(BC78&amp;"_令和4年度",データシート3!A:AB,MATCH("ea_"&amp;"太陽光（建物系）"&amp;"_年間発電",データシート3!$A$1:$AB$1,0),0)/10^3+VLOOKUP(BC78&amp;"_令和4年度",データシート3!A:AB,MATCH("ea_"&amp;"太陽光（土地系）"&amp;"_年間発電",データシート3!$A$1:$AB$1,0),0)/10^3</f>
        <v>1099380.6399999999</v>
      </c>
      <c r="BF78" s="953">
        <f>VLOOKUP(BC78&amp;"_令和4年度",データシート3!A:AB,MATCH("ea_"&amp;"風力（陸上）"&amp;"_年間発電",データシート3!$A$1:$AB$1,0),0)/10^3</f>
        <v>582129.005</v>
      </c>
      <c r="BG78" s="953">
        <f>VLOOKUP(BC78&amp;"_令和4年度",データシート3!A:AB,MATCH("ea_"&amp;"中小水（河川）"&amp;"_年間発電",データシート3!$A$1:$AB$1,0),0)/10^3+VLOOKUP(BC78&amp;"_令和4年度",データシート3!A:AB,MATCH("ea_"&amp;"中小水（農業用水路）"&amp;"_年間発電",データシート3!$A$1:$AB$1,0),0)/10^3</f>
        <v>38873.167000000001</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6455411.5119999992</v>
      </c>
      <c r="BI78" s="953">
        <f t="shared" si="26"/>
        <v>8175794.3239999991</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49646.449258336703</v>
      </c>
      <c r="BK78" s="953">
        <f t="shared" si="21"/>
        <v>8126147.8747416623</v>
      </c>
      <c r="BL78" s="953">
        <f t="shared" si="22"/>
        <v>0</v>
      </c>
      <c r="BM78" s="953">
        <f t="shared" si="23"/>
        <v>8126147.8747416623</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44205</v>
      </c>
      <c r="AY79" s="20" t="str">
        <f>IF(IFERROR(比較地域マスタ!$AE14,"")=0,"",IFERROR(比較地域マスタ!$AE14,""))</f>
        <v>佐伯市</v>
      </c>
      <c r="AZ79" s="18"/>
      <c r="BA79" s="24">
        <v>8</v>
      </c>
      <c r="BB79" s="24">
        <v>1</v>
      </c>
      <c r="BC79" s="20" t="str">
        <f t="shared" si="24"/>
        <v>44205</v>
      </c>
      <c r="BD79" s="20" t="str">
        <f t="shared" si="25"/>
        <v>佐伯市</v>
      </c>
      <c r="BE79" s="953">
        <f>VLOOKUP(BC79&amp;"_令和4年度",データシート3!A:AB,MATCH("ea_"&amp;"太陽光（建物系）"&amp;"_年間発電",データシート3!$A$1:$AB$1,0),0)/10^3+VLOOKUP(BC79&amp;"_令和4年度",データシート3!A:AB,MATCH("ea_"&amp;"太陽光（土地系）"&amp;"_年間発電",データシート3!$A$1:$AB$1,0),0)/10^3</f>
        <v>1283319.3679999998</v>
      </c>
      <c r="BF79" s="953">
        <f>VLOOKUP(BC79&amp;"_令和4年度",データシート3!A:AB,MATCH("ea_"&amp;"風力（陸上）"&amp;"_年間発電",データシート3!$A$1:$AB$1,0),0)/10^3</f>
        <v>1699924.5789999999</v>
      </c>
      <c r="BG79" s="953">
        <f>VLOOKUP(BC79&amp;"_令和4年度",データシート3!A:AB,MATCH("ea_"&amp;"中小水（河川）"&amp;"_年間発電",データシート3!$A$1:$AB$1,0),0)/10^3+VLOOKUP(BC79&amp;"_令和4年度",データシート3!A:AB,MATCH("ea_"&amp;"中小水（農業用水路）"&amp;"_年間発電",データシート3!$A$1:$AB$1,0),0)/10^3</f>
        <v>40553.239000000009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3023797.1859999998</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458704.78769115591</v>
      </c>
      <c r="BK79" s="953">
        <f t="shared" si="21"/>
        <v>2565092.3983088438</v>
      </c>
      <c r="BL79" s="953">
        <f>IF(BK79&gt;0,0,BK79)</f>
        <v>0</v>
      </c>
      <c r="BM79" s="953">
        <f>IF(BK79&gt;0,BK79,0)</f>
        <v>2565092.3983088438</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44208</v>
      </c>
      <c r="AY80" s="20" t="str">
        <f>IF(IFERROR(比較地域マスタ!$AE15,"")=0,"",IFERROR(比較地域マスタ!$AE15,""))</f>
        <v>竹田市</v>
      </c>
      <c r="AZ80" s="18"/>
      <c r="BA80" s="24">
        <v>9</v>
      </c>
      <c r="BB80" s="24">
        <v>1</v>
      </c>
      <c r="BC80" s="20" t="str">
        <f t="shared" si="24"/>
        <v>44208</v>
      </c>
      <c r="BD80" s="20" t="str">
        <f t="shared" si="25"/>
        <v>竹田市</v>
      </c>
      <c r="BE80" s="953">
        <f>VLOOKUP(BC80&amp;"_令和4年度",データシート3!A:AB,MATCH("ea_"&amp;"太陽光（建物系）"&amp;"_年間発電",データシート3!$A$1:$AB$1,0),0)/10^3+VLOOKUP(BC80&amp;"_令和4年度",データシート3!A:AB,MATCH("ea_"&amp;"太陽光（土地系）"&amp;"_年間発電",データシート3!$A$1:$AB$1,0),0)/10^3</f>
        <v>3757911.298</v>
      </c>
      <c r="BF80" s="953">
        <f>VLOOKUP(BC80&amp;"_令和4年度",データシート3!A:AB,MATCH("ea_"&amp;"風力（陸上）"&amp;"_年間発電",データシート3!$A$1:$AB$1,0),0)/10^3</f>
        <v>561100.63600000006</v>
      </c>
      <c r="BG80" s="953">
        <f>VLOOKUP(BC80&amp;"_令和4年度",データシート3!A:AB,MATCH("ea_"&amp;"中小水（河川）"&amp;"_年間発電",データシート3!$A$1:$AB$1,0),0)/10^3+VLOOKUP(BC80&amp;"_令和4年度",データシート3!A:AB,MATCH("ea_"&amp;"中小水（農業用水路）"&amp;"_年間発電",データシート3!$A$1:$AB$1,0),0)/10^3</f>
        <v>53295.808585829996</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1604312.4129999999</v>
      </c>
      <c r="BI80" s="953">
        <f t="shared" si="26"/>
        <v>5976620.1555858301</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110480.99094448048</v>
      </c>
      <c r="BK80" s="953">
        <f t="shared" si="21"/>
        <v>5866139.1646413496</v>
      </c>
      <c r="BL80" s="953">
        <f t="shared" si="22"/>
        <v>0</v>
      </c>
      <c r="BM80" s="953">
        <f t="shared" si="23"/>
        <v>5866139.1646413496</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44207</v>
      </c>
      <c r="AY81" s="20" t="str">
        <f>IF(IFERROR(比較地域マスタ!$AE16,"")=0,"",IFERROR(比較地域マスタ!$AE16,""))</f>
        <v>津久見市</v>
      </c>
      <c r="AZ81" s="18"/>
      <c r="BA81" s="24">
        <v>10</v>
      </c>
      <c r="BB81" s="24">
        <v>1</v>
      </c>
      <c r="BC81" s="20" t="str">
        <f t="shared" si="24"/>
        <v>44207</v>
      </c>
      <c r="BD81" s="20" t="str">
        <f t="shared" si="25"/>
        <v>津久見市</v>
      </c>
      <c r="BE81" s="953">
        <f>VLOOKUP(BC81&amp;"_令和4年度",データシート3!A:AB,MATCH("ea_"&amp;"太陽光（建物系）"&amp;"_年間発電",データシート3!$A$1:$AB$1,0),0)/10^3+VLOOKUP(BC81&amp;"_令和4年度",データシート3!A:AB,MATCH("ea_"&amp;"太陽光（土地系）"&amp;"_年間発電",データシート3!$A$1:$AB$1,0),0)/10^3</f>
        <v>218569.61700000003</v>
      </c>
      <c r="BF81" s="953">
        <f>VLOOKUP(BC81&amp;"_令和4年度",データシート3!A:AB,MATCH("ea_"&amp;"風力（陸上）"&amp;"_年間発電",データシート3!$A$1:$AB$1,0),0)/10^3</f>
        <v>117769.94899999999</v>
      </c>
      <c r="BG81" s="953">
        <f>VLOOKUP(BC81&amp;"_令和4年度",データシート3!A:AB,MATCH("ea_"&amp;"中小水（河川）"&amp;"_年間発電",データシート3!$A$1:$AB$1,0),0)/10^3+VLOOKUP(BC81&amp;"_令和4年度",データシート3!A:AB,MATCH("ea_"&amp;"中小水（農業用水路）"&amp;"_年間発電",データシート3!$A$1:$AB$1,0),0)/10^3</f>
        <v>570.51300000000003</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336910.07899999997</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162253.09959859125</v>
      </c>
      <c r="BK81" s="953">
        <f t="shared" si="21"/>
        <v>174656.97940140872</v>
      </c>
      <c r="BL81" s="953">
        <f t="shared" si="22"/>
        <v>0</v>
      </c>
      <c r="BM81" s="953">
        <f t="shared" si="23"/>
        <v>174656.97940140872</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44203</v>
      </c>
      <c r="AY82" s="20" t="str">
        <f>IF(IFERROR(比較地域マスタ!$AE17,"")=0,"",IFERROR(比較地域マスタ!$AE17,""))</f>
        <v>中津市</v>
      </c>
      <c r="AZ82" s="18"/>
      <c r="BA82" s="24">
        <v>11</v>
      </c>
      <c r="BB82" s="24">
        <v>1</v>
      </c>
      <c r="BC82" s="20" t="str">
        <f t="shared" si="24"/>
        <v>44203</v>
      </c>
      <c r="BD82" s="20" t="str">
        <f t="shared" si="25"/>
        <v>中津市</v>
      </c>
      <c r="BE82" s="953">
        <f>VLOOKUP(BC82&amp;"_令和4年度",データシート3!A:AB,MATCH("ea_"&amp;"太陽光（建物系）"&amp;"_年間発電",データシート3!$A$1:$AB$1,0),0)/10^3+VLOOKUP(BC82&amp;"_令和4年度",データシート3!A:AB,MATCH("ea_"&amp;"太陽光（土地系）"&amp;"_年間発電",データシート3!$A$1:$AB$1,0),0)/10^3</f>
        <v>2359415.38</v>
      </c>
      <c r="BF82" s="953">
        <f>VLOOKUP(BC82&amp;"_令和4年度",データシート3!A:AB,MATCH("ea_"&amp;"風力（陸上）"&amp;"_年間発電",データシート3!$A$1:$AB$1,0),0)/10^3</f>
        <v>670419.28799999983</v>
      </c>
      <c r="BG82" s="953">
        <f>VLOOKUP(BC82&amp;"_令和4年度",データシート3!A:AB,MATCH("ea_"&amp;"中小水（河川）"&amp;"_年間発電",データシート3!$A$1:$AB$1,0),0)/10^3+VLOOKUP(BC82&amp;"_令和4年度",データシート3!A:AB,MATCH("ea_"&amp;"中小水（農業用水路）"&amp;"_年間発電",データシート3!$A$1:$AB$1,0),0)/10^3</f>
        <v>12828.30703012</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2612.9679999999998</v>
      </c>
      <c r="BI82" s="953">
        <f t="shared" si="26"/>
        <v>3045275.9430301194</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1259332.9498385233</v>
      </c>
      <c r="BK82" s="953">
        <f t="shared" si="21"/>
        <v>1785942.9931915961</v>
      </c>
      <c r="BL82" s="953">
        <f t="shared" si="22"/>
        <v>0</v>
      </c>
      <c r="BM82" s="953">
        <f t="shared" si="23"/>
        <v>1785942.9931915961</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44341</v>
      </c>
      <c r="AY83" s="20" t="str">
        <f>IF(IFERROR(比較地域マスタ!$AE18,"")=0,"",IFERROR(比較地域マスタ!$AE18,""))</f>
        <v>日出町</v>
      </c>
      <c r="AZ83" s="18"/>
      <c r="BA83" s="24">
        <v>12</v>
      </c>
      <c r="BB83" s="24">
        <v>1</v>
      </c>
      <c r="BC83" s="20" t="str">
        <f t="shared" si="24"/>
        <v>44341</v>
      </c>
      <c r="BD83" s="20" t="str">
        <f t="shared" si="25"/>
        <v>日出町</v>
      </c>
      <c r="BE83" s="953">
        <f>VLOOKUP(BC83&amp;"_令和4年度",データシート3!A:AB,MATCH("ea_"&amp;"太陽光（建物系）"&amp;"_年間発電",データシート3!$A$1:$AB$1,0),0)/10^3+VLOOKUP(BC83&amp;"_令和4年度",データシート3!A:AB,MATCH("ea_"&amp;"太陽光（土地系）"&amp;"_年間発電",データシート3!$A$1:$AB$1,0),0)/10^3</f>
        <v>553632.897</v>
      </c>
      <c r="BF83" s="953">
        <f>VLOOKUP(BC83&amp;"_令和4年度",データシート3!A:AB,MATCH("ea_"&amp;"風力（陸上）"&amp;"_年間発電",データシート3!$A$1:$AB$1,0),0)/10^3</f>
        <v>42611.093000000008</v>
      </c>
      <c r="BG83" s="953">
        <f>VLOOKUP(BC83&amp;"_令和4年度",データシート3!A:AB,MATCH("ea_"&amp;"中小水（河川）"&amp;"_年間発電",データシート3!$A$1:$AB$1,0),0)/10^3+VLOOKUP(BC83&amp;"_令和4年度",データシート3!A:AB,MATCH("ea_"&amp;"中小水（農業用水路）"&amp;"_年間発電",データシート3!$A$1:$AB$1,0),0)/10^3</f>
        <v>375.452</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937.21500000000003</v>
      </c>
      <c r="BI83" s="953">
        <f t="shared" si="26"/>
        <v>597556.65700000001</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176953.90229117387</v>
      </c>
      <c r="BK83" s="953">
        <f t="shared" si="21"/>
        <v>420602.75470882613</v>
      </c>
      <c r="BL83" s="953">
        <f t="shared" si="22"/>
        <v>0</v>
      </c>
      <c r="BM83" s="953">
        <f t="shared" si="23"/>
        <v>420602.75470882613</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44204</v>
      </c>
      <c r="AY84" s="20" t="str">
        <f>IF(IFERROR(比較地域マスタ!$AE19,"")=0,"",IFERROR(比較地域マスタ!$AE19,""))</f>
        <v>日田市</v>
      </c>
      <c r="AZ84" s="18"/>
      <c r="BA84" s="24">
        <v>13</v>
      </c>
      <c r="BB84" s="24">
        <v>1</v>
      </c>
      <c r="BC84" s="20" t="str">
        <f t="shared" si="24"/>
        <v>44204</v>
      </c>
      <c r="BD84" s="20" t="str">
        <f t="shared" si="25"/>
        <v>日田市</v>
      </c>
      <c r="BE84" s="953">
        <f>VLOOKUP(BC84&amp;"_令和4年度",データシート3!A:AB,MATCH("ea_"&amp;"太陽光（建物系）"&amp;"_年間発電",データシート3!$A$1:$AB$1,0),0)/10^3+VLOOKUP(BC84&amp;"_令和4年度",データシート3!A:AB,MATCH("ea_"&amp;"太陽光（土地系）"&amp;"_年間発電",データシート3!$A$1:$AB$1,0),0)/10^3</f>
        <v>1773050.17</v>
      </c>
      <c r="BF84" s="953">
        <f>VLOOKUP(BC84&amp;"_令和4年度",データシート3!A:AB,MATCH("ea_"&amp;"風力（陸上）"&amp;"_年間発電",データシート3!$A$1:$AB$1,0),0)/10^3</f>
        <v>1138318.993</v>
      </c>
      <c r="BG84" s="953">
        <f>VLOOKUP(BC84&amp;"_令和4年度",データシート3!A:AB,MATCH("ea_"&amp;"中小水（河川）"&amp;"_年間発電",データシート3!$A$1:$AB$1,0),0)/10^3+VLOOKUP(BC84&amp;"_令和4年度",データシート3!A:AB,MATCH("ea_"&amp;"中小水（農業用水路）"&amp;"_年間発電",データシート3!$A$1:$AB$1,0),0)/10^3</f>
        <v>125949.39107478999</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183810.10100000002</v>
      </c>
      <c r="BI84" s="953">
        <f t="shared" si="26"/>
        <v>3221128.6550747901</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460494.98750512558</v>
      </c>
      <c r="BK84" s="953">
        <f t="shared" si="21"/>
        <v>2760633.6675696643</v>
      </c>
      <c r="BL84" s="953">
        <f t="shared" si="22"/>
        <v>0</v>
      </c>
      <c r="BM84" s="953">
        <f t="shared" si="23"/>
        <v>2760633.6675696643</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44322</v>
      </c>
      <c r="AY85" s="20" t="str">
        <f>IF(IFERROR(比較地域マスタ!$AE20,"")=0,"",IFERROR(比較地域マスタ!$AE20,""))</f>
        <v>姫島村</v>
      </c>
      <c r="AZ85" s="18"/>
      <c r="BA85" s="24">
        <v>14</v>
      </c>
      <c r="BB85" s="24">
        <v>1</v>
      </c>
      <c r="BC85" s="20" t="str">
        <f t="shared" si="24"/>
        <v>44322</v>
      </c>
      <c r="BD85" s="20" t="str">
        <f t="shared" si="25"/>
        <v>姫島村</v>
      </c>
      <c r="BE85" s="953">
        <f>VLOOKUP(BC85&amp;"_令和4年度",データシート3!A:AB,MATCH("ea_"&amp;"太陽光（建物系）"&amp;"_年間発電",データシート3!$A$1:$AB$1,0),0)/10^3+VLOOKUP(BC85&amp;"_令和4年度",データシート3!A:AB,MATCH("ea_"&amp;"太陽光（土地系）"&amp;"_年間発電",データシート3!$A$1:$AB$1,0),0)/10^3</f>
        <v>27087.298999999999</v>
      </c>
      <c r="BF85" s="953">
        <f>VLOOKUP(BC85&amp;"_令和4年度",データシート3!A:AB,MATCH("ea_"&amp;"風力（陸上）"&amp;"_年間発電",データシート3!$A$1:$AB$1,0),0)/10^3</f>
        <v>5374.0169999999998</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32461.315999999999</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8499.1620526921706</v>
      </c>
      <c r="BK85" s="953">
        <f t="shared" si="21"/>
        <v>23962.15394730783</v>
      </c>
      <c r="BL85" s="953">
        <f t="shared" si="22"/>
        <v>0</v>
      </c>
      <c r="BM85" s="953">
        <f t="shared" si="23"/>
        <v>23962.15394730783</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44212</v>
      </c>
      <c r="AY86" s="20" t="str">
        <f>IF(IFERROR(比較地域マスタ!$AE21,"")=0,"",IFERROR(比較地域マスタ!$AE21,""))</f>
        <v>豊後大野市</v>
      </c>
      <c r="AZ86" s="18"/>
      <c r="BA86" s="24">
        <v>15</v>
      </c>
      <c r="BB86" s="24">
        <v>1</v>
      </c>
      <c r="BC86" s="20" t="str">
        <f t="shared" si="24"/>
        <v>44212</v>
      </c>
      <c r="BD86" s="20" t="str">
        <f t="shared" si="25"/>
        <v>豊後大野市</v>
      </c>
      <c r="BE86" s="953">
        <f>VLOOKUP(BC86&amp;"_令和4年度",データシート3!A:AB,MATCH("ea_"&amp;"太陽光（建物系）"&amp;"_年間発電",データシート3!$A$1:$AB$1,0),0)/10^3+VLOOKUP(BC86&amp;"_令和4年度",データシート3!A:AB,MATCH("ea_"&amp;"太陽光（土地系）"&amp;"_年間発電",データシート3!$A$1:$AB$1,0),0)/10^3</f>
        <v>3289615.1910000001</v>
      </c>
      <c r="BF86" s="953">
        <f>VLOOKUP(BC86&amp;"_令和4年度",データシート3!A:AB,MATCH("ea_"&amp;"風力（陸上）"&amp;"_年間発電",データシート3!$A$1:$AB$1,0),0)/10^3</f>
        <v>332456.90700000001</v>
      </c>
      <c r="BG86" s="953">
        <f>VLOOKUP(BC86&amp;"_令和4年度",データシート3!A:AB,MATCH("ea_"&amp;"中小水（河川）"&amp;"_年間発電",データシート3!$A$1:$AB$1,0),0)/10^3+VLOOKUP(BC86&amp;"_令和4年度",データシート3!A:AB,MATCH("ea_"&amp;"中小水（農業用水路）"&amp;"_年間発電",データシート3!$A$1:$AB$1,0),0)/10^3</f>
        <v>10969.42287572</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9695.4279999999999</v>
      </c>
      <c r="BI86" s="953">
        <f t="shared" si="26"/>
        <v>3642736.9488757201</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192907.18831834715</v>
      </c>
      <c r="BK86" s="953">
        <f t="shared" si="21"/>
        <v>3449829.7605573731</v>
      </c>
      <c r="BL86" s="953">
        <f t="shared" si="22"/>
        <v>0</v>
      </c>
      <c r="BM86" s="953">
        <f t="shared" si="23"/>
        <v>3449829.7605573731</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44209</v>
      </c>
      <c r="AY87" s="20" t="str">
        <f>IF(IFERROR(比較地域マスタ!$AE22,"")=0,"",IFERROR(比較地域マスタ!$AE22,""))</f>
        <v>豊後高田市</v>
      </c>
      <c r="AZ87" s="18"/>
      <c r="BA87" s="24">
        <v>16</v>
      </c>
      <c r="BB87" s="24">
        <v>1</v>
      </c>
      <c r="BC87" s="20" t="str">
        <f t="shared" si="24"/>
        <v>44209</v>
      </c>
      <c r="BD87" s="20" t="str">
        <f t="shared" si="25"/>
        <v>豊後高田市</v>
      </c>
      <c r="BE87" s="953">
        <f>VLOOKUP(BC87&amp;"_令和4年度",データシート3!A:AB,MATCH("ea_"&amp;"太陽光（建物系）"&amp;"_年間発電",データシート3!$A$1:$AB$1,0),0)/10^3+VLOOKUP(BC87&amp;"_令和4年度",データシート3!A:AB,MATCH("ea_"&amp;"太陽光（土地系）"&amp;"_年間発電",データシート3!$A$1:$AB$1,0),0)/10^3</f>
        <v>1742377.115</v>
      </c>
      <c r="BF87" s="953">
        <f>VLOOKUP(BC87&amp;"_令和4年度",データシート3!A:AB,MATCH("ea_"&amp;"風力（陸上）"&amp;"_年間発電",データシート3!$A$1:$AB$1,0),0)/10^3</f>
        <v>126875.66499999999</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1869252.78</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190787.72811191619</v>
      </c>
      <c r="BK87" s="953">
        <f t="shared" si="21"/>
        <v>1678465.0518880838</v>
      </c>
      <c r="BL87" s="953">
        <f t="shared" si="22"/>
        <v>0</v>
      </c>
      <c r="BM87" s="953">
        <f t="shared" si="23"/>
        <v>1678465.0518880838</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44202</v>
      </c>
      <c r="AY88" s="20" t="str">
        <f>IF(IFERROR(比較地域マスタ!$AE23,"")=0,"",IFERROR(比較地域マスタ!$AE23,""))</f>
        <v>別府市</v>
      </c>
      <c r="AZ88" s="18"/>
      <c r="BA88" s="24">
        <v>17</v>
      </c>
      <c r="BB88" s="24">
        <v>1</v>
      </c>
      <c r="BC88" s="20" t="str">
        <f t="shared" si="24"/>
        <v>44202</v>
      </c>
      <c r="BD88" s="20" t="str">
        <f t="shared" si="25"/>
        <v>別府市</v>
      </c>
      <c r="BE88" s="953">
        <f>VLOOKUP(BC88&amp;"_令和4年度",データシート3!A:AB,MATCH("ea_"&amp;"太陽光（建物系）"&amp;"_年間発電",データシート3!$A$1:$AB$1,0),0)/10^3+VLOOKUP(BC88&amp;"_令和4年度",データシート3!A:AB,MATCH("ea_"&amp;"太陽光（土地系）"&amp;"_年間発電",データシート3!$A$1:$AB$1,0),0)/10^3</f>
        <v>608540.84300000011</v>
      </c>
      <c r="BF88" s="953">
        <f>VLOOKUP(BC88&amp;"_令和4年度",データシート3!A:AB,MATCH("ea_"&amp;"風力（陸上）"&amp;"_年間発電",データシート3!$A$1:$AB$1,0),0)/10^3</f>
        <v>209681.66899999999</v>
      </c>
      <c r="BG88" s="953">
        <f>VLOOKUP(BC88&amp;"_令和4年度",データシート3!A:AB,MATCH("ea_"&amp;"中小水（河川）"&amp;"_年間発電",データシート3!$A$1:$AB$1,0),0)/10^3+VLOOKUP(BC88&amp;"_令和4年度",データシート3!A:AB,MATCH("ea_"&amp;"中小水（農業用水路）"&amp;"_年間発電",データシート3!$A$1:$AB$1,0),0)/10^3</f>
        <v>5641.05</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898943.07699999993</v>
      </c>
      <c r="BI88" s="953">
        <f t="shared" si="26"/>
        <v>1722806.639</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637066.43852160091</v>
      </c>
      <c r="BK88" s="953">
        <f t="shared" si="21"/>
        <v>1085740.2004783992</v>
      </c>
      <c r="BL88" s="953">
        <f t="shared" si="22"/>
        <v>0</v>
      </c>
      <c r="BM88" s="953">
        <f t="shared" si="23"/>
        <v>1085740.2004783992</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44213</v>
      </c>
      <c r="AY89" s="20" t="str">
        <f>IF(IFERROR(比較地域マスタ!$AE24,"")=0,"",IFERROR(比較地域マスタ!$AE24,""))</f>
        <v>由布市</v>
      </c>
      <c r="AZ89" s="18"/>
      <c r="BA89" s="24">
        <v>18</v>
      </c>
      <c r="BB89" s="24">
        <v>1</v>
      </c>
      <c r="BC89" s="20" t="str">
        <f t="shared" si="24"/>
        <v>44213</v>
      </c>
      <c r="BD89" s="20" t="str">
        <f t="shared" si="25"/>
        <v>由布市</v>
      </c>
      <c r="BE89" s="953">
        <f>VLOOKUP(BC89&amp;"_令和4年度",データシート3!A:AB,MATCH("ea_"&amp;"太陽光（建物系）"&amp;"_年間発電",データシート3!$A$1:$AB$1,0),0)/10^3+VLOOKUP(BC89&amp;"_令和4年度",データシート3!A:AB,MATCH("ea_"&amp;"太陽光（土地系）"&amp;"_年間発電",データシート3!$A$1:$AB$1,0),0)/10^3</f>
        <v>1634411.635</v>
      </c>
      <c r="BF89" s="953">
        <f>VLOOKUP(BC89&amp;"_令和4年度",データシート3!A:AB,MATCH("ea_"&amp;"風力（陸上）"&amp;"_年間発電",データシート3!$A$1:$AB$1,0),0)/10^3</f>
        <v>723567.43700000003</v>
      </c>
      <c r="BG89" s="953">
        <f>VLOOKUP(BC89&amp;"_令和4年度",データシート3!A:AB,MATCH("ea_"&amp;"中小水（河川）"&amp;"_年間発電",データシート3!$A$1:$AB$1,0),0)/10^3+VLOOKUP(BC89&amp;"_令和4年度",データシート3!A:AB,MATCH("ea_"&amp;"中小水（農業用水路）"&amp;"_年間発電",データシート3!$A$1:$AB$1,0),0)/10^3</f>
        <v>41325.631000000001</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2357614.2990000001</v>
      </c>
      <c r="BI89" s="953">
        <f t="shared" si="26"/>
        <v>4756919.0020000003</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206444.73951012842</v>
      </c>
      <c r="BK89" s="953">
        <f t="shared" si="21"/>
        <v>4550474.2624898721</v>
      </c>
      <c r="BL89" s="953">
        <f t="shared" si="22"/>
        <v>0</v>
      </c>
      <c r="BM89" s="953">
        <f t="shared" si="23"/>
        <v>4550474.2624898721</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f>比較地域マスタ!AD25</f>
        <v>0</v>
      </c>
      <c r="AY90" s="20" t="str">
        <f>IF(IFERROR(比較地域マスタ!$AE25,"")=0,"",IFERROR(比較地域マスタ!$AE25,""))</f>
        <v/>
      </c>
      <c r="AZ90" s="18"/>
      <c r="BA90" s="24">
        <v>19</v>
      </c>
      <c r="BB90" s="24">
        <v>1</v>
      </c>
      <c r="BC90" s="20">
        <f t="shared" si="24"/>
        <v>0</v>
      </c>
      <c r="BD90" s="20" t="str">
        <f t="shared" si="25"/>
        <v/>
      </c>
      <c r="BE90" s="953" t="e">
        <f>VLOOKUP(BC90&amp;"_令和4年度",データシート3!A:AB,MATCH("ea_"&amp;"太陽光（建物系）"&amp;"_年間発電",データシート3!$A$1:$AB$1,0),0)/10^3+VLOOKUP(BC90&amp;"_令和4年度",データシート3!A:AB,MATCH("ea_"&amp;"太陽光（土地系）"&amp;"_年間発電",データシート3!$A$1:$AB$1,0),0)/10^3</f>
        <v>#N/A</v>
      </c>
      <c r="BF90" s="953" t="e">
        <f>VLOOKUP(BC90&amp;"_令和4年度",データシート3!A:AB,MATCH("ea_"&amp;"風力（陸上）"&amp;"_年間発電",データシート3!$A$1:$AB$1,0),0)/10^3</f>
        <v>#N/A</v>
      </c>
      <c r="BG90" s="953" t="e">
        <f>VLOOKUP(BC90&amp;"_令和4年度",データシート3!A:AB,MATCH("ea_"&amp;"中小水（河川）"&amp;"_年間発電",データシート3!$A$1:$AB$1,0),0)/10^3+VLOOKUP(BC90&amp;"_令和4年度",データシート3!A:AB,MATCH("ea_"&amp;"中小水（農業用水路）"&amp;"_年間発電",データシート3!$A$1:$AB$1,0),0)/10^3</f>
        <v>#N/A</v>
      </c>
      <c r="BH90" s="953" t="e">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#N/A</v>
      </c>
      <c r="BI90" s="953" t="e">
        <f t="shared" si="26"/>
        <v>#N/A</v>
      </c>
      <c r="BJ90" s="953" t="e">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#N/A</v>
      </c>
      <c r="BK90" s="953" t="e">
        <f t="shared" si="21"/>
        <v>#N/A</v>
      </c>
      <c r="BL90" s="953" t="e">
        <f t="shared" si="22"/>
        <v>#N/A</v>
      </c>
      <c r="BM90" s="953" t="e">
        <f t="shared" si="23"/>
        <v>#N/A</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f>比較地域マスタ!AD26</f>
        <v>0</v>
      </c>
      <c r="AY91" s="20" t="str">
        <f>IF(IFERROR(比較地域マスタ!$AE26,"")=0,"",IFERROR(比較地域マスタ!$AE26,""))</f>
        <v/>
      </c>
      <c r="BA91" s="24">
        <v>20</v>
      </c>
      <c r="BB91" s="24">
        <v>1</v>
      </c>
      <c r="BC91" s="20">
        <f t="shared" si="24"/>
        <v>0</v>
      </c>
      <c r="BD91" s="20" t="str">
        <f t="shared" si="25"/>
        <v/>
      </c>
      <c r="BE91" s="953" t="e">
        <f>VLOOKUP(BC91&amp;"_令和4年度",データシート3!A:AB,MATCH("ea_"&amp;"太陽光（建物系）"&amp;"_年間発電",データシート3!$A$1:$AB$1,0),0)/10^3+VLOOKUP(BC91&amp;"_令和4年度",データシート3!A:AB,MATCH("ea_"&amp;"太陽光（土地系）"&amp;"_年間発電",データシート3!$A$1:$AB$1,0),0)/10^3</f>
        <v>#N/A</v>
      </c>
      <c r="BF91" s="953" t="e">
        <f>VLOOKUP(BC91&amp;"_令和4年度",データシート3!A:AB,MATCH("ea_"&amp;"風力（陸上）"&amp;"_年間発電",データシート3!$A$1:$AB$1,0),0)/10^3</f>
        <v>#N/A</v>
      </c>
      <c r="BG91" s="953" t="e">
        <f>VLOOKUP(BC91&amp;"_令和4年度",データシート3!A:AB,MATCH("ea_"&amp;"中小水（河川）"&amp;"_年間発電",データシート3!$A$1:$AB$1,0),0)/10^3+VLOOKUP(BC91&amp;"_令和4年度",データシート3!A:AB,MATCH("ea_"&amp;"中小水（農業用水路）"&amp;"_年間発電",データシート3!$A$1:$AB$1,0),0)/10^3</f>
        <v>#N/A</v>
      </c>
      <c r="BH91" s="953" t="e">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#N/A</v>
      </c>
      <c r="BI91" s="953" t="e">
        <f t="shared" si="26"/>
        <v>#N/A</v>
      </c>
      <c r="BJ91" s="953" t="e">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#N/A</v>
      </c>
      <c r="BK91" s="953" t="e">
        <f t="shared" si="21"/>
        <v>#N/A</v>
      </c>
      <c r="BL91" s="953" t="e">
        <f t="shared" si="22"/>
        <v>#N/A</v>
      </c>
      <c r="BM91" s="953" t="e">
        <f t="shared" si="23"/>
        <v>#N/A</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f>比較地域マスタ!AD27</f>
        <v>0</v>
      </c>
      <c r="AY92" s="20" t="str">
        <f>IF(IFERROR(比較地域マスタ!$AE27,"")=0,"",IFERROR(比較地域マスタ!$AE27,""))</f>
        <v/>
      </c>
      <c r="AZ92" s="18"/>
      <c r="BA92" s="24">
        <v>21</v>
      </c>
      <c r="BB92" s="24">
        <v>1</v>
      </c>
      <c r="BC92" s="20">
        <f t="shared" si="24"/>
        <v>0</v>
      </c>
      <c r="BD92" s="20" t="str">
        <f t="shared" si="25"/>
        <v/>
      </c>
      <c r="BE92" s="953" t="e">
        <f>VLOOKUP(BC92&amp;"_令和4年度",データシート3!A:AB,MATCH("ea_"&amp;"太陽光（建物系）"&amp;"_年間発電",データシート3!$A$1:$AB$1,0),0)/10^3+VLOOKUP(BC92&amp;"_令和4年度",データシート3!A:AB,MATCH("ea_"&amp;"太陽光（土地系）"&amp;"_年間発電",データシート3!$A$1:$AB$1,0),0)/10^3</f>
        <v>#N/A</v>
      </c>
      <c r="BF92" s="953" t="e">
        <f>VLOOKUP(BC92&amp;"_令和4年度",データシート3!A:AB,MATCH("ea_"&amp;"風力（陸上）"&amp;"_年間発電",データシート3!$A$1:$AB$1,0),0)/10^3</f>
        <v>#N/A</v>
      </c>
      <c r="BG92" s="953" t="e">
        <f>VLOOKUP(BC92&amp;"_令和4年度",データシート3!A:AB,MATCH("ea_"&amp;"中小水（河川）"&amp;"_年間発電",データシート3!$A$1:$AB$1,0),0)/10^3+VLOOKUP(BC92&amp;"_令和4年度",データシート3!A:AB,MATCH("ea_"&amp;"中小水（農業用水路）"&amp;"_年間発電",データシート3!$A$1:$AB$1,0),0)/10^3</f>
        <v>#N/A</v>
      </c>
      <c r="BH92" s="953" t="e">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#N/A</v>
      </c>
      <c r="BI92" s="953" t="e">
        <f t="shared" si="26"/>
        <v>#N/A</v>
      </c>
      <c r="BJ92" s="953" t="e">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#N/A</v>
      </c>
      <c r="BK92" s="953" t="e">
        <f>BI92-BJ92</f>
        <v>#N/A</v>
      </c>
      <c r="BL92" s="953" t="e">
        <f t="shared" si="22"/>
        <v>#N/A</v>
      </c>
      <c r="BM92" s="953" t="e">
        <f t="shared" si="23"/>
        <v>#N/A</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f>比較地域マスタ!AD28</f>
        <v>0</v>
      </c>
      <c r="AY93" s="20" t="str">
        <f>IF(IFERROR(比較地域マスタ!$AE28,"")=0,"",IFERROR(比較地域マスタ!$AE28,""))</f>
        <v/>
      </c>
      <c r="AZ93" s="18"/>
      <c r="BA93" s="24">
        <v>22</v>
      </c>
      <c r="BB93" s="24">
        <v>1</v>
      </c>
      <c r="BC93" s="20">
        <f t="shared" si="24"/>
        <v>0</v>
      </c>
      <c r="BD93" s="20" t="str">
        <f t="shared" si="25"/>
        <v/>
      </c>
      <c r="BE93" s="953" t="e">
        <f>VLOOKUP(BC93&amp;"_令和4年度",データシート3!A:AB,MATCH("ea_"&amp;"太陽光（建物系）"&amp;"_年間発電",データシート3!$A$1:$AB$1,0),0)/10^3+VLOOKUP(BC93&amp;"_令和4年度",データシート3!A:AB,MATCH("ea_"&amp;"太陽光（土地系）"&amp;"_年間発電",データシート3!$A$1:$AB$1,0),0)/10^3</f>
        <v>#N/A</v>
      </c>
      <c r="BF93" s="953" t="e">
        <f>VLOOKUP(BC93&amp;"_令和4年度",データシート3!A:AB,MATCH("ea_"&amp;"風力（陸上）"&amp;"_年間発電",データシート3!$A$1:$AB$1,0),0)/10^3</f>
        <v>#N/A</v>
      </c>
      <c r="BG93" s="953" t="e">
        <f>VLOOKUP(BC93&amp;"_令和4年度",データシート3!A:AB,MATCH("ea_"&amp;"中小水（河川）"&amp;"_年間発電",データシート3!$A$1:$AB$1,0),0)/10^3+VLOOKUP(BC93&amp;"_令和4年度",データシート3!A:AB,MATCH("ea_"&amp;"中小水（農業用水路）"&amp;"_年間発電",データシート3!$A$1:$AB$1,0),0)/10^3</f>
        <v>#N/A</v>
      </c>
      <c r="BH93" s="953" t="e">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#N/A</v>
      </c>
      <c r="BI93" s="953" t="e">
        <f t="shared" si="26"/>
        <v>#N/A</v>
      </c>
      <c r="BJ93" s="953" t="e">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#N/A</v>
      </c>
      <c r="BK93" s="953" t="e">
        <f t="shared" si="21"/>
        <v>#N/A</v>
      </c>
      <c r="BL93" s="953" t="e">
        <f t="shared" si="22"/>
        <v>#N/A</v>
      </c>
      <c r="BM93" s="953" t="e">
        <f t="shared" si="23"/>
        <v>#N/A</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f>比較地域マスタ!AD29</f>
        <v>0</v>
      </c>
      <c r="AY94" s="20" t="str">
        <f>IF(IFERROR(比較地域マスタ!$AE29,"")=0,"",IFERROR(比較地域マスタ!$AE29,""))</f>
        <v/>
      </c>
      <c r="AZ94" s="18"/>
      <c r="BA94" s="24">
        <v>23</v>
      </c>
      <c r="BB94" s="24">
        <v>1</v>
      </c>
      <c r="BC94" s="20">
        <f t="shared" si="24"/>
        <v>0</v>
      </c>
      <c r="BD94" s="20" t="str">
        <f t="shared" si="25"/>
        <v/>
      </c>
      <c r="BE94" s="953" t="e">
        <f>VLOOKUP(BC94&amp;"_令和4年度",データシート3!A:AB,MATCH("ea_"&amp;"太陽光（建物系）"&amp;"_年間発電",データシート3!$A$1:$AB$1,0),0)/10^3+VLOOKUP(BC94&amp;"_令和4年度",データシート3!A:AB,MATCH("ea_"&amp;"太陽光（土地系）"&amp;"_年間発電",データシート3!$A$1:$AB$1,0),0)/10^3</f>
        <v>#N/A</v>
      </c>
      <c r="BF94" s="953" t="e">
        <f>VLOOKUP(BC94&amp;"_令和4年度",データシート3!A:AB,MATCH("ea_"&amp;"風力（陸上）"&amp;"_年間発電",データシート3!$A$1:$AB$1,0),0)/10^3</f>
        <v>#N/A</v>
      </c>
      <c r="BG94" s="953" t="e">
        <f>VLOOKUP(BC94&amp;"_令和4年度",データシート3!A:AB,MATCH("ea_"&amp;"中小水（河川）"&amp;"_年間発電",データシート3!$A$1:$AB$1,0),0)/10^3+VLOOKUP(BC94&amp;"_令和4年度",データシート3!A:AB,MATCH("ea_"&amp;"中小水（農業用水路）"&amp;"_年間発電",データシート3!$A$1:$AB$1,0),0)/10^3</f>
        <v>#N/A</v>
      </c>
      <c r="BH94" s="953" t="e">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#N/A</v>
      </c>
      <c r="BI94" s="953" t="e">
        <f t="shared" si="26"/>
        <v>#N/A</v>
      </c>
      <c r="BJ94" s="953" t="e">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#N/A</v>
      </c>
      <c r="BK94" s="953" t="e">
        <f t="shared" si="21"/>
        <v>#N/A</v>
      </c>
      <c r="BL94" s="953" t="e">
        <f t="shared" si="22"/>
        <v>#N/A</v>
      </c>
      <c r="BM94" s="953" t="e">
        <f t="shared" si="23"/>
        <v>#N/A</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f>比較地域マスタ!AD30</f>
        <v>0</v>
      </c>
      <c r="AY95" s="20" t="str">
        <f>IF(IFERROR(比較地域マスタ!$AE30,"")=0,"",IFERROR(比較地域マスタ!$AE30,""))</f>
        <v/>
      </c>
      <c r="AZ95" s="18"/>
      <c r="BA95" s="24">
        <v>24</v>
      </c>
      <c r="BB95" s="24">
        <v>1</v>
      </c>
      <c r="BC95" s="20">
        <f t="shared" si="24"/>
        <v>0</v>
      </c>
      <c r="BD95" s="20" t="str">
        <f t="shared" si="25"/>
        <v/>
      </c>
      <c r="BE95" s="953" t="e">
        <f>VLOOKUP(BC95&amp;"_令和4年度",データシート3!A:AB,MATCH("ea_"&amp;"太陽光（建物系）"&amp;"_年間発電",データシート3!$A$1:$AB$1,0),0)/10^3+VLOOKUP(BC95&amp;"_令和4年度",データシート3!A:AB,MATCH("ea_"&amp;"太陽光（土地系）"&amp;"_年間発電",データシート3!$A$1:$AB$1,0),0)/10^3</f>
        <v>#N/A</v>
      </c>
      <c r="BF95" s="953" t="e">
        <f>VLOOKUP(BC95&amp;"_令和4年度",データシート3!A:AB,MATCH("ea_"&amp;"風力（陸上）"&amp;"_年間発電",データシート3!$A$1:$AB$1,0),0)/10^3</f>
        <v>#N/A</v>
      </c>
      <c r="BG95" s="953" t="e">
        <f>VLOOKUP(BC95&amp;"_令和4年度",データシート3!A:AB,MATCH("ea_"&amp;"中小水（河川）"&amp;"_年間発電",データシート3!$A$1:$AB$1,0),0)/10^3+VLOOKUP(BC95&amp;"_令和4年度",データシート3!A:AB,MATCH("ea_"&amp;"中小水（農業用水路）"&amp;"_年間発電",データシート3!$A$1:$AB$1,0),0)/10^3</f>
        <v>#N/A</v>
      </c>
      <c r="BH95" s="953" t="e">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#N/A</v>
      </c>
      <c r="BI95" s="953" t="e">
        <f t="shared" si="26"/>
        <v>#N/A</v>
      </c>
      <c r="BJ95" s="953" t="e">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#N/A</v>
      </c>
      <c r="BK95" s="953" t="e">
        <f t="shared" si="21"/>
        <v>#N/A</v>
      </c>
      <c r="BL95" s="953" t="e">
        <f t="shared" si="22"/>
        <v>#N/A</v>
      </c>
      <c r="BM95" s="953" t="e">
        <f t="shared" si="23"/>
        <v>#N/A</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f>比較地域マスタ!AD31</f>
        <v>0</v>
      </c>
      <c r="AY96" s="20" t="str">
        <f>IF(IFERROR(比較地域マスタ!$AE31,"")=0,"",IFERROR(比較地域マスタ!$AE31,""))</f>
        <v/>
      </c>
      <c r="AZ96" s="18"/>
      <c r="BA96" s="24">
        <v>25</v>
      </c>
      <c r="BB96" s="24">
        <v>1</v>
      </c>
      <c r="BC96" s="20">
        <f t="shared" si="24"/>
        <v>0</v>
      </c>
      <c r="BD96" s="20" t="str">
        <f t="shared" si="25"/>
        <v/>
      </c>
      <c r="BE96" s="953" t="e">
        <f>VLOOKUP(BC96&amp;"_令和4年度",データシート3!A:AB,MATCH("ea_"&amp;"太陽光（建物系）"&amp;"_年間発電",データシート3!$A$1:$AB$1,0),0)/10^3+VLOOKUP(BC96&amp;"_令和4年度",データシート3!A:AB,MATCH("ea_"&amp;"太陽光（土地系）"&amp;"_年間発電",データシート3!$A$1:$AB$1,0),0)/10^3</f>
        <v>#N/A</v>
      </c>
      <c r="BF96" s="953" t="e">
        <f>VLOOKUP(BC96&amp;"_令和4年度",データシート3!A:AB,MATCH("ea_"&amp;"風力（陸上）"&amp;"_年間発電",データシート3!$A$1:$AB$1,0),0)/10^3</f>
        <v>#N/A</v>
      </c>
      <c r="BG96" s="953" t="e">
        <f>VLOOKUP(BC96&amp;"_令和4年度",データシート3!A:AB,MATCH("ea_"&amp;"中小水（河川）"&amp;"_年間発電",データシート3!$A$1:$AB$1,0),0)/10^3+VLOOKUP(BC96&amp;"_令和4年度",データシート3!A:AB,MATCH("ea_"&amp;"中小水（農業用水路）"&amp;"_年間発電",データシート3!$A$1:$AB$1,0),0)/10^3</f>
        <v>#N/A</v>
      </c>
      <c r="BH96" s="953" t="e">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#N/A</v>
      </c>
      <c r="BI96" s="953" t="e">
        <f t="shared" si="26"/>
        <v>#N/A</v>
      </c>
      <c r="BJ96" s="953" t="e">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#N/A</v>
      </c>
      <c r="BK96" s="953" t="e">
        <f t="shared" si="21"/>
        <v>#N/A</v>
      </c>
      <c r="BL96" s="953" t="e">
        <f t="shared" si="22"/>
        <v>#N/A</v>
      </c>
      <c r="BM96" s="953" t="e">
        <f t="shared" si="23"/>
        <v>#N/A</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f>比較地域マスタ!AD32</f>
        <v>0</v>
      </c>
      <c r="AY97" s="20" t="str">
        <f>IF(IFERROR(比較地域マスタ!$AE32,"")=0,"",IFERROR(比較地域マスタ!$AE32,""))</f>
        <v/>
      </c>
      <c r="AZ97" s="18"/>
      <c r="BA97" s="24">
        <v>26</v>
      </c>
      <c r="BB97" s="24">
        <v>1</v>
      </c>
      <c r="BC97" s="20">
        <f t="shared" si="24"/>
        <v>0</v>
      </c>
      <c r="BD97" s="20" t="str">
        <f t="shared" si="25"/>
        <v/>
      </c>
      <c r="BE97" s="953" t="e">
        <f>VLOOKUP(BC97&amp;"_令和4年度",データシート3!A:AB,MATCH("ea_"&amp;"太陽光（建物系）"&amp;"_年間発電",データシート3!$A$1:$AB$1,0),0)/10^3+VLOOKUP(BC97&amp;"_令和4年度",データシート3!A:AB,MATCH("ea_"&amp;"太陽光（土地系）"&amp;"_年間発電",データシート3!$A$1:$AB$1,0),0)/10^3</f>
        <v>#N/A</v>
      </c>
      <c r="BF97" s="953" t="e">
        <f>VLOOKUP(BC97&amp;"_令和4年度",データシート3!A:AB,MATCH("ea_"&amp;"風力（陸上）"&amp;"_年間発電",データシート3!$A$1:$AB$1,0),0)/10^3</f>
        <v>#N/A</v>
      </c>
      <c r="BG97" s="953" t="e">
        <f>VLOOKUP(BC97&amp;"_令和4年度",データシート3!A:AB,MATCH("ea_"&amp;"中小水（河川）"&amp;"_年間発電",データシート3!$A$1:$AB$1,0),0)/10^3+VLOOKUP(BC97&amp;"_令和4年度",データシート3!A:AB,MATCH("ea_"&amp;"中小水（農業用水路）"&amp;"_年間発電",データシート3!$A$1:$AB$1,0),0)/10^3</f>
        <v>#N/A</v>
      </c>
      <c r="BH97" s="953" t="e">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#N/A</v>
      </c>
      <c r="BI97" s="953" t="e">
        <f t="shared" si="26"/>
        <v>#N/A</v>
      </c>
      <c r="BJ97" s="953" t="e">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#N/A</v>
      </c>
      <c r="BK97" s="953" t="e">
        <f t="shared" si="21"/>
        <v>#N/A</v>
      </c>
      <c r="BL97" s="953" t="e">
        <f t="shared" si="22"/>
        <v>#N/A</v>
      </c>
      <c r="BM97" s="953" t="e">
        <f t="shared" si="23"/>
        <v>#N/A</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f>比較地域マスタ!AD33</f>
        <v>0</v>
      </c>
      <c r="AY98" s="20" t="str">
        <f>IF(IFERROR(比較地域マスタ!$AE33,"")=0,"",IFERROR(比較地域マスタ!$AE33,""))</f>
        <v/>
      </c>
      <c r="AZ98" s="18"/>
      <c r="BA98" s="24">
        <v>27</v>
      </c>
      <c r="BB98" s="24">
        <v>1</v>
      </c>
      <c r="BC98" s="20">
        <f t="shared" si="24"/>
        <v>0</v>
      </c>
      <c r="BD98" s="20" t="str">
        <f t="shared" si="25"/>
        <v/>
      </c>
      <c r="BE98" s="953" t="e">
        <f>VLOOKUP(BC98&amp;"_令和4年度",データシート3!A:AB,MATCH("ea_"&amp;"太陽光（建物系）"&amp;"_年間発電",データシート3!$A$1:$AB$1,0),0)/10^3+VLOOKUP(BC98&amp;"_令和4年度",データシート3!A:AB,MATCH("ea_"&amp;"太陽光（土地系）"&amp;"_年間発電",データシート3!$A$1:$AB$1,0),0)/10^3</f>
        <v>#N/A</v>
      </c>
      <c r="BF98" s="953" t="e">
        <f>VLOOKUP(BC98&amp;"_令和4年度",データシート3!A:AB,MATCH("ea_"&amp;"風力（陸上）"&amp;"_年間発電",データシート3!$A$1:$AB$1,0),0)/10^3</f>
        <v>#N/A</v>
      </c>
      <c r="BG98" s="953" t="e">
        <f>VLOOKUP(BC98&amp;"_令和4年度",データシート3!A:AB,MATCH("ea_"&amp;"中小水（河川）"&amp;"_年間発電",データシート3!$A$1:$AB$1,0),0)/10^3+VLOOKUP(BC98&amp;"_令和4年度",データシート3!A:AB,MATCH("ea_"&amp;"中小水（農業用水路）"&amp;"_年間発電",データシート3!$A$1:$AB$1,0),0)/10^3</f>
        <v>#N/A</v>
      </c>
      <c r="BH98" s="953" t="e">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#N/A</v>
      </c>
      <c r="BI98" s="953" t="e">
        <f t="shared" si="26"/>
        <v>#N/A</v>
      </c>
      <c r="BJ98" s="953" t="e">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#N/A</v>
      </c>
      <c r="BK98" s="953" t="e">
        <f t="shared" si="21"/>
        <v>#N/A</v>
      </c>
      <c r="BL98" s="953" t="e">
        <f t="shared" si="22"/>
        <v>#N/A</v>
      </c>
      <c r="BM98" s="953" t="e">
        <f t="shared" si="23"/>
        <v>#N/A</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日出町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44341</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2</v>
      </c>
      <c r="H7" s="786">
        <f t="shared" si="2"/>
        <v>2</v>
      </c>
      <c r="I7" s="786">
        <f t="shared" si="2"/>
        <v>2</v>
      </c>
      <c r="J7" s="786">
        <f t="shared" si="2"/>
        <v>2</v>
      </c>
      <c r="K7" s="787">
        <f t="shared" si="2"/>
        <v>1</v>
      </c>
      <c r="L7" s="787">
        <f t="shared" si="2"/>
        <v>1</v>
      </c>
      <c r="M7" s="787">
        <f t="shared" si="2"/>
        <v>1</v>
      </c>
      <c r="N7" s="787">
        <f t="shared" si="2"/>
        <v>1</v>
      </c>
      <c r="O7" s="787">
        <f>SUM(O8:O13)</f>
        <v>0</v>
      </c>
      <c r="P7" s="787">
        <f t="shared" si="2"/>
        <v>0</v>
      </c>
      <c r="Q7" s="788">
        <f>SUM(Q8:Q13)</f>
        <v>0</v>
      </c>
      <c r="R7" s="1028">
        <f t="shared" si="2"/>
        <v>69.686999999999998</v>
      </c>
      <c r="S7" s="1029">
        <f t="shared" si="2"/>
        <v>62.554000000000002</v>
      </c>
      <c r="T7" s="1029">
        <f t="shared" si="2"/>
        <v>75.616</v>
      </c>
      <c r="U7" s="1029">
        <f t="shared" si="2"/>
        <v>20.373000000000001</v>
      </c>
      <c r="V7" s="1029">
        <f t="shared" si="2"/>
        <v>3.419</v>
      </c>
      <c r="W7" s="1029">
        <f t="shared" si="2"/>
        <v>3.33</v>
      </c>
      <c r="X7" s="1029">
        <f t="shared" si="2"/>
        <v>3.2639999999999998</v>
      </c>
      <c r="Y7" s="1029">
        <f t="shared" si="2"/>
        <v>2.9849999999999999</v>
      </c>
      <c r="Z7" s="1029">
        <f>SUM(Z8:Z13)</f>
        <v>0</v>
      </c>
      <c r="AA7" s="1029">
        <f>SUM(AA8:AA13)</f>
        <v>0</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1</v>
      </c>
      <c r="H10" s="803">
        <f>VLOOKUP($D$3&amp;"_"&amp;H$3,データシート1!$A:$BT,MATCH($G$2&amp;"_"&amp;$C10,データシート1!$A$1:$BT$1,0),0)</f>
        <v>1</v>
      </c>
      <c r="I10" s="803">
        <f>VLOOKUP($D$3&amp;"_"&amp;I$3,データシート1!$A:$BT,MATCH($G$2&amp;"_"&amp;$C10,データシート1!$A$1:$BT$1,0),0)</f>
        <v>1</v>
      </c>
      <c r="J10" s="803">
        <f>VLOOKUP($D$3&amp;"_"&amp;J$3,データシート1!$A:$BT,MATCH($G$2&amp;"_"&amp;$C10,データシート1!$A$1:$BT$1,0),0)</f>
        <v>1</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66.593000000000004</v>
      </c>
      <c r="S10" s="1035">
        <f>VLOOKUP($D$3&amp;"_"&amp;S$3,データシート1!$A:$BT,MATCH($R$2&amp;"_"&amp;$C10,データシート1!$A$1:$BT$1,0),0)</f>
        <v>59.438000000000002</v>
      </c>
      <c r="T10" s="1035">
        <f>VLOOKUP($D$3&amp;"_"&amp;T$3,データシート1!$A:$BT,MATCH($R$2&amp;"_"&amp;$C10,データシート1!$A$1:$BT$1,0),0)</f>
        <v>72.213999999999999</v>
      </c>
      <c r="U10" s="1035">
        <f>VLOOKUP($D$3&amp;"_"&amp;U$3,データシート1!$A:$BT,MATCH($R$2&amp;"_"&amp;$C10,データシート1!$A$1:$BT$1,0),0)</f>
        <v>16.733000000000001</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1</v>
      </c>
      <c r="H11" s="803">
        <f>VLOOKUP($D$3&amp;"_"&amp;H$3,データシート1!$A:$BT,MATCH($G$2&amp;"_"&amp;$C11,データシート1!$A$1:$BT$1,0),0)</f>
        <v>1</v>
      </c>
      <c r="I11" s="803">
        <f>VLOOKUP($D$3&amp;"_"&amp;I$3,データシート1!$A:$BT,MATCH($G$2&amp;"_"&amp;$C11,データシート1!$A$1:$BT$1,0),0)</f>
        <v>1</v>
      </c>
      <c r="J11" s="803">
        <f>VLOOKUP($D$3&amp;"_"&amp;J$3,データシート1!$A:$BT,MATCH($G$2&amp;"_"&amp;$C11,データシート1!$A$1:$BT$1,0),0)</f>
        <v>1</v>
      </c>
      <c r="K11" s="804">
        <f>VLOOKUP($D$3&amp;"_"&amp;K$3,データシート1!$A:$BT,MATCH($G$2&amp;"_"&amp;$C11,データシート1!$A$1:$BT$1,0),0)</f>
        <v>1</v>
      </c>
      <c r="L11" s="804">
        <f>VLOOKUP($D$3&amp;"_"&amp;L$3,データシート1!$A:$BT,MATCH($G$2&amp;"_"&amp;$C11,データシート1!$A$1:$BT$1,0),0)</f>
        <v>1</v>
      </c>
      <c r="M11" s="804">
        <f>VLOOKUP($D$3&amp;"_"&amp;M$3,データシート1!$A:$BT,MATCH($G$2&amp;"_"&amp;$C11,データシート1!$A$1:$BT$1,0),0)</f>
        <v>1</v>
      </c>
      <c r="N11" s="804">
        <f>VLOOKUP($D$3&amp;"_"&amp;N$3,データシート1!$A:$BT,MATCH($G$2&amp;"_"&amp;$C11,データシート1!$A$1:$BT$1,0),0)</f>
        <v>1</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3.0939999999999999</v>
      </c>
      <c r="S11" s="1035">
        <f>VLOOKUP($D$3&amp;"_"&amp;S$3,データシート1!$A:$BT,MATCH($R$2&amp;"_"&amp;$C11,データシート1!$A$1:$BT$1,0),0)</f>
        <v>3.1160000000000001</v>
      </c>
      <c r="T11" s="1035">
        <f>VLOOKUP($D$3&amp;"_"&amp;T$3,データシート1!$A:$BT,MATCH($R$2&amp;"_"&amp;$C11,データシート1!$A$1:$BT$1,0),0)</f>
        <v>3.4020000000000001</v>
      </c>
      <c r="U11" s="1035">
        <f>VLOOKUP($D$3&amp;"_"&amp;U$3,データシート1!$A:$BT,MATCH($R$2&amp;"_"&amp;$C11,データシート1!$A$1:$BT$1,0),0)</f>
        <v>3.64</v>
      </c>
      <c r="V11" s="1035">
        <f>VLOOKUP($D$3&amp;"_"&amp;V$3,データシート1!$A:$BT,MATCH($R$2&amp;"_"&amp;$C11,データシート1!$A$1:$BT$1,0),0)</f>
        <v>3.419</v>
      </c>
      <c r="W11" s="1035">
        <f>VLOOKUP($D$3&amp;"_"&amp;W$3,データシート1!$A:$BT,MATCH($R$2&amp;"_"&amp;$C11,データシート1!$A$1:$BT$1,0),0)</f>
        <v>3.33</v>
      </c>
      <c r="X11" s="1035">
        <f>VLOOKUP($D$3&amp;"_"&amp;X$3,データシート1!$A:$BT,MATCH($R$2&amp;"_"&amp;$C11,データシート1!$A$1:$BT$1,0),0)</f>
        <v>3.2639999999999998</v>
      </c>
      <c r="Y11" s="1035">
        <f>VLOOKUP($D$3&amp;"_"&amp;Y$3,データシート1!$A:$BT,MATCH($R$2&amp;"_"&amp;$C11,データシート1!$A$1:$BT$1,0),0)</f>
        <v>2.9849999999999999</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1</v>
      </c>
      <c r="H26" s="829">
        <f>VLOOKUP($D$3&amp;"_"&amp;H$3,データシート2!$A:$SI,MATCH($G$2&amp;"_"&amp;$B26,データシート2!$A$1:$SI$1,0),0)</f>
        <v>1</v>
      </c>
      <c r="I26" s="829">
        <f>VLOOKUP($D$3&amp;"_"&amp;I$3,データシート2!$A:$SI,MATCH($G$2&amp;"_"&amp;$B26,データシート2!$A$1:$SI$1,0),0)</f>
        <v>1</v>
      </c>
      <c r="J26" s="829">
        <f>VLOOKUP($D$3&amp;"_"&amp;J$3,データシート2!$A:$SI,MATCH($G$2&amp;"_"&amp;$B26,データシート2!$A$1:$SI$1,0),0)</f>
        <v>1</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66.593000000000004</v>
      </c>
      <c r="S26" s="1044">
        <f>VLOOKUP($D$3&amp;"_"&amp;S$3,データシート2!$A:$SI,MATCH($R$2&amp;"_"&amp;$B26,データシート2!$A$1:$SI$1,0),0)</f>
        <v>59.438000000000002</v>
      </c>
      <c r="T26" s="1044">
        <f>VLOOKUP($D$3&amp;"_"&amp;T$3,データシート2!$A:$SI,MATCH($R$2&amp;"_"&amp;$B26,データシート2!$A$1:$SI$1,0),0)</f>
        <v>72.213999999999999</v>
      </c>
      <c r="U26" s="1044">
        <f>VLOOKUP($D$3&amp;"_"&amp;U$3,データシート2!$A:$SI,MATCH($R$2&amp;"_"&amp;$B26,データシート2!$A$1:$SI$1,0),0)</f>
        <v>16.733000000000001</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1</v>
      </c>
      <c r="H48" s="866">
        <f>VLOOKUP($D$3&amp;"_"&amp;H$3,データシート2!$A:$SI,MATCH($G$2&amp;"_"&amp;$C48,データシート2!$A$1:$SI$1,0),0)</f>
        <v>1</v>
      </c>
      <c r="I48" s="866">
        <f>VLOOKUP($D$3&amp;"_"&amp;I$3,データシート2!$A:$SI,MATCH($G$2&amp;"_"&amp;$C48,データシート2!$A$1:$SI$1,0),0)</f>
        <v>1</v>
      </c>
      <c r="J48" s="866">
        <f>VLOOKUP($D$3&amp;"_"&amp;J$3,データシート2!$A:$SI,MATCH($G$2&amp;"_"&amp;$C48,データシート2!$A$1:$SI$1,0),0)</f>
        <v>1</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66.593000000000004</v>
      </c>
      <c r="S48" s="1057">
        <f>VLOOKUP($D$3&amp;"_"&amp;S$3,データシート2!$A:$SI,MATCH($R$2&amp;"_"&amp;$C48,データシート2!$A$1:$SI$1,0),0)</f>
        <v>59.438000000000002</v>
      </c>
      <c r="T48" s="1057">
        <f>VLOOKUP($D$3&amp;"_"&amp;T$3,データシート2!$A:$SI,MATCH($R$2&amp;"_"&amp;$C48,データシート2!$A$1:$SI$1,0),0)</f>
        <v>72.213999999999999</v>
      </c>
      <c r="U48" s="1057">
        <f>VLOOKUP($D$3&amp;"_"&amp;U$3,データシート2!$A:$SI,MATCH($R$2&amp;"_"&amp;$C48,データシート2!$A$1:$SI$1,0),0)</f>
        <v>16.733000000000001</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1</v>
      </c>
      <c r="H106" s="829">
        <f>VLOOKUP($D$3&amp;"_"&amp;H$3,データシート2!$A:$SI,MATCH($G$2&amp;"_"&amp;$B106,データシート2!$A$1:$SI$1,0),0)</f>
        <v>1</v>
      </c>
      <c r="I106" s="829">
        <f>VLOOKUP($D$3&amp;"_"&amp;I$3,データシート2!$A:$SI,MATCH($G$2&amp;"_"&amp;$B106,データシート2!$A$1:$SI$1,0),0)</f>
        <v>1</v>
      </c>
      <c r="J106" s="829">
        <f>VLOOKUP($D$3&amp;"_"&amp;J$3,データシート2!$A:$SI,MATCH($G$2&amp;"_"&amp;$B106,データシート2!$A$1:$SI$1,0),0)</f>
        <v>1</v>
      </c>
      <c r="K106" s="830">
        <f>VLOOKUP($D$3&amp;"_"&amp;K$3,データシート2!$A:$SI,MATCH($G$2&amp;"_"&amp;$B106,データシート2!$A$1:$SI$1,0),0)</f>
        <v>1</v>
      </c>
      <c r="L106" s="830">
        <f>VLOOKUP($D$3&amp;"_"&amp;L$3,データシート2!$A:$SI,MATCH($G$2&amp;"_"&amp;$B106,データシート2!$A$1:$SI$1,0),0)</f>
        <v>1</v>
      </c>
      <c r="M106" s="830">
        <f>VLOOKUP($D$3&amp;"_"&amp;M$3,データシート2!$A:$SI,MATCH($G$2&amp;"_"&amp;$B106,データシート2!$A$1:$SI$1,0),0)</f>
        <v>1</v>
      </c>
      <c r="N106" s="830">
        <f>VLOOKUP($D$3&amp;"_"&amp;N$3,データシート2!$A:$SI,MATCH($G$2&amp;"_"&amp;$B106,データシート2!$A$1:$SI$1,0),0)</f>
        <v>1</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3.0939999999999999</v>
      </c>
      <c r="S106" s="1044">
        <f>VLOOKUP($D$3&amp;"_"&amp;S$3,データシート2!$A:$SI,MATCH($R$2&amp;"_"&amp;$B106,データシート2!$A$1:$SI$1,0),0)</f>
        <v>3.1160000000000001</v>
      </c>
      <c r="T106" s="1044">
        <f>VLOOKUP($D$3&amp;"_"&amp;T$3,データシート2!$A:$SI,MATCH($R$2&amp;"_"&amp;$B106,データシート2!$A$1:$SI$1,0),0)</f>
        <v>3.4020000000000001</v>
      </c>
      <c r="U106" s="1044">
        <f>VLOOKUP($D$3&amp;"_"&amp;U$3,データシート2!$A:$SI,MATCH($R$2&amp;"_"&amp;$B106,データシート2!$A$1:$SI$1,0),0)</f>
        <v>3.64</v>
      </c>
      <c r="V106" s="1044">
        <f>VLOOKUP($D$3&amp;"_"&amp;V$3,データシート2!$A:$SI,MATCH($R$2&amp;"_"&amp;$B106,データシート2!$A$1:$SI$1,0),0)</f>
        <v>3.419</v>
      </c>
      <c r="W106" s="1044">
        <f>VLOOKUP($D$3&amp;"_"&amp;W$3,データシート2!$A:$SI,MATCH($R$2&amp;"_"&amp;$B106,データシート2!$A$1:$SI$1,0),0)</f>
        <v>3.33</v>
      </c>
      <c r="X106" s="1044">
        <f>VLOOKUP($D$3&amp;"_"&amp;X$3,データシート2!$A:$SI,MATCH($R$2&amp;"_"&amp;$B106,データシート2!$A$1:$SI$1,0),0)</f>
        <v>3.2639999999999998</v>
      </c>
      <c r="Y106" s="1044">
        <f>VLOOKUP($D$3&amp;"_"&amp;Y$3,データシート2!$A:$SI,MATCH($R$2&amp;"_"&amp;$B106,データシート2!$A$1:$SI$1,0),0)</f>
        <v>2.9849999999999999</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1</v>
      </c>
      <c r="H107" s="866">
        <f>VLOOKUP($D$3&amp;"_"&amp;H$3,データシート2!$A:$SI,MATCH($G$2&amp;"_"&amp;$C107,データシート2!$A$1:$SI$1,0),0)</f>
        <v>1</v>
      </c>
      <c r="I107" s="866">
        <f>VLOOKUP($D$3&amp;"_"&amp;I$3,データシート2!$A:$SI,MATCH($G$2&amp;"_"&amp;$C107,データシート2!$A$1:$SI$1,0),0)</f>
        <v>1</v>
      </c>
      <c r="J107" s="866">
        <f>VLOOKUP($D$3&amp;"_"&amp;J$3,データシート2!$A:$SI,MATCH($G$2&amp;"_"&amp;$C107,データシート2!$A$1:$SI$1,0),0)</f>
        <v>1</v>
      </c>
      <c r="K107" s="867">
        <f>VLOOKUP($D$3&amp;"_"&amp;K$3,データシート2!$A:$SI,MATCH($G$2&amp;"_"&amp;$C107,データシート2!$A$1:$SI$1,0),0)</f>
        <v>1</v>
      </c>
      <c r="L107" s="867">
        <f>VLOOKUP($D$3&amp;"_"&amp;L$3,データシート2!$A:$SI,MATCH($G$2&amp;"_"&amp;$C107,データシート2!$A$1:$SI$1,0),0)</f>
        <v>1</v>
      </c>
      <c r="M107" s="867">
        <f>VLOOKUP($D$3&amp;"_"&amp;M$3,データシート2!$A:$SI,MATCH($G$2&amp;"_"&amp;$C107,データシート2!$A$1:$SI$1,0),0)</f>
        <v>1</v>
      </c>
      <c r="N107" s="867">
        <f>VLOOKUP($D$3&amp;"_"&amp;N$3,データシート2!$A:$SI,MATCH($G$2&amp;"_"&amp;$C107,データシート2!$A$1:$SI$1,0),0)</f>
        <v>1</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3.0939999999999999</v>
      </c>
      <c r="S107" s="1057">
        <f>VLOOKUP($D$3&amp;"_"&amp;S$3,データシート2!$A:$SI,MATCH($R$2&amp;"_"&amp;$C107,データシート2!$A$1:$SI$1,0),0)</f>
        <v>3.1160000000000001</v>
      </c>
      <c r="T107" s="1057">
        <f>VLOOKUP($D$3&amp;"_"&amp;T$3,データシート2!$A:$SI,MATCH($R$2&amp;"_"&amp;$C107,データシート2!$A$1:$SI$1,0),0)</f>
        <v>3.4020000000000001</v>
      </c>
      <c r="U107" s="1057">
        <f>VLOOKUP($D$3&amp;"_"&amp;U$3,データシート2!$A:$SI,MATCH($R$2&amp;"_"&amp;$C107,データシート2!$A$1:$SI$1,0),0)</f>
        <v>3.64</v>
      </c>
      <c r="V107" s="1057">
        <f>VLOOKUP($D$3&amp;"_"&amp;V$3,データシート2!$A:$SI,MATCH($R$2&amp;"_"&amp;$C107,データシート2!$A$1:$SI$1,0),0)</f>
        <v>3.419</v>
      </c>
      <c r="W107" s="1057">
        <f>VLOOKUP($D$3&amp;"_"&amp;W$3,データシート2!$A:$SI,MATCH($R$2&amp;"_"&amp;$C107,データシート2!$A$1:$SI$1,0),0)</f>
        <v>3.33</v>
      </c>
      <c r="X107" s="1057">
        <f>VLOOKUP($D$3&amp;"_"&amp;X$3,データシート2!$A:$SI,MATCH($R$2&amp;"_"&amp;$C107,データシート2!$A$1:$SI$1,0),0)</f>
        <v>3.2639999999999998</v>
      </c>
      <c r="Y107" s="1057">
        <f>VLOOKUP($D$3&amp;"_"&amp;Y$3,データシート2!$A:$SI,MATCH($R$2&amp;"_"&amp;$C107,データシート2!$A$1:$SI$1,0),0)</f>
        <v>2.9849999999999999</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2024-03-14T14:01:16Z</dcterms:created>
  <dcterms:modified xsi:type="dcterms:W3CDTF">2024-03-14T14:01:17Z</dcterms:modified>
  <cp:category/>
  <cp:contentStatus/>
</cp:coreProperties>
</file>